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https://zslmarketing1.sharepoint.com/sites/ZSLallteam/Zdielane dokumenty/General/ADMINISTRATÍVA/0310_SEKRETARIÁT ZSL/050_FINANCE/Budget 2025/PUŠ 2025/Vyúčtovanie PUŠ 2025/"/>
    </mc:Choice>
  </mc:AlternateContent>
  <xr:revisionPtr revIDLastSave="1716" documentId="8_{2A33A6FE-1ACE-4949-8A74-026DA7AC130C}" xr6:coauthVersionLast="47" xr6:coauthVersionMax="47" xr10:uidLastSave="{4D4826C3-3439-4005-B992-528D6BC5CC0F}"/>
  <bookViews>
    <workbookView xWindow="-108" yWindow="-108" windowWidth="17496" windowHeight="1029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Doklady!$A$104:$Y$1163</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71" i="4" l="1"/>
  <c r="J127" i="1" l="1"/>
  <c r="L127" i="1"/>
  <c r="I127" i="1"/>
  <c r="N127" i="1" s="1"/>
  <c r="B127" i="1"/>
  <c r="M127" i="1" s="1"/>
  <c r="I269" i="1" l="1"/>
  <c r="N269" i="1" s="1"/>
  <c r="J269" i="1"/>
  <c r="L269" i="1"/>
  <c r="I270" i="1"/>
  <c r="N270" i="1" s="1"/>
  <c r="J270" i="1"/>
  <c r="L270" i="1"/>
  <c r="I271" i="1"/>
  <c r="N271" i="1" s="1"/>
  <c r="J271" i="1"/>
  <c r="L271" i="1"/>
  <c r="B269" i="1"/>
  <c r="M269" i="1" s="1"/>
  <c r="B270" i="1"/>
  <c r="M270" i="1" s="1"/>
  <c r="B271" i="1"/>
  <c r="M271" i="1" s="1"/>
  <c r="B272" i="1"/>
  <c r="M272" i="1" s="1"/>
  <c r="I272" i="1"/>
  <c r="N272" i="1" s="1"/>
  <c r="J272" i="1"/>
  <c r="L272" i="1"/>
  <c r="I273" i="1"/>
  <c r="N273" i="1" s="1"/>
  <c r="J273" i="1"/>
  <c r="L273" i="1"/>
  <c r="B273" i="1"/>
  <c r="M273" i="1" s="1"/>
  <c r="C6" i="9"/>
  <c r="C5" i="9"/>
  <c r="C4" i="9"/>
  <c r="C3" i="9"/>
  <c r="J89" i="1" l="1"/>
  <c r="J19" i="1"/>
  <c r="J35" i="1"/>
  <c r="J42" i="1"/>
  <c r="J45" i="1"/>
  <c r="J84" i="1"/>
  <c r="J87" i="1"/>
  <c r="J88" i="1"/>
  <c r="J135" i="1"/>
  <c r="J250" i="1"/>
  <c r="J256" i="1"/>
  <c r="J257" i="1"/>
  <c r="J378" i="1"/>
  <c r="J389" i="1"/>
  <c r="J449" i="1"/>
  <c r="J451" i="1"/>
  <c r="J457" i="1"/>
  <c r="J460" i="1"/>
  <c r="J461" i="1"/>
  <c r="J462" i="1"/>
  <c r="J470" i="1"/>
  <c r="J473" i="1"/>
  <c r="J474" i="1"/>
  <c r="J481" i="1"/>
  <c r="J371" i="1"/>
  <c r="J372"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9" i="1"/>
  <c r="M139" i="1" s="1"/>
  <c r="L139" i="1"/>
  <c r="I139" i="1"/>
  <c r="N139" i="1" s="1"/>
  <c r="J139" i="1"/>
  <c r="B136" i="1"/>
  <c r="M136" i="1" s="1"/>
  <c r="I136" i="1"/>
  <c r="N136" i="1" s="1"/>
  <c r="J136" i="1"/>
  <c r="L136" i="1"/>
  <c r="J198" i="1"/>
  <c r="L198" i="1"/>
  <c r="I198" i="1"/>
  <c r="N198" i="1" s="1"/>
  <c r="B198" i="1"/>
  <c r="M198"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2" i="1"/>
  <c r="M142" i="1" s="1"/>
  <c r="B197" i="1"/>
  <c r="M197" i="1" s="1"/>
  <c r="B199" i="1"/>
  <c r="M199" i="1" s="1"/>
  <c r="B202" i="1"/>
  <c r="M202" i="1" s="1"/>
  <c r="B206" i="1"/>
  <c r="M206" i="1" s="1"/>
  <c r="B218" i="1"/>
  <c r="M218" i="1" s="1"/>
  <c r="B224" i="1"/>
  <c r="M224" i="1" s="1"/>
  <c r="B225" i="1"/>
  <c r="M225" i="1" s="1"/>
  <c r="B230" i="1"/>
  <c r="M230" i="1" s="1"/>
  <c r="B231" i="1"/>
  <c r="M231" i="1" s="1"/>
  <c r="B245" i="1"/>
  <c r="M245" i="1" s="1"/>
  <c r="B246" i="1"/>
  <c r="M246" i="1" s="1"/>
  <c r="B247" i="1"/>
  <c r="M247" i="1" s="1"/>
  <c r="B249" i="1"/>
  <c r="M249" i="1" s="1"/>
  <c r="B252" i="1"/>
  <c r="M252" i="1" s="1"/>
  <c r="B263" i="1"/>
  <c r="M263" i="1" s="1"/>
  <c r="B266" i="1"/>
  <c r="M266" i="1" s="1"/>
  <c r="B288" i="1"/>
  <c r="M288" i="1" s="1"/>
  <c r="B322" i="1"/>
  <c r="M322" i="1" s="1"/>
  <c r="B324" i="1"/>
  <c r="M324" i="1" s="1"/>
  <c r="B338" i="1"/>
  <c r="M338" i="1" s="1"/>
  <c r="B348" i="1"/>
  <c r="M348" i="1" s="1"/>
  <c r="B360" i="1"/>
  <c r="M360" i="1" s="1"/>
  <c r="B374" i="1"/>
  <c r="M374" i="1" s="1"/>
  <c r="B375" i="1"/>
  <c r="M375" i="1" s="1"/>
  <c r="B376" i="1"/>
  <c r="M376" i="1" s="1"/>
  <c r="B390" i="1"/>
  <c r="M390" i="1" s="1"/>
  <c r="B400" i="1"/>
  <c r="M400" i="1" s="1"/>
  <c r="B403" i="1"/>
  <c r="M403" i="1" s="1"/>
  <c r="B444" i="1"/>
  <c r="M444" i="1" s="1"/>
  <c r="B490" i="1"/>
  <c r="M490" i="1" s="1"/>
  <c r="B498" i="1"/>
  <c r="M498" i="1" s="1"/>
  <c r="B501" i="1"/>
  <c r="M501" i="1" s="1"/>
  <c r="B503" i="1"/>
  <c r="M503" i="1" s="1"/>
  <c r="B274" i="1"/>
  <c r="M274" i="1" s="1"/>
  <c r="B20" i="1"/>
  <c r="M20" i="1" s="1"/>
  <c r="B226" i="1"/>
  <c r="M226" i="1" s="1"/>
  <c r="B123" i="1"/>
  <c r="M123" i="1" s="1"/>
  <c r="B504" i="1"/>
  <c r="M504" i="1" s="1"/>
  <c r="B290" i="1"/>
  <c r="M290" i="1" s="1"/>
  <c r="A14" i="10"/>
  <c r="P2" i="11"/>
  <c r="P3" i="11"/>
  <c r="P4" i="11"/>
  <c r="P5" i="11"/>
  <c r="N5" i="11" s="1"/>
  <c r="P6" i="11"/>
  <c r="N6" i="11" s="1"/>
  <c r="P7" i="11"/>
  <c r="N7" i="11" s="1"/>
  <c r="P8" i="11"/>
  <c r="P9" i="11"/>
  <c r="N9" i="11" s="1"/>
  <c r="P10" i="11"/>
  <c r="P11" i="11"/>
  <c r="P12" i="11"/>
  <c r="N12" i="11" s="1"/>
  <c r="P13" i="11"/>
  <c r="N13" i="11" s="1"/>
  <c r="P1" i="11"/>
  <c r="J406" i="1"/>
  <c r="J151" i="1"/>
  <c r="J205" i="1"/>
  <c r="J377" i="1"/>
  <c r="J511" i="1"/>
  <c r="J152" i="1"/>
  <c r="J438" i="1"/>
  <c r="J502" i="1"/>
  <c r="J10" i="1"/>
  <c r="J36" i="1"/>
  <c r="J445" i="1"/>
  <c r="J500" i="1"/>
  <c r="J69" i="1"/>
  <c r="J248" i="1"/>
  <c r="J509" i="1"/>
  <c r="J143" i="1"/>
  <c r="J259" i="1"/>
  <c r="J137" i="1"/>
  <c r="J98" i="1"/>
  <c r="J97" i="1"/>
  <c r="J141" i="1"/>
  <c r="J394" i="1"/>
  <c r="J318" i="1"/>
  <c r="J153" i="1"/>
  <c r="J321" i="1"/>
  <c r="J147" i="1"/>
  <c r="J150" i="1"/>
  <c r="J398" i="1"/>
  <c r="J453"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8" i="1"/>
  <c r="J140" i="1"/>
  <c r="J258" i="1"/>
  <c r="J260" i="1"/>
  <c r="J287" i="1"/>
  <c r="J450" i="1"/>
  <c r="J454" i="1"/>
  <c r="J455" i="1"/>
  <c r="J464" i="1"/>
  <c r="J456" i="1"/>
  <c r="J463" i="1"/>
  <c r="J465" i="1"/>
  <c r="J467" i="1"/>
  <c r="J469" i="1"/>
  <c r="J471" i="1"/>
  <c r="J478" i="1"/>
  <c r="J479" i="1"/>
  <c r="J477" i="1"/>
  <c r="J489" i="1"/>
  <c r="J486" i="1"/>
  <c r="J495" i="1"/>
  <c r="J493" i="1"/>
  <c r="J494" i="1"/>
  <c r="J13" i="1"/>
  <c r="J18" i="1"/>
  <c r="J73" i="1"/>
  <c r="J95" i="1"/>
  <c r="J286" i="1"/>
  <c r="J466" i="1"/>
  <c r="J497" i="1"/>
  <c r="J5" i="1"/>
  <c r="J448" i="1"/>
  <c r="J458" i="1"/>
  <c r="J7" i="1"/>
  <c r="J485" i="1"/>
  <c r="J347" i="1"/>
  <c r="J368" i="1"/>
  <c r="J351" i="1"/>
  <c r="J352" i="1"/>
  <c r="J353" i="1"/>
  <c r="J354" i="1"/>
  <c r="J355" i="1"/>
  <c r="J356" i="1"/>
  <c r="J357" i="1"/>
  <c r="J358" i="1"/>
  <c r="J367" i="1"/>
  <c r="J337" i="1"/>
  <c r="J339" i="1"/>
  <c r="J359" i="1"/>
  <c r="J364" i="1"/>
  <c r="J365" i="1"/>
  <c r="J366" i="1"/>
  <c r="J363" i="1"/>
  <c r="J393" i="1"/>
  <c r="J385" i="1"/>
  <c r="J369" i="1"/>
  <c r="J384" i="1"/>
  <c r="J396" i="1"/>
  <c r="J397" i="1"/>
  <c r="J409" i="1"/>
  <c r="J387" i="1"/>
  <c r="J425" i="1"/>
  <c r="J411" i="1"/>
  <c r="J418" i="1"/>
  <c r="J419" i="1"/>
  <c r="J238" i="1"/>
  <c r="J234" i="1"/>
  <c r="J239" i="1"/>
  <c r="J240" i="1"/>
  <c r="J241" i="1"/>
  <c r="J242" i="1"/>
  <c r="J255" i="1"/>
  <c r="J276" i="1"/>
  <c r="J277" i="1"/>
  <c r="J279" i="1"/>
  <c r="J254" i="1"/>
  <c r="J264" i="1"/>
  <c r="J265" i="1"/>
  <c r="J275" i="1"/>
  <c r="J278" i="1"/>
  <c r="J262" i="1"/>
  <c r="J280" i="1"/>
  <c r="J281" i="1"/>
  <c r="J283" i="1"/>
  <c r="J284" i="1"/>
  <c r="J282" i="1"/>
  <c r="J292" i="1"/>
  <c r="J291" i="1"/>
  <c r="J294" i="1"/>
  <c r="J289" i="1"/>
  <c r="J293" i="1"/>
  <c r="J296" i="1"/>
  <c r="J295" i="1"/>
  <c r="J300" i="1"/>
  <c r="J299" i="1"/>
  <c r="J302" i="1"/>
  <c r="J301" i="1"/>
  <c r="J303" i="1"/>
  <c r="J305" i="1"/>
  <c r="J304" i="1"/>
  <c r="J306" i="1"/>
  <c r="J307" i="1"/>
  <c r="J308" i="1"/>
  <c r="J499" i="1"/>
  <c r="J498" i="1"/>
  <c r="J501" i="1"/>
  <c r="J274" i="1"/>
  <c r="J412" i="1"/>
  <c r="J123" i="1"/>
  <c r="J503" i="1"/>
  <c r="J20" i="1"/>
  <c r="J267" i="1"/>
  <c r="J226" i="1"/>
  <c r="J504" i="1"/>
  <c r="J290" i="1"/>
  <c r="J319" i="1"/>
  <c r="J298" i="1"/>
  <c r="J391" i="1"/>
  <c r="J115" i="1"/>
  <c r="J417" i="1"/>
  <c r="J459" i="1"/>
  <c r="J118" i="1"/>
  <c r="J145" i="1"/>
  <c r="J253" i="1"/>
  <c r="J320" i="1"/>
  <c r="J334" i="1"/>
  <c r="J349" i="1"/>
  <c r="J362" i="1"/>
  <c r="J441" i="1"/>
  <c r="J28" i="1"/>
  <c r="J392" i="1"/>
  <c r="J383" i="1"/>
  <c r="J370" i="1"/>
  <c r="J381" i="1"/>
  <c r="J386" i="1"/>
  <c r="J26" i="1"/>
  <c r="J27" i="1"/>
  <c r="J388" i="1"/>
  <c r="J439" i="1"/>
  <c r="J440" i="1"/>
  <c r="J373" i="1"/>
  <c r="J505" i="1"/>
  <c r="J105" i="1"/>
  <c r="J106" i="1"/>
  <c r="J109" i="1"/>
  <c r="J110" i="1"/>
  <c r="J111" i="1"/>
  <c r="J112" i="1"/>
  <c r="J116" i="1"/>
  <c r="J117" i="1"/>
  <c r="J101" i="1"/>
  <c r="J124" i="1"/>
  <c r="J125" i="1"/>
  <c r="J126" i="1"/>
  <c r="J142" i="1"/>
  <c r="J144" i="1"/>
  <c r="J148" i="1"/>
  <c r="J154" i="1"/>
  <c r="J155" i="1"/>
  <c r="J197" i="1"/>
  <c r="J156" i="1"/>
  <c r="J199" i="1"/>
  <c r="J202" i="1"/>
  <c r="J218" i="1"/>
  <c r="J100" i="1"/>
  <c r="I383" i="1"/>
  <c r="N383" i="1" s="1"/>
  <c r="I370" i="1"/>
  <c r="N370" i="1" s="1"/>
  <c r="I381" i="1"/>
  <c r="N381" i="1" s="1"/>
  <c r="I386" i="1"/>
  <c r="N386" i="1" s="1"/>
  <c r="I388" i="1"/>
  <c r="N388" i="1" s="1"/>
  <c r="I439" i="1"/>
  <c r="N439" i="1" s="1"/>
  <c r="I440" i="1"/>
  <c r="N440" i="1" s="1"/>
  <c r="I373" i="1"/>
  <c r="N373" i="1" s="1"/>
  <c r="I505" i="1"/>
  <c r="N505" i="1" s="1"/>
  <c r="I506" i="1"/>
  <c r="N506" i="1" s="1"/>
  <c r="I507" i="1"/>
  <c r="N507" i="1" s="1"/>
  <c r="I510" i="1"/>
  <c r="N510" i="1" s="1"/>
  <c r="I204" i="1"/>
  <c r="N204" i="1" s="1"/>
  <c r="I77" i="1"/>
  <c r="N77" i="1" s="1"/>
  <c r="I121" i="1"/>
  <c r="N121" i="1" s="1"/>
  <c r="I43" i="1"/>
  <c r="N43" i="1" s="1"/>
  <c r="I46" i="1"/>
  <c r="N46" i="1" s="1"/>
  <c r="I48" i="1"/>
  <c r="N48" i="1" s="1"/>
  <c r="I94" i="1"/>
  <c r="N94" i="1" s="1"/>
  <c r="I492" i="1"/>
  <c r="N492" i="1" s="1"/>
  <c r="I22" i="1"/>
  <c r="N22" i="1" s="1"/>
  <c r="I21" i="1"/>
  <c r="N21" i="1" s="1"/>
  <c r="I23" i="1"/>
  <c r="N23" i="1" s="1"/>
  <c r="I24" i="1"/>
  <c r="N24" i="1" s="1"/>
  <c r="I25" i="1"/>
  <c r="N25" i="1" s="1"/>
  <c r="I33" i="1"/>
  <c r="N33" i="1" s="1"/>
  <c r="I34" i="1"/>
  <c r="N34" i="1" s="1"/>
  <c r="I128" i="1"/>
  <c r="N128" i="1" s="1"/>
  <c r="I134" i="1"/>
  <c r="N134" i="1" s="1"/>
  <c r="I146" i="1"/>
  <c r="N146" i="1" s="1"/>
  <c r="I149" i="1"/>
  <c r="N149" i="1" s="1"/>
  <c r="I157" i="1"/>
  <c r="N157" i="1" s="1"/>
  <c r="I158" i="1"/>
  <c r="N158" i="1" s="1"/>
  <c r="I159" i="1"/>
  <c r="N159" i="1" s="1"/>
  <c r="I160" i="1"/>
  <c r="N160" i="1" s="1"/>
  <c r="I162" i="1"/>
  <c r="N162" i="1" s="1"/>
  <c r="I161" i="1"/>
  <c r="N161" i="1" s="1"/>
  <c r="I163" i="1"/>
  <c r="N163" i="1" s="1"/>
  <c r="I164" i="1"/>
  <c r="N164" i="1" s="1"/>
  <c r="I165" i="1"/>
  <c r="N165" i="1" s="1"/>
  <c r="I166" i="1"/>
  <c r="N166" i="1" s="1"/>
  <c r="I167" i="1"/>
  <c r="N167" i="1" s="1"/>
  <c r="I168" i="1"/>
  <c r="N168" i="1" s="1"/>
  <c r="I169" i="1"/>
  <c r="N169" i="1" s="1"/>
  <c r="I174" i="1"/>
  <c r="N174" i="1" s="1"/>
  <c r="I175" i="1"/>
  <c r="N175" i="1" s="1"/>
  <c r="I176" i="1"/>
  <c r="N176" i="1" s="1"/>
  <c r="I183" i="1"/>
  <c r="N183" i="1" s="1"/>
  <c r="I184" i="1"/>
  <c r="N184" i="1" s="1"/>
  <c r="I185" i="1"/>
  <c r="N185" i="1" s="1"/>
  <c r="I201" i="1"/>
  <c r="N201" i="1" s="1"/>
  <c r="I203" i="1"/>
  <c r="N203" i="1" s="1"/>
  <c r="I194" i="1"/>
  <c r="N194" i="1" s="1"/>
  <c r="I207" i="1"/>
  <c r="N207" i="1" s="1"/>
  <c r="I208" i="1"/>
  <c r="N208" i="1" s="1"/>
  <c r="I196" i="1"/>
  <c r="N196" i="1" s="1"/>
  <c r="I209" i="1"/>
  <c r="N209" i="1" s="1"/>
  <c r="I211" i="1"/>
  <c r="N211" i="1" s="1"/>
  <c r="I210" i="1"/>
  <c r="N210" i="1" s="1"/>
  <c r="I212" i="1"/>
  <c r="N212" i="1" s="1"/>
  <c r="I213" i="1"/>
  <c r="N213" i="1" s="1"/>
  <c r="I214" i="1"/>
  <c r="N214" i="1" s="1"/>
  <c r="I215" i="1"/>
  <c r="N215" i="1" s="1"/>
  <c r="I255" i="1"/>
  <c r="N255" i="1" s="1"/>
  <c r="I264" i="1"/>
  <c r="N264" i="1" s="1"/>
  <c r="I265" i="1"/>
  <c r="N265" i="1" s="1"/>
  <c r="I275" i="1"/>
  <c r="N275" i="1" s="1"/>
  <c r="I283" i="1"/>
  <c r="N283" i="1" s="1"/>
  <c r="I292" i="1"/>
  <c r="N292" i="1" s="1"/>
  <c r="I291" i="1"/>
  <c r="N291" i="1" s="1"/>
  <c r="I293" i="1"/>
  <c r="N293" i="1" s="1"/>
  <c r="I305" i="1"/>
  <c r="N305" i="1" s="1"/>
  <c r="I306" i="1"/>
  <c r="N306" i="1" s="1"/>
  <c r="I307" i="1"/>
  <c r="N307" i="1" s="1"/>
  <c r="I309" i="1"/>
  <c r="N309" i="1" s="1"/>
  <c r="I308" i="1"/>
  <c r="N308" i="1" s="1"/>
  <c r="I310" i="1"/>
  <c r="N310" i="1" s="1"/>
  <c r="I311" i="1"/>
  <c r="N311" i="1" s="1"/>
  <c r="I312" i="1"/>
  <c r="N312" i="1" s="1"/>
  <c r="I313" i="1"/>
  <c r="N313" i="1" s="1"/>
  <c r="I317" i="1"/>
  <c r="N317" i="1" s="1"/>
  <c r="I326" i="1"/>
  <c r="N326" i="1" s="1"/>
  <c r="I327" i="1"/>
  <c r="N327" i="1" s="1"/>
  <c r="I328" i="1"/>
  <c r="N328" i="1" s="1"/>
  <c r="I329" i="1"/>
  <c r="N329" i="1" s="1"/>
  <c r="I330" i="1"/>
  <c r="N330" i="1" s="1"/>
  <c r="I331" i="1"/>
  <c r="N331" i="1" s="1"/>
  <c r="I340" i="1"/>
  <c r="N340" i="1" s="1"/>
  <c r="I341" i="1"/>
  <c r="N341" i="1" s="1"/>
  <c r="I342" i="1"/>
  <c r="N342" i="1" s="1"/>
  <c r="I343" i="1"/>
  <c r="N343" i="1" s="1"/>
  <c r="I344" i="1"/>
  <c r="N344" i="1" s="1"/>
  <c r="I345" i="1"/>
  <c r="N345" i="1" s="1"/>
  <c r="I346" i="1"/>
  <c r="N346" i="1" s="1"/>
  <c r="I347" i="1"/>
  <c r="N347" i="1" s="1"/>
  <c r="I351" i="1"/>
  <c r="N351" i="1" s="1"/>
  <c r="I353" i="1"/>
  <c r="N353" i="1" s="1"/>
  <c r="I352" i="1"/>
  <c r="N352" i="1" s="1"/>
  <c r="I354" i="1"/>
  <c r="N354" i="1" s="1"/>
  <c r="I355" i="1"/>
  <c r="N355" i="1" s="1"/>
  <c r="I356" i="1"/>
  <c r="N356" i="1" s="1"/>
  <c r="I357" i="1"/>
  <c r="N357" i="1" s="1"/>
  <c r="I358" i="1"/>
  <c r="N358" i="1" s="1"/>
  <c r="I359" i="1"/>
  <c r="N359" i="1" s="1"/>
  <c r="I364" i="1"/>
  <c r="N364" i="1" s="1"/>
  <c r="I365" i="1"/>
  <c r="N365" i="1" s="1"/>
  <c r="I366" i="1"/>
  <c r="N366" i="1" s="1"/>
  <c r="I363" i="1"/>
  <c r="N363" i="1" s="1"/>
  <c r="I393" i="1"/>
  <c r="N393" i="1" s="1"/>
  <c r="I396" i="1"/>
  <c r="N396" i="1" s="1"/>
  <c r="I397" i="1"/>
  <c r="N397" i="1" s="1"/>
  <c r="I411" i="1"/>
  <c r="N411" i="1" s="1"/>
  <c r="I418" i="1"/>
  <c r="N418" i="1" s="1"/>
  <c r="I419" i="1"/>
  <c r="N419" i="1" s="1"/>
  <c r="I420" i="1"/>
  <c r="N420" i="1" s="1"/>
  <c r="I421" i="1"/>
  <c r="N421" i="1" s="1"/>
  <c r="I422" i="1"/>
  <c r="N422" i="1" s="1"/>
  <c r="I423" i="1"/>
  <c r="N423" i="1" s="1"/>
  <c r="I424" i="1"/>
  <c r="N424" i="1" s="1"/>
  <c r="I430" i="1"/>
  <c r="N430" i="1" s="1"/>
  <c r="I433" i="1"/>
  <c r="N433" i="1" s="1"/>
  <c r="I434" i="1"/>
  <c r="N434" i="1" s="1"/>
  <c r="I435" i="1"/>
  <c r="N435" i="1" s="1"/>
  <c r="I436" i="1"/>
  <c r="N436" i="1" s="1"/>
  <c r="I437" i="1"/>
  <c r="N437" i="1" s="1"/>
  <c r="I122" i="1"/>
  <c r="N122" i="1" s="1"/>
  <c r="I11" i="1"/>
  <c r="N11" i="1" s="1"/>
  <c r="I47" i="1"/>
  <c r="N47" i="1" s="1"/>
  <c r="I51" i="1"/>
  <c r="N51" i="1" s="1"/>
  <c r="I54" i="1"/>
  <c r="N54" i="1" s="1"/>
  <c r="I56" i="1"/>
  <c r="N56" i="1" s="1"/>
  <c r="I64" i="1"/>
  <c r="N64" i="1" s="1"/>
  <c r="I66" i="1"/>
  <c r="N66" i="1" s="1"/>
  <c r="I67" i="1"/>
  <c r="N67" i="1" s="1"/>
  <c r="I452" i="1"/>
  <c r="N452" i="1" s="1"/>
  <c r="I468" i="1"/>
  <c r="N468" i="1" s="1"/>
  <c r="I472" i="1"/>
  <c r="N472" i="1" s="1"/>
  <c r="I475" i="1"/>
  <c r="N475" i="1" s="1"/>
  <c r="I476" i="1"/>
  <c r="N476" i="1" s="1"/>
  <c r="I482" i="1"/>
  <c r="N482" i="1" s="1"/>
  <c r="I483" i="1"/>
  <c r="N483" i="1" s="1"/>
  <c r="I484" i="1"/>
  <c r="N484" i="1" s="1"/>
  <c r="I487" i="1"/>
  <c r="N487" i="1" s="1"/>
  <c r="I488" i="1"/>
  <c r="N488" i="1" s="1"/>
  <c r="I491" i="1"/>
  <c r="N491" i="1" s="1"/>
  <c r="I496" i="1"/>
  <c r="N496" i="1" s="1"/>
  <c r="I480" i="1"/>
  <c r="N480" i="1" s="1"/>
  <c r="I502" i="1"/>
  <c r="N502" i="1" s="1"/>
  <c r="I10" i="1"/>
  <c r="N10" i="1" s="1"/>
  <c r="I69" i="1"/>
  <c r="N69" i="1" s="1"/>
  <c r="I248" i="1"/>
  <c r="N248" i="1" s="1"/>
  <c r="I143" i="1"/>
  <c r="N143" i="1" s="1"/>
  <c r="I259" i="1"/>
  <c r="N259"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4" i="1"/>
  <c r="N494" i="1" s="1"/>
  <c r="I13" i="1"/>
  <c r="N13" i="1" s="1"/>
  <c r="I18" i="1"/>
  <c r="N18" i="1" s="1"/>
  <c r="I73" i="1"/>
  <c r="N73" i="1" s="1"/>
  <c r="I95" i="1"/>
  <c r="N95" i="1" s="1"/>
  <c r="I286" i="1"/>
  <c r="N286" i="1" s="1"/>
  <c r="I448" i="1"/>
  <c r="N448" i="1" s="1"/>
  <c r="I458" i="1"/>
  <c r="N458" i="1" s="1"/>
  <c r="I124" i="1"/>
  <c r="N124" i="1" s="1"/>
  <c r="I144" i="1"/>
  <c r="N144" i="1" s="1"/>
  <c r="I199" i="1"/>
  <c r="N199" i="1" s="1"/>
  <c r="I490" i="1"/>
  <c r="N490" i="1" s="1"/>
  <c r="I501" i="1"/>
  <c r="N501" i="1" s="1"/>
  <c r="I30" i="1"/>
  <c r="N30" i="1" s="1"/>
  <c r="I131" i="1"/>
  <c r="N131" i="1" s="1"/>
  <c r="I281" i="1"/>
  <c r="N281" i="1" s="1"/>
  <c r="I97" i="1"/>
  <c r="N97" i="1" s="1"/>
  <c r="I37" i="1"/>
  <c r="N37" i="1" s="1"/>
  <c r="I403" i="1"/>
  <c r="N403" i="1" s="1"/>
  <c r="I402" i="1"/>
  <c r="N402" i="1" s="1"/>
  <c r="I192" i="1"/>
  <c r="N192" i="1" s="1"/>
  <c r="I191" i="1"/>
  <c r="N191" i="1" s="1"/>
  <c r="I193" i="1"/>
  <c r="N193" i="1" s="1"/>
  <c r="I222" i="1"/>
  <c r="N222" i="1" s="1"/>
  <c r="I241" i="1"/>
  <c r="N241" i="1" s="1"/>
  <c r="I242" i="1"/>
  <c r="N242" i="1" s="1"/>
  <c r="I336" i="1"/>
  <c r="N336" i="1" s="1"/>
  <c r="I401" i="1"/>
  <c r="N401" i="1" s="1"/>
  <c r="I92" i="1"/>
  <c r="N92" i="1" s="1"/>
  <c r="I511" i="1"/>
  <c r="N511" i="1" s="1"/>
  <c r="I41" i="1"/>
  <c r="N41" i="1" s="1"/>
  <c r="I361" i="1"/>
  <c r="N361" i="1" s="1"/>
  <c r="I26" i="1"/>
  <c r="N26" i="1" s="1"/>
  <c r="I27" i="1"/>
  <c r="N27" i="1" s="1"/>
  <c r="I107" i="1"/>
  <c r="N107" i="1" s="1"/>
  <c r="I108" i="1"/>
  <c r="N108" i="1" s="1"/>
  <c r="I189" i="1"/>
  <c r="N189" i="1" s="1"/>
  <c r="I217" i="1"/>
  <c r="N217" i="1" s="1"/>
  <c r="I216" i="1"/>
  <c r="N216" i="1" s="1"/>
  <c r="I280" i="1"/>
  <c r="N280" i="1" s="1"/>
  <c r="I302" i="1"/>
  <c r="N302" i="1" s="1"/>
  <c r="I425" i="1"/>
  <c r="N425" i="1" s="1"/>
  <c r="I12" i="1"/>
  <c r="N12" i="1" s="1"/>
  <c r="I152" i="1"/>
  <c r="N152" i="1" s="1"/>
  <c r="I39" i="1"/>
  <c r="N39" i="1" s="1"/>
  <c r="I274" i="1"/>
  <c r="N274" i="1" s="1"/>
  <c r="I20" i="1"/>
  <c r="N20" i="1" s="1"/>
  <c r="I130" i="1"/>
  <c r="N130" i="1" s="1"/>
  <c r="I232" i="1"/>
  <c r="N232" i="1" s="1"/>
  <c r="I226" i="1"/>
  <c r="N226" i="1" s="1"/>
  <c r="I114" i="1"/>
  <c r="N114" i="1" s="1"/>
  <c r="I276" i="1"/>
  <c r="N276" i="1" s="1"/>
  <c r="I277" i="1"/>
  <c r="N277" i="1" s="1"/>
  <c r="I332" i="1"/>
  <c r="N332" i="1" s="1"/>
  <c r="I377" i="1"/>
  <c r="N377" i="1" s="1"/>
  <c r="I465" i="1"/>
  <c r="N465" i="1" s="1"/>
  <c r="I478" i="1"/>
  <c r="N478" i="1" s="1"/>
  <c r="I197" i="1"/>
  <c r="N197" i="1" s="1"/>
  <c r="I218" i="1"/>
  <c r="N218" i="1" s="1"/>
  <c r="I223" i="1"/>
  <c r="N223" i="1" s="1"/>
  <c r="I225" i="1"/>
  <c r="N225" i="1" s="1"/>
  <c r="I263" i="1"/>
  <c r="N263" i="1" s="1"/>
  <c r="I266" i="1"/>
  <c r="N266" i="1" s="1"/>
  <c r="I322" i="1"/>
  <c r="N322" i="1" s="1"/>
  <c r="I338" i="1"/>
  <c r="N338" i="1" s="1"/>
  <c r="I360" i="1"/>
  <c r="N360" i="1" s="1"/>
  <c r="I374" i="1"/>
  <c r="N374" i="1" s="1"/>
  <c r="I380" i="1"/>
  <c r="N380" i="1" s="1"/>
  <c r="I395" i="1"/>
  <c r="N395" i="1" s="1"/>
  <c r="I446" i="1"/>
  <c r="N446" i="1" s="1"/>
  <c r="I499" i="1"/>
  <c r="N499" i="1" s="1"/>
  <c r="I123" i="1"/>
  <c r="N123" i="1" s="1"/>
  <c r="I28" i="1"/>
  <c r="N28" i="1" s="1"/>
  <c r="I31" i="1"/>
  <c r="N31" i="1" s="1"/>
  <c r="I113" i="1"/>
  <c r="N113" i="1" s="1"/>
  <c r="I129" i="1"/>
  <c r="N129" i="1" s="1"/>
  <c r="I170" i="1"/>
  <c r="N170" i="1" s="1"/>
  <c r="I172" i="1"/>
  <c r="N172" i="1" s="1"/>
  <c r="I177" i="1"/>
  <c r="N177" i="1" s="1"/>
  <c r="I180" i="1"/>
  <c r="N180" i="1" s="1"/>
  <c r="I181" i="1"/>
  <c r="N181" i="1" s="1"/>
  <c r="I186" i="1"/>
  <c r="N186" i="1" s="1"/>
  <c r="I190" i="1"/>
  <c r="N190" i="1" s="1"/>
  <c r="I220" i="1"/>
  <c r="N220" i="1" s="1"/>
  <c r="I228" i="1"/>
  <c r="N228" i="1" s="1"/>
  <c r="I233" i="1"/>
  <c r="N233" i="1" s="1"/>
  <c r="I235" i="1"/>
  <c r="N235" i="1" s="1"/>
  <c r="I236" i="1"/>
  <c r="N236" i="1" s="1"/>
  <c r="I234" i="1"/>
  <c r="N234" i="1" s="1"/>
  <c r="I279" i="1"/>
  <c r="N279" i="1" s="1"/>
  <c r="I278" i="1"/>
  <c r="N278" i="1" s="1"/>
  <c r="I284" i="1"/>
  <c r="N284" i="1" s="1"/>
  <c r="I294" i="1"/>
  <c r="N294" i="1" s="1"/>
  <c r="I296" i="1"/>
  <c r="N296" i="1" s="1"/>
  <c r="I316" i="1"/>
  <c r="N316" i="1" s="1"/>
  <c r="I335" i="1"/>
  <c r="N335" i="1" s="1"/>
  <c r="I367" i="1"/>
  <c r="N367" i="1" s="1"/>
  <c r="I385" i="1"/>
  <c r="N385" i="1" s="1"/>
  <c r="I409" i="1"/>
  <c r="N409" i="1" s="1"/>
  <c r="I426" i="1"/>
  <c r="N426" i="1" s="1"/>
  <c r="I431" i="1"/>
  <c r="N431" i="1" s="1"/>
  <c r="I49" i="1"/>
  <c r="N49" i="1" s="1"/>
  <c r="I68" i="1"/>
  <c r="N68" i="1" s="1"/>
  <c r="I90" i="1"/>
  <c r="N90" i="1" s="1"/>
  <c r="I243" i="1"/>
  <c r="N243" i="1" s="1"/>
  <c r="I268" i="1"/>
  <c r="N268" i="1" s="1"/>
  <c r="I297" i="1"/>
  <c r="N297" i="1" s="1"/>
  <c r="I406" i="1"/>
  <c r="N406" i="1" s="1"/>
  <c r="I438" i="1"/>
  <c r="N438" i="1" s="1"/>
  <c r="I36" i="1"/>
  <c r="N36" i="1" s="1"/>
  <c r="I98" i="1"/>
  <c r="N98" i="1" s="1"/>
  <c r="I141" i="1"/>
  <c r="N141" i="1" s="1"/>
  <c r="I318" i="1"/>
  <c r="N318" i="1" s="1"/>
  <c r="I321" i="1"/>
  <c r="N321" i="1" s="1"/>
  <c r="I398" i="1"/>
  <c r="N398" i="1" s="1"/>
  <c r="I3" i="1"/>
  <c r="N3" i="1" s="1"/>
  <c r="I8" i="1"/>
  <c r="N8" i="1" s="1"/>
  <c r="I15" i="1"/>
  <c r="N15" i="1" s="1"/>
  <c r="I17" i="1"/>
  <c r="N17" i="1" s="1"/>
  <c r="I40" i="1"/>
  <c r="N40" i="1" s="1"/>
  <c r="I75" i="1"/>
  <c r="N75" i="1" s="1"/>
  <c r="I79" i="1"/>
  <c r="N79" i="1" s="1"/>
  <c r="I93" i="1"/>
  <c r="N93" i="1" s="1"/>
  <c r="I464" i="1"/>
  <c r="N464" i="1" s="1"/>
  <c r="I479" i="1"/>
  <c r="N479" i="1" s="1"/>
  <c r="I489" i="1"/>
  <c r="N489" i="1" s="1"/>
  <c r="I495" i="1"/>
  <c r="I466" i="1"/>
  <c r="N466" i="1" s="1"/>
  <c r="I142" i="1"/>
  <c r="N142" i="1" s="1"/>
  <c r="I238" i="1"/>
  <c r="N238" i="1" s="1"/>
  <c r="I100" i="1"/>
  <c r="N100" i="1" s="1"/>
  <c r="I125" i="1"/>
  <c r="N125" i="1" s="1"/>
  <c r="I126" i="1"/>
  <c r="N126" i="1" s="1"/>
  <c r="I148" i="1"/>
  <c r="N148" i="1" s="1"/>
  <c r="I154" i="1"/>
  <c r="N154" i="1" s="1"/>
  <c r="I155" i="1"/>
  <c r="N155" i="1" s="1"/>
  <c r="I412" i="1"/>
  <c r="N412" i="1" s="1"/>
  <c r="I368" i="1"/>
  <c r="N368" i="1" s="1"/>
  <c r="I72" i="1"/>
  <c r="N72" i="1" s="1"/>
  <c r="I99" i="1"/>
  <c r="N99" i="1" s="1"/>
  <c r="I120" i="1"/>
  <c r="N120" i="1" s="1"/>
  <c r="I140" i="1"/>
  <c r="N140" i="1" s="1"/>
  <c r="I258" i="1"/>
  <c r="N258" i="1" s="1"/>
  <c r="I260" i="1"/>
  <c r="N260" i="1" s="1"/>
  <c r="I287" i="1"/>
  <c r="N287" i="1" s="1"/>
  <c r="I450" i="1"/>
  <c r="N450" i="1" s="1"/>
  <c r="I454" i="1"/>
  <c r="N454" i="1" s="1"/>
  <c r="I455" i="1"/>
  <c r="N455" i="1" s="1"/>
  <c r="I467" i="1"/>
  <c r="N467" i="1" s="1"/>
  <c r="I469" i="1"/>
  <c r="N469" i="1" s="1"/>
  <c r="I471" i="1"/>
  <c r="N471" i="1" s="1"/>
  <c r="I299" i="1"/>
  <c r="N299" i="1" s="1"/>
  <c r="I485" i="1"/>
  <c r="N485" i="1" s="1"/>
  <c r="I89" i="1"/>
  <c r="N89" i="1" s="1"/>
  <c r="I19" i="1"/>
  <c r="N19" i="1" s="1"/>
  <c r="I35" i="1"/>
  <c r="N35" i="1" s="1"/>
  <c r="I42" i="1"/>
  <c r="N42" i="1" s="1"/>
  <c r="I45" i="1"/>
  <c r="N45" i="1" s="1"/>
  <c r="I84" i="1"/>
  <c r="N84" i="1" s="1"/>
  <c r="I87" i="1"/>
  <c r="N87" i="1" s="1"/>
  <c r="I88" i="1"/>
  <c r="N88" i="1" s="1"/>
  <c r="I135" i="1"/>
  <c r="N135" i="1" s="1"/>
  <c r="I250" i="1"/>
  <c r="N250" i="1" s="1"/>
  <c r="I256" i="1"/>
  <c r="N256" i="1" s="1"/>
  <c r="I257" i="1"/>
  <c r="N257" i="1" s="1"/>
  <c r="I378" i="1"/>
  <c r="N378" i="1" s="1"/>
  <c r="I389" i="1"/>
  <c r="N389" i="1" s="1"/>
  <c r="I449" i="1"/>
  <c r="N449" i="1" s="1"/>
  <c r="I451" i="1"/>
  <c r="N451" i="1" s="1"/>
  <c r="I457" i="1"/>
  <c r="N457" i="1" s="1"/>
  <c r="I460" i="1"/>
  <c r="N460" i="1" s="1"/>
  <c r="I461" i="1"/>
  <c r="N461" i="1" s="1"/>
  <c r="I462" i="1"/>
  <c r="N462" i="1" s="1"/>
  <c r="I470" i="1"/>
  <c r="N470" i="1" s="1"/>
  <c r="I473" i="1"/>
  <c r="N473" i="1" s="1"/>
  <c r="I474" i="1"/>
  <c r="N474" i="1" s="1"/>
  <c r="I481" i="1"/>
  <c r="N481" i="1" s="1"/>
  <c r="I371" i="1"/>
  <c r="N371" i="1" s="1"/>
  <c r="I372" i="1"/>
  <c r="N372" i="1" s="1"/>
  <c r="I512" i="1"/>
  <c r="N512" i="1" s="1"/>
  <c r="I513" i="1"/>
  <c r="N513" i="1" s="1"/>
  <c r="I514" i="1"/>
  <c r="N514" i="1" s="1"/>
  <c r="I515" i="1"/>
  <c r="N515" i="1" s="1"/>
  <c r="I516" i="1"/>
  <c r="N516" i="1" s="1"/>
  <c r="I517" i="1"/>
  <c r="N517" i="1" s="1"/>
  <c r="I518" i="1"/>
  <c r="N518" i="1" s="1"/>
  <c r="I519" i="1"/>
  <c r="N519" i="1" s="1"/>
  <c r="I520" i="1"/>
  <c r="N520" i="1" s="1"/>
  <c r="I521" i="1"/>
  <c r="I522" i="1"/>
  <c r="N522" i="1" s="1"/>
  <c r="I523" i="1"/>
  <c r="N523" i="1" s="1"/>
  <c r="I524" i="1"/>
  <c r="N524" i="1" s="1"/>
  <c r="I525" i="1"/>
  <c r="N525" i="1" s="1"/>
  <c r="I526" i="1"/>
  <c r="N526" i="1" s="1"/>
  <c r="I527" i="1"/>
  <c r="I528" i="1"/>
  <c r="I529" i="1"/>
  <c r="N529" i="1" s="1"/>
  <c r="I530" i="1"/>
  <c r="N530" i="1" s="1"/>
  <c r="I531" i="1"/>
  <c r="N531" i="1" s="1"/>
  <c r="I532" i="1"/>
  <c r="N532" i="1" s="1"/>
  <c r="I533" i="1"/>
  <c r="N533" i="1" s="1"/>
  <c r="I534" i="1"/>
  <c r="N534" i="1" s="1"/>
  <c r="I535" i="1"/>
  <c r="N535" i="1" s="1"/>
  <c r="I536" i="1"/>
  <c r="N536" i="1" s="1"/>
  <c r="I537" i="1"/>
  <c r="N537" i="1" s="1"/>
  <c r="I538" i="1"/>
  <c r="N538" i="1" s="1"/>
  <c r="I539" i="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I552" i="1"/>
  <c r="N552" i="1" s="1"/>
  <c r="I553" i="1"/>
  <c r="N553" i="1" s="1"/>
  <c r="I554" i="1"/>
  <c r="N554" i="1" s="1"/>
  <c r="I555" i="1"/>
  <c r="I556" i="1"/>
  <c r="N556" i="1" s="1"/>
  <c r="I557" i="1"/>
  <c r="N557" i="1" s="1"/>
  <c r="I558" i="1"/>
  <c r="N558" i="1" s="1"/>
  <c r="I559" i="1"/>
  <c r="N559" i="1" s="1"/>
  <c r="I560" i="1"/>
  <c r="N560" i="1" s="1"/>
  <c r="I561" i="1"/>
  <c r="N561" i="1" s="1"/>
  <c r="I562" i="1"/>
  <c r="I563" i="1"/>
  <c r="I564" i="1"/>
  <c r="N564" i="1" s="1"/>
  <c r="I565" i="1"/>
  <c r="N565" i="1" s="1"/>
  <c r="I566" i="1"/>
  <c r="N566" i="1" s="1"/>
  <c r="I567" i="1"/>
  <c r="N567" i="1" s="1"/>
  <c r="I568" i="1"/>
  <c r="N568" i="1" s="1"/>
  <c r="I569" i="1"/>
  <c r="N569" i="1" s="1"/>
  <c r="I570" i="1"/>
  <c r="I571" i="1"/>
  <c r="I572" i="1"/>
  <c r="N572" i="1" s="1"/>
  <c r="I573" i="1"/>
  <c r="N573" i="1" s="1"/>
  <c r="I574" i="1"/>
  <c r="N574" i="1" s="1"/>
  <c r="I575" i="1"/>
  <c r="I576" i="1"/>
  <c r="N576" i="1" s="1"/>
  <c r="I577" i="1"/>
  <c r="N577" i="1" s="1"/>
  <c r="I578" i="1"/>
  <c r="N578" i="1" s="1"/>
  <c r="I579" i="1"/>
  <c r="N579" i="1" s="1"/>
  <c r="I580" i="1"/>
  <c r="N580" i="1" s="1"/>
  <c r="I581" i="1"/>
  <c r="N581" i="1" s="1"/>
  <c r="I582" i="1"/>
  <c r="N582" i="1" s="1"/>
  <c r="I583" i="1"/>
  <c r="N583" i="1" s="1"/>
  <c r="I584" i="1"/>
  <c r="N584" i="1" s="1"/>
  <c r="I585" i="1"/>
  <c r="N585" i="1" s="1"/>
  <c r="I586" i="1"/>
  <c r="N586" i="1" s="1"/>
  <c r="I587" i="1"/>
  <c r="I588" i="1"/>
  <c r="N588" i="1" s="1"/>
  <c r="I589" i="1"/>
  <c r="N589" i="1" s="1"/>
  <c r="I590" i="1"/>
  <c r="N590" i="1" s="1"/>
  <c r="I591" i="1"/>
  <c r="N591" i="1" s="1"/>
  <c r="I221" i="1"/>
  <c r="N221" i="1" s="1"/>
  <c r="I237" i="1"/>
  <c r="N237" i="1" s="1"/>
  <c r="I350" i="1"/>
  <c r="N350" i="1" s="1"/>
  <c r="I498" i="1"/>
  <c r="N498" i="1" s="1"/>
  <c r="I151" i="1"/>
  <c r="N151" i="1" s="1"/>
  <c r="I205" i="1"/>
  <c r="N205" i="1" s="1"/>
  <c r="I239" i="1"/>
  <c r="N239" i="1" s="1"/>
  <c r="I445" i="1"/>
  <c r="N445" i="1" s="1"/>
  <c r="I206" i="1"/>
  <c r="N206" i="1" s="1"/>
  <c r="I219" i="1"/>
  <c r="N219" i="1" s="1"/>
  <c r="I240" i="1"/>
  <c r="N240" i="1" s="1"/>
  <c r="I503" i="1"/>
  <c r="N503" i="1" s="1"/>
  <c r="I504" i="1"/>
  <c r="N504" i="1" s="1"/>
  <c r="I254" i="1"/>
  <c r="N254" i="1" s="1"/>
  <c r="I262" i="1"/>
  <c r="N262" i="1" s="1"/>
  <c r="I500" i="1"/>
  <c r="N500" i="1" s="1"/>
  <c r="I137" i="1"/>
  <c r="N137" i="1" s="1"/>
  <c r="I339" i="1"/>
  <c r="N339" i="1" s="1"/>
  <c r="I369" i="1"/>
  <c r="N369" i="1" s="1"/>
  <c r="I230" i="1"/>
  <c r="N230" i="1" s="1"/>
  <c r="I231" i="1"/>
  <c r="N231" i="1" s="1"/>
  <c r="I394" i="1"/>
  <c r="N394" i="1" s="1"/>
  <c r="I282" i="1"/>
  <c r="N282" i="1" s="1"/>
  <c r="I289" i="1"/>
  <c r="N289" i="1" s="1"/>
  <c r="I333" i="1"/>
  <c r="N333" i="1" s="1"/>
  <c r="I153" i="1"/>
  <c r="N153" i="1" s="1"/>
  <c r="I295" i="1"/>
  <c r="N295" i="1" s="1"/>
  <c r="I29" i="1"/>
  <c r="N29" i="1" s="1"/>
  <c r="I147" i="1"/>
  <c r="N147" i="1" s="1"/>
  <c r="I32" i="1"/>
  <c r="N32" i="1" s="1"/>
  <c r="I150" i="1"/>
  <c r="N150" i="1" s="1"/>
  <c r="I486" i="1"/>
  <c r="N486" i="1" s="1"/>
  <c r="I119" i="1"/>
  <c r="N119" i="1" s="1"/>
  <c r="I132" i="1"/>
  <c r="N132" i="1" s="1"/>
  <c r="I453" i="1"/>
  <c r="N453" i="1" s="1"/>
  <c r="I4" i="1"/>
  <c r="N4" i="1" s="1"/>
  <c r="I348" i="1"/>
  <c r="N348" i="1" s="1"/>
  <c r="I323" i="1"/>
  <c r="N323" i="1" s="1"/>
  <c r="I14" i="1"/>
  <c r="N14" i="1" s="1"/>
  <c r="I16" i="1"/>
  <c r="N16" i="1" s="1"/>
  <c r="I133" i="1"/>
  <c r="N133" i="1" s="1"/>
  <c r="I337" i="1"/>
  <c r="N337" i="1" s="1"/>
  <c r="I387" i="1"/>
  <c r="N387" i="1" s="1"/>
  <c r="I325" i="1"/>
  <c r="N325" i="1" s="1"/>
  <c r="I384" i="1"/>
  <c r="N384" i="1" s="1"/>
  <c r="I429" i="1"/>
  <c r="N429" i="1" s="1"/>
  <c r="I38" i="1"/>
  <c r="N38" i="1" s="1"/>
  <c r="I171" i="1"/>
  <c r="N171" i="1" s="1"/>
  <c r="I74" i="1"/>
  <c r="N74" i="1" s="1"/>
  <c r="I290" i="1"/>
  <c r="N290" i="1" s="1"/>
  <c r="I178" i="1"/>
  <c r="N178" i="1" s="1"/>
  <c r="I179" i="1"/>
  <c r="N179" i="1" s="1"/>
  <c r="I376" i="1"/>
  <c r="N376" i="1" s="1"/>
  <c r="I76" i="1"/>
  <c r="N76" i="1" s="1"/>
  <c r="I80" i="1"/>
  <c r="N80" i="1" s="1"/>
  <c r="I375" i="1"/>
  <c r="N375" i="1" s="1"/>
  <c r="I81" i="1"/>
  <c r="N81" i="1" s="1"/>
  <c r="I182" i="1"/>
  <c r="N182" i="1" s="1"/>
  <c r="I456" i="1"/>
  <c r="N456" i="1" s="1"/>
  <c r="I410" i="1"/>
  <c r="N410" i="1" s="1"/>
  <c r="I463" i="1"/>
  <c r="N463" i="1" s="1"/>
  <c r="I288" i="1"/>
  <c r="N288" i="1" s="1"/>
  <c r="I187" i="1"/>
  <c r="N187" i="1" s="1"/>
  <c r="I188" i="1"/>
  <c r="N188" i="1" s="1"/>
  <c r="I195" i="1"/>
  <c r="N195" i="1" s="1"/>
  <c r="I427" i="1"/>
  <c r="N427" i="1" s="1"/>
  <c r="I428" i="1"/>
  <c r="N428" i="1" s="1"/>
  <c r="I432" i="1"/>
  <c r="N432" i="1" s="1"/>
  <c r="I508" i="1"/>
  <c r="N508" i="1" s="1"/>
  <c r="I379" i="1"/>
  <c r="N379" i="1" s="1"/>
  <c r="I78" i="1"/>
  <c r="N78" i="1" s="1"/>
  <c r="I138" i="1"/>
  <c r="N138" i="1" s="1"/>
  <c r="I315" i="1"/>
  <c r="N315" i="1" s="1"/>
  <c r="I493" i="1"/>
  <c r="N493" i="1" s="1"/>
  <c r="I324" i="1"/>
  <c r="N324" i="1" s="1"/>
  <c r="I497" i="1"/>
  <c r="N497" i="1" s="1"/>
  <c r="I85" i="1"/>
  <c r="N85" i="1" s="1"/>
  <c r="I44" i="1"/>
  <c r="N44" i="1" s="1"/>
  <c r="I9" i="1"/>
  <c r="N9" i="1" s="1"/>
  <c r="I173" i="1"/>
  <c r="N173" i="1" s="1"/>
  <c r="I200" i="1"/>
  <c r="N200" i="1" s="1"/>
  <c r="I96" i="1"/>
  <c r="N96" i="1" s="1"/>
  <c r="I399" i="1"/>
  <c r="N399" i="1" s="1"/>
  <c r="I300" i="1"/>
  <c r="N300" i="1" s="1"/>
  <c r="I304" i="1"/>
  <c r="N304" i="1" s="1"/>
  <c r="I227" i="1"/>
  <c r="N227" i="1" s="1"/>
  <c r="I229" i="1"/>
  <c r="N229" i="1" s="1"/>
  <c r="I101" i="1"/>
  <c r="N101" i="1" s="1"/>
  <c r="I224" i="1"/>
  <c r="N224" i="1" s="1"/>
  <c r="I400" i="1"/>
  <c r="N400" i="1" s="1"/>
  <c r="I415" i="1"/>
  <c r="N415" i="1" s="1"/>
  <c r="I447" i="1"/>
  <c r="N447" i="1" s="1"/>
  <c r="I2" i="1"/>
  <c r="N2" i="1" s="1"/>
  <c r="I442" i="1"/>
  <c r="N442" i="1" s="1"/>
  <c r="I156" i="1"/>
  <c r="N156" i="1" s="1"/>
  <c r="I404" i="1"/>
  <c r="N404" i="1" s="1"/>
  <c r="I5" i="1"/>
  <c r="N5" i="1" s="1"/>
  <c r="I477" i="1"/>
  <c r="N477" i="1" s="1"/>
  <c r="I390" i="1"/>
  <c r="N390" i="1" s="1"/>
  <c r="I285" i="1"/>
  <c r="N285" i="1" s="1"/>
  <c r="I509" i="1"/>
  <c r="N509" i="1" s="1"/>
  <c r="I7" i="1"/>
  <c r="N7" i="1" s="1"/>
  <c r="I314" i="1"/>
  <c r="N314" i="1" s="1"/>
  <c r="I382" i="1"/>
  <c r="N382" i="1" s="1"/>
  <c r="I301" i="1"/>
  <c r="N301" i="1" s="1"/>
  <c r="I303" i="1"/>
  <c r="N303"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4" i="1"/>
  <c r="N244" i="1" s="1"/>
  <c r="I245" i="1"/>
  <c r="N245" i="1" s="1"/>
  <c r="I246" i="1"/>
  <c r="N246" i="1" s="1"/>
  <c r="I247" i="1"/>
  <c r="N247" i="1" s="1"/>
  <c r="I249" i="1"/>
  <c r="N249" i="1" s="1"/>
  <c r="I251" i="1"/>
  <c r="I252" i="1"/>
  <c r="N252" i="1" s="1"/>
  <c r="I261" i="1"/>
  <c r="N261" i="1" s="1"/>
  <c r="I405" i="1"/>
  <c r="N405" i="1" s="1"/>
  <c r="I407" i="1"/>
  <c r="N407" i="1" s="1"/>
  <c r="I408" i="1"/>
  <c r="N408" i="1" s="1"/>
  <c r="I413" i="1"/>
  <c r="N413" i="1" s="1"/>
  <c r="I414" i="1"/>
  <c r="N414" i="1" s="1"/>
  <c r="I416" i="1"/>
  <c r="N416" i="1" s="1"/>
  <c r="I443" i="1"/>
  <c r="N443" i="1" s="1"/>
  <c r="I444" i="1"/>
  <c r="N444" i="1" s="1"/>
  <c r="I267" i="1"/>
  <c r="N267" i="1" s="1"/>
  <c r="I319" i="1"/>
  <c r="N319" i="1" s="1"/>
  <c r="I298" i="1"/>
  <c r="N298" i="1" s="1"/>
  <c r="I391" i="1"/>
  <c r="N391" i="1" s="1"/>
  <c r="I115" i="1"/>
  <c r="N115" i="1" s="1"/>
  <c r="I417" i="1"/>
  <c r="N417" i="1" s="1"/>
  <c r="I459" i="1"/>
  <c r="N459" i="1" s="1"/>
  <c r="I118" i="1"/>
  <c r="N118" i="1" s="1"/>
  <c r="I145" i="1"/>
  <c r="N145" i="1" s="1"/>
  <c r="I253" i="1"/>
  <c r="N253" i="1" s="1"/>
  <c r="I320" i="1"/>
  <c r="N320" i="1" s="1"/>
  <c r="I334" i="1"/>
  <c r="N334" i="1" s="1"/>
  <c r="I349" i="1"/>
  <c r="N349" i="1" s="1"/>
  <c r="I362" i="1"/>
  <c r="N362" i="1" s="1"/>
  <c r="I441" i="1"/>
  <c r="N441" i="1" s="1"/>
  <c r="I392" i="1"/>
  <c r="N392" i="1" s="1"/>
  <c r="I202" i="1"/>
  <c r="N202" i="1" s="1"/>
  <c r="H3" i="7"/>
  <c r="I4" i="9"/>
  <c r="L129" i="9"/>
  <c r="J129" i="9"/>
  <c r="H130" i="9"/>
  <c r="J176" i="1"/>
  <c r="J183" i="1"/>
  <c r="J487" i="1"/>
  <c r="J189" i="1"/>
  <c r="J217" i="1"/>
  <c r="J216" i="1"/>
  <c r="J223" i="1"/>
  <c r="J235" i="1"/>
  <c r="J177" i="1"/>
  <c r="J34" i="1"/>
  <c r="J243" i="1"/>
  <c r="J268" i="1"/>
  <c r="J297" i="1"/>
  <c r="N14" i="11"/>
  <c r="N15" i="11"/>
  <c r="N16" i="11"/>
  <c r="N17" i="11"/>
  <c r="N18" i="11"/>
  <c r="N19" i="11"/>
  <c r="J107" i="1"/>
  <c r="J380" i="1"/>
  <c r="J395" i="1"/>
  <c r="J446" i="1"/>
  <c r="J31" i="1"/>
  <c r="J228" i="1"/>
  <c r="J233" i="1"/>
  <c r="J316" i="1"/>
  <c r="J335" i="1"/>
  <c r="J426" i="1"/>
  <c r="J431" i="1"/>
  <c r="J49" i="1"/>
  <c r="J68" i="1"/>
  <c r="J215" i="1"/>
  <c r="J90" i="1"/>
  <c r="J121" i="1"/>
  <c r="J375" i="1"/>
  <c r="J310" i="1"/>
  <c r="J119" i="1"/>
  <c r="J237" i="1"/>
  <c r="J178" i="1"/>
  <c r="J322" i="1"/>
  <c r="J194" i="1"/>
  <c r="J192" i="1"/>
  <c r="J193" i="1"/>
  <c r="J361" i="1"/>
  <c r="J402" i="1"/>
  <c r="J134" i="1"/>
  <c r="J184" i="1"/>
  <c r="J43" i="1"/>
  <c r="J211" i="1"/>
  <c r="J146" i="1"/>
  <c r="J420" i="1"/>
  <c r="J149" i="1"/>
  <c r="J209" i="1"/>
  <c r="J219" i="1"/>
  <c r="J429" i="1"/>
  <c r="J94" i="1"/>
  <c r="J11" i="1"/>
  <c r="J122" i="1"/>
  <c r="J434" i="1"/>
  <c r="J435" i="1"/>
  <c r="J436" i="1"/>
  <c r="J437" i="1"/>
  <c r="J64" i="1"/>
  <c r="J401" i="1"/>
  <c r="J108" i="1"/>
  <c r="J12" i="1"/>
  <c r="J129" i="1"/>
  <c r="J130" i="1"/>
  <c r="J22" i="1"/>
  <c r="J263" i="1"/>
  <c r="J311" i="1"/>
  <c r="L63" i="1"/>
  <c r="B63" i="1"/>
  <c r="M63" i="1" s="1"/>
  <c r="J400" i="1"/>
  <c r="L400" i="1"/>
  <c r="L294" i="1"/>
  <c r="B294" i="1"/>
  <c r="M294" i="1" s="1"/>
  <c r="J204" i="1"/>
  <c r="J468" i="1"/>
  <c r="J475" i="1"/>
  <c r="J165" i="1"/>
  <c r="J167" i="1"/>
  <c r="J213" i="1"/>
  <c r="J174" i="1"/>
  <c r="J482" i="1"/>
  <c r="J433" i="1"/>
  <c r="J67" i="1"/>
  <c r="L478" i="1"/>
  <c r="B478" i="1"/>
  <c r="M478" i="1" s="1"/>
  <c r="J336" i="1"/>
  <c r="L336" i="1"/>
  <c r="B336" i="1"/>
  <c r="M336" i="1" s="1"/>
  <c r="J510" i="1"/>
  <c r="J452" i="1"/>
  <c r="J472" i="1"/>
  <c r="J77" i="1"/>
  <c r="J166" i="1"/>
  <c r="J214" i="1"/>
  <c r="J169" i="1"/>
  <c r="J476" i="1"/>
  <c r="J483" i="1"/>
  <c r="J66" i="1"/>
  <c r="J506" i="1"/>
  <c r="J507" i="1"/>
  <c r="L428" i="1"/>
  <c r="J428" i="1"/>
  <c r="B428" i="1"/>
  <c r="M428" i="1" s="1"/>
  <c r="L59" i="1"/>
  <c r="L317" i="1"/>
  <c r="L326" i="1"/>
  <c r="L327" i="1"/>
  <c r="L328" i="1"/>
  <c r="L329" i="1"/>
  <c r="L330" i="1"/>
  <c r="L331" i="1"/>
  <c r="L340" i="1"/>
  <c r="J317" i="1"/>
  <c r="J326" i="1"/>
  <c r="J327" i="1"/>
  <c r="J328" i="1"/>
  <c r="J329" i="1"/>
  <c r="J330" i="1"/>
  <c r="J331" i="1"/>
  <c r="J340" i="1"/>
  <c r="B311" i="1"/>
  <c r="M311" i="1" s="1"/>
  <c r="B383" i="1"/>
  <c r="M383" i="1" s="1"/>
  <c r="B296" i="1"/>
  <c r="M296" i="1" s="1"/>
  <c r="B305" i="1"/>
  <c r="M305" i="1" s="1"/>
  <c r="B312" i="1"/>
  <c r="M312" i="1" s="1"/>
  <c r="B313" i="1"/>
  <c r="M313" i="1" s="1"/>
  <c r="B365" i="1"/>
  <c r="M365" i="1" s="1"/>
  <c r="B304" i="1"/>
  <c r="M304" i="1" s="1"/>
  <c r="B392" i="1"/>
  <c r="M392" i="1" s="1"/>
  <c r="B286" i="1"/>
  <c r="M286" i="1" s="1"/>
  <c r="B18" i="1"/>
  <c r="M18" i="1" s="1"/>
  <c r="B95" i="1"/>
  <c r="M95" i="1" s="1"/>
  <c r="B341" i="1"/>
  <c r="M341" i="1" s="1"/>
  <c r="B358" i="1"/>
  <c r="M358" i="1" s="1"/>
  <c r="B421" i="1"/>
  <c r="M421" i="1" s="1"/>
  <c r="B191" i="1"/>
  <c r="M191" i="1" s="1"/>
  <c r="B354" i="1"/>
  <c r="M354" i="1" s="1"/>
  <c r="B363" i="1"/>
  <c r="M363" i="1" s="1"/>
  <c r="B47" i="1"/>
  <c r="M47" i="1" s="1"/>
  <c r="B38" i="1"/>
  <c r="M38" i="1" s="1"/>
  <c r="B344" i="1"/>
  <c r="M344" i="1" s="1"/>
  <c r="B423" i="1"/>
  <c r="M423" i="1" s="1"/>
  <c r="B24" i="1"/>
  <c r="M24" i="1" s="1"/>
  <c r="B23" i="1"/>
  <c r="M23" i="1" s="1"/>
  <c r="B494" i="1"/>
  <c r="M494" i="1" s="1"/>
  <c r="B13" i="1"/>
  <c r="M13" i="1" s="1"/>
  <c r="B488" i="1"/>
  <c r="M488" i="1" s="1"/>
  <c r="B239" i="1"/>
  <c r="M239" i="1" s="1"/>
  <c r="B492" i="1"/>
  <c r="M492" i="1" s="1"/>
  <c r="B159" i="1"/>
  <c r="M159" i="1" s="1"/>
  <c r="B160" i="1"/>
  <c r="M160" i="1" s="1"/>
  <c r="B161" i="1"/>
  <c r="M161" i="1" s="1"/>
  <c r="B491" i="1"/>
  <c r="M491" i="1" s="1"/>
  <c r="B477" i="1"/>
  <c r="M477" i="1" s="1"/>
  <c r="B173" i="1"/>
  <c r="M173" i="1" s="1"/>
  <c r="B303" i="1"/>
  <c r="M303" i="1" s="1"/>
  <c r="B25" i="1"/>
  <c r="M25" i="1" s="1"/>
  <c r="B76" i="1"/>
  <c r="M76" i="1" s="1"/>
  <c r="B80" i="1"/>
  <c r="M80" i="1" s="1"/>
  <c r="B300" i="1"/>
  <c r="M300" i="1" s="1"/>
  <c r="B334" i="1"/>
  <c r="M334" i="1" s="1"/>
  <c r="B370" i="1"/>
  <c r="M370" i="1" s="1"/>
  <c r="B439" i="1"/>
  <c r="M439" i="1" s="1"/>
  <c r="B208" i="1"/>
  <c r="M208" i="1" s="1"/>
  <c r="B210" i="1"/>
  <c r="M210" i="1" s="1"/>
  <c r="B212" i="1"/>
  <c r="M212" i="1" s="1"/>
  <c r="B255" i="1"/>
  <c r="M255" i="1" s="1"/>
  <c r="B264" i="1"/>
  <c r="M264" i="1" s="1"/>
  <c r="B293" i="1"/>
  <c r="M293" i="1" s="1"/>
  <c r="B279" i="1"/>
  <c r="M279" i="1" s="1"/>
  <c r="B182" i="1"/>
  <c r="M182" i="1" s="1"/>
  <c r="B187" i="1"/>
  <c r="M187" i="1" s="1"/>
  <c r="B195" i="1"/>
  <c r="M195" i="1" s="1"/>
  <c r="B200" i="1"/>
  <c r="M200" i="1" s="1"/>
  <c r="B227" i="1"/>
  <c r="M227" i="1" s="1"/>
  <c r="B379" i="1"/>
  <c r="M379" i="1" s="1"/>
  <c r="B399" i="1"/>
  <c r="M399" i="1" s="1"/>
  <c r="B369" i="1"/>
  <c r="M369" i="1" s="1"/>
  <c r="B5" i="1"/>
  <c r="M5" i="1" s="1"/>
  <c r="B56" i="1"/>
  <c r="M56" i="1" s="1"/>
  <c r="B91" i="1"/>
  <c r="M91" i="1" s="1"/>
  <c r="B131" i="1"/>
  <c r="M131" i="1" s="1"/>
  <c r="B92" i="1"/>
  <c r="M92" i="1" s="1"/>
  <c r="B114" i="1"/>
  <c r="M114" i="1" s="1"/>
  <c r="B332" i="1"/>
  <c r="M332" i="1" s="1"/>
  <c r="B377" i="1"/>
  <c r="M377" i="1" s="1"/>
  <c r="B28" i="1"/>
  <c r="M28" i="1" s="1"/>
  <c r="B113" i="1"/>
  <c r="M113" i="1" s="1"/>
  <c r="B170" i="1"/>
  <c r="M170" i="1" s="1"/>
  <c r="B186" i="1"/>
  <c r="M186" i="1" s="1"/>
  <c r="B220" i="1"/>
  <c r="M220" i="1" s="1"/>
  <c r="B463" i="1"/>
  <c r="M463" i="1" s="1"/>
  <c r="B320" i="1"/>
  <c r="M320" i="1" s="1"/>
  <c r="B337" i="1"/>
  <c r="M337" i="1" s="1"/>
  <c r="B410" i="1"/>
  <c r="M410" i="1" s="1"/>
  <c r="B232" i="1"/>
  <c r="M232" i="1" s="1"/>
  <c r="B190" i="1"/>
  <c r="M190" i="1" s="1"/>
  <c r="B172" i="1"/>
  <c r="M172" i="1" s="1"/>
  <c r="B181" i="1"/>
  <c r="M181" i="1" s="1"/>
  <c r="B96" i="1"/>
  <c r="M96" i="1" s="1"/>
  <c r="B339" i="1"/>
  <c r="M339" i="1" s="1"/>
  <c r="B415" i="1"/>
  <c r="M415" i="1" s="1"/>
  <c r="B21" i="1"/>
  <c r="M21" i="1" s="1"/>
  <c r="B427" i="1"/>
  <c r="M427" i="1" s="1"/>
  <c r="B83" i="1"/>
  <c r="M83" i="1" s="1"/>
  <c r="B29" i="1"/>
  <c r="M29" i="1" s="1"/>
  <c r="B132" i="1"/>
  <c r="M132" i="1" s="1"/>
  <c r="B171" i="1"/>
  <c r="M171" i="1" s="1"/>
  <c r="B157" i="1"/>
  <c r="M157" i="1" s="1"/>
  <c r="B185" i="1"/>
  <c r="M185" i="1" s="1"/>
  <c r="B196" i="1"/>
  <c r="M196" i="1" s="1"/>
  <c r="B359" i="1"/>
  <c r="M359" i="1" s="1"/>
  <c r="B480" i="1"/>
  <c r="M480" i="1" s="1"/>
  <c r="B59" i="1"/>
  <c r="M59" i="1" s="1"/>
  <c r="B317" i="1"/>
  <c r="M317" i="1" s="1"/>
  <c r="B326" i="1"/>
  <c r="M326" i="1" s="1"/>
  <c r="B327" i="1"/>
  <c r="M327" i="1" s="1"/>
  <c r="B328" i="1"/>
  <c r="M328" i="1" s="1"/>
  <c r="B329" i="1"/>
  <c r="M329" i="1" s="1"/>
  <c r="B330" i="1"/>
  <c r="M330" i="1" s="1"/>
  <c r="B331" i="1"/>
  <c r="M331" i="1" s="1"/>
  <c r="B340" i="1"/>
  <c r="M340" i="1" s="1"/>
  <c r="B207" i="1"/>
  <c r="M207" i="1" s="1"/>
  <c r="B325" i="1"/>
  <c r="M325" i="1" s="1"/>
  <c r="B309" i="1"/>
  <c r="M309" i="1" s="1"/>
  <c r="B306" i="1"/>
  <c r="M306" i="1" s="1"/>
  <c r="B307" i="1"/>
  <c r="M307" i="1" s="1"/>
  <c r="B355" i="1"/>
  <c r="M355" i="1" s="1"/>
  <c r="B236" i="1"/>
  <c r="M236" i="1" s="1"/>
  <c r="B133" i="1"/>
  <c r="M133" i="1" s="1"/>
  <c r="B453" i="1"/>
  <c r="M453" i="1" s="1"/>
  <c r="B4" i="1"/>
  <c r="M4" i="1" s="1"/>
  <c r="B16" i="1"/>
  <c r="M16" i="1" s="1"/>
  <c r="B497" i="1"/>
  <c r="M497" i="1" s="1"/>
  <c r="N1" i="11"/>
  <c r="N2" i="11"/>
  <c r="N3" i="11"/>
  <c r="N4"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9" i="1"/>
  <c r="M349" i="1" s="1"/>
  <c r="L349" i="1"/>
  <c r="L263" i="1"/>
  <c r="L311" i="1"/>
  <c r="L383" i="1"/>
  <c r="J225" i="1"/>
  <c r="L225" i="1"/>
  <c r="J266" i="1"/>
  <c r="L266" i="1"/>
  <c r="L296" i="1"/>
  <c r="L305" i="1"/>
  <c r="J312" i="1"/>
  <c r="L312" i="1"/>
  <c r="J313" i="1"/>
  <c r="L313" i="1"/>
  <c r="B388" i="1"/>
  <c r="M388" i="1" s="1"/>
  <c r="L388" i="1"/>
  <c r="L274" i="1"/>
  <c r="L197" i="1"/>
  <c r="B37" i="1"/>
  <c r="M37" i="1" s="1"/>
  <c r="L37" i="1"/>
  <c r="L218" i="1"/>
  <c r="B234" i="1"/>
  <c r="M234" i="1" s="1"/>
  <c r="L234" i="1"/>
  <c r="J206" i="1"/>
  <c r="L206" i="1"/>
  <c r="J231" i="1"/>
  <c r="L231" i="1"/>
  <c r="L202" i="1"/>
  <c r="J404" i="1"/>
  <c r="L404" i="1"/>
  <c r="J390" i="1"/>
  <c r="L390" i="1"/>
  <c r="J288" i="1"/>
  <c r="L288" i="1"/>
  <c r="B447" i="1"/>
  <c r="M447" i="1" s="1"/>
  <c r="J447" i="1"/>
  <c r="L447" i="1"/>
  <c r="B509" i="1"/>
  <c r="M509" i="1" s="1"/>
  <c r="L509" i="1"/>
  <c r="J324" i="1"/>
  <c r="L324" i="1"/>
  <c r="B7" i="1"/>
  <c r="M7" i="1" s="1"/>
  <c r="L7" i="1"/>
  <c r="J333" i="1"/>
  <c r="L333" i="1"/>
  <c r="B381" i="1"/>
  <c r="M381" i="1" s="1"/>
  <c r="L381" i="1"/>
  <c r="J348" i="1"/>
  <c r="L348" i="1"/>
  <c r="B352" i="1"/>
  <c r="M352" i="1" s="1"/>
  <c r="L352" i="1"/>
  <c r="B393" i="1"/>
  <c r="M393" i="1" s="1"/>
  <c r="L393" i="1"/>
  <c r="B229" i="1"/>
  <c r="M229" i="1" s="1"/>
  <c r="J229" i="1"/>
  <c r="L229" i="1"/>
  <c r="B32" i="1"/>
  <c r="M32" i="1" s="1"/>
  <c r="J32" i="1"/>
  <c r="L32" i="1"/>
  <c r="B51" i="1"/>
  <c r="M51" i="1" s="1"/>
  <c r="J51" i="1"/>
  <c r="L51" i="1"/>
  <c r="L365" i="1"/>
  <c r="L304" i="1"/>
  <c r="L392" i="1"/>
  <c r="B221" i="1"/>
  <c r="M221" i="1" s="1"/>
  <c r="J221" i="1"/>
  <c r="L221" i="1"/>
  <c r="B240" i="1"/>
  <c r="M240" i="1" s="1"/>
  <c r="L240" i="1"/>
  <c r="B484" i="1"/>
  <c r="M484" i="1" s="1"/>
  <c r="J484" i="1"/>
  <c r="L484" i="1"/>
  <c r="B323" i="1"/>
  <c r="M323" i="1" s="1"/>
  <c r="J323" i="1"/>
  <c r="L323" i="1"/>
  <c r="L286" i="1"/>
  <c r="B144" i="1"/>
  <c r="M144" i="1" s="1"/>
  <c r="L144" i="1"/>
  <c r="J490" i="1"/>
  <c r="L490" i="1"/>
  <c r="L18" i="1"/>
  <c r="B508" i="1"/>
  <c r="M508" i="1" s="1"/>
  <c r="J508" i="1"/>
  <c r="L508" i="1"/>
  <c r="B364" i="1"/>
  <c r="M364" i="1" s="1"/>
  <c r="L364" i="1"/>
  <c r="L105" i="1"/>
  <c r="L95" i="1"/>
  <c r="J341" i="1"/>
  <c r="L341" i="1"/>
  <c r="L358" i="1"/>
  <c r="J421" i="1"/>
  <c r="L421" i="1"/>
  <c r="J191" i="1"/>
  <c r="L191" i="1"/>
  <c r="L354" i="1"/>
  <c r="L363" i="1"/>
  <c r="J47" i="1"/>
  <c r="L47" i="1"/>
  <c r="L124" i="1"/>
  <c r="L109" i="1"/>
  <c r="L38" i="1"/>
  <c r="J344" i="1"/>
  <c r="L344" i="1"/>
  <c r="J423" i="1"/>
  <c r="L423" i="1"/>
  <c r="J24" i="1"/>
  <c r="L24" i="1"/>
  <c r="J23" i="1"/>
  <c r="L23" i="1"/>
  <c r="L494" i="1"/>
  <c r="L13" i="1"/>
  <c r="J488" i="1"/>
  <c r="L488" i="1"/>
  <c r="L199" i="1"/>
  <c r="L501" i="1"/>
  <c r="L239" i="1"/>
  <c r="J492" i="1"/>
  <c r="L492" i="1"/>
  <c r="J159" i="1"/>
  <c r="L159" i="1"/>
  <c r="J160" i="1"/>
  <c r="L160" i="1"/>
  <c r="J161" i="1"/>
  <c r="L161" i="1"/>
  <c r="J491" i="1"/>
  <c r="L491" i="1"/>
  <c r="L477" i="1"/>
  <c r="J173" i="1"/>
  <c r="L173" i="1"/>
  <c r="L303" i="1"/>
  <c r="J25" i="1"/>
  <c r="L25" i="1"/>
  <c r="L76" i="1"/>
  <c r="L80" i="1"/>
  <c r="L300" i="1"/>
  <c r="L334" i="1"/>
  <c r="L370" i="1"/>
  <c r="L439" i="1"/>
  <c r="J208" i="1"/>
  <c r="L208" i="1"/>
  <c r="J210" i="1"/>
  <c r="L210" i="1"/>
  <c r="J212" i="1"/>
  <c r="L212" i="1"/>
  <c r="L255" i="1"/>
  <c r="L264" i="1"/>
  <c r="L293" i="1"/>
  <c r="L279" i="1"/>
  <c r="B315" i="1"/>
  <c r="M315" i="1" s="1"/>
  <c r="J315" i="1"/>
  <c r="L315" i="1"/>
  <c r="B285" i="1"/>
  <c r="M285" i="1" s="1"/>
  <c r="J285" i="1"/>
  <c r="L285" i="1"/>
  <c r="B362" i="1"/>
  <c r="M362" i="1" s="1"/>
  <c r="L362" i="1"/>
  <c r="J230" i="1"/>
  <c r="L230" i="1"/>
  <c r="J182" i="1"/>
  <c r="L182" i="1"/>
  <c r="B39" i="1"/>
  <c r="M39" i="1" s="1"/>
  <c r="L39" i="1"/>
  <c r="B151" i="1"/>
  <c r="M151" i="1" s="1"/>
  <c r="L151" i="1"/>
  <c r="B422" i="1"/>
  <c r="M422" i="1" s="1"/>
  <c r="J422" i="1"/>
  <c r="L422" i="1"/>
  <c r="B180" i="1"/>
  <c r="M180" i="1" s="1"/>
  <c r="J180" i="1"/>
  <c r="L180" i="1"/>
  <c r="J187" i="1"/>
  <c r="L187" i="1"/>
  <c r="J195" i="1"/>
  <c r="L195" i="1"/>
  <c r="J200" i="1"/>
  <c r="L200" i="1"/>
  <c r="J227" i="1"/>
  <c r="L227" i="1"/>
  <c r="B74" i="1"/>
  <c r="M74" i="1" s="1"/>
  <c r="L74" i="1"/>
  <c r="B179" i="1"/>
  <c r="M179" i="1" s="1"/>
  <c r="J179" i="1"/>
  <c r="L179" i="1"/>
  <c r="B85" i="1"/>
  <c r="M85" i="1" s="1"/>
  <c r="J85" i="1"/>
  <c r="L85" i="1"/>
  <c r="J379" i="1"/>
  <c r="L379" i="1"/>
  <c r="B78" i="1"/>
  <c r="M78" i="1" s="1"/>
  <c r="J78" i="1"/>
  <c r="L78" i="1"/>
  <c r="B496" i="1"/>
  <c r="M496" i="1" s="1"/>
  <c r="J496" i="1"/>
  <c r="L496" i="1"/>
  <c r="B432" i="1"/>
  <c r="M432" i="1" s="1"/>
  <c r="J432" i="1"/>
  <c r="L432" i="1"/>
  <c r="J399" i="1"/>
  <c r="L399" i="1"/>
  <c r="L369" i="1"/>
  <c r="B254" i="1"/>
  <c r="M254" i="1" s="1"/>
  <c r="L254" i="1"/>
  <c r="B81" i="1"/>
  <c r="M81" i="1" s="1"/>
  <c r="L81" i="1"/>
  <c r="B456" i="1"/>
  <c r="M456" i="1" s="1"/>
  <c r="L456" i="1"/>
  <c r="B262" i="1"/>
  <c r="M262" i="1" s="1"/>
  <c r="L262" i="1"/>
  <c r="L156" i="1"/>
  <c r="L5" i="1"/>
  <c r="J103" i="1"/>
  <c r="L103" i="1"/>
  <c r="J56" i="1"/>
  <c r="L56" i="1"/>
  <c r="L91" i="1"/>
  <c r="B44" i="1"/>
  <c r="M44" i="1" s="1"/>
  <c r="L44" i="1"/>
  <c r="B9" i="1"/>
  <c r="M9" i="1" s="1"/>
  <c r="L9" i="1"/>
  <c r="B282" i="1"/>
  <c r="M282" i="1" s="1"/>
  <c r="L282" i="1"/>
  <c r="B289" i="1"/>
  <c r="M289" i="1" s="1"/>
  <c r="L289" i="1"/>
  <c r="B46" i="1"/>
  <c r="M46" i="1" s="1"/>
  <c r="J46" i="1"/>
  <c r="L46" i="1"/>
  <c r="B48" i="1"/>
  <c r="M48" i="1" s="1"/>
  <c r="J48" i="1"/>
  <c r="L48" i="1"/>
  <c r="B138" i="1"/>
  <c r="M138" i="1" s="1"/>
  <c r="L138" i="1"/>
  <c r="B128" i="1"/>
  <c r="M128" i="1" s="1"/>
  <c r="J128" i="1"/>
  <c r="L128" i="1"/>
  <c r="B201" i="1"/>
  <c r="M201" i="1" s="1"/>
  <c r="J201" i="1"/>
  <c r="L201" i="1"/>
  <c r="J376" i="1"/>
  <c r="L376" i="1"/>
  <c r="B2" i="1"/>
  <c r="M2" i="1" s="1"/>
  <c r="L2" i="1"/>
  <c r="B203" i="1"/>
  <c r="M203" i="1" s="1"/>
  <c r="J203" i="1"/>
  <c r="L203" i="1"/>
  <c r="B60" i="1"/>
  <c r="M60" i="1" s="1"/>
  <c r="L60" i="1"/>
  <c r="J131" i="1"/>
  <c r="L131" i="1"/>
  <c r="J92" i="1"/>
  <c r="L92" i="1"/>
  <c r="J114" i="1"/>
  <c r="L114" i="1"/>
  <c r="B442" i="1"/>
  <c r="M442" i="1" s="1"/>
  <c r="J442" i="1"/>
  <c r="L442" i="1"/>
  <c r="B342" i="1"/>
  <c r="M342" i="1" s="1"/>
  <c r="J342" i="1"/>
  <c r="L342" i="1"/>
  <c r="J332" i="1"/>
  <c r="L332" i="1"/>
  <c r="L377" i="1"/>
  <c r="J338" i="1"/>
  <c r="L338" i="1"/>
  <c r="B343" i="1"/>
  <c r="M343" i="1" s="1"/>
  <c r="J343" i="1"/>
  <c r="L343" i="1"/>
  <c r="J403" i="1"/>
  <c r="L403" i="1"/>
  <c r="B314" i="1"/>
  <c r="M314" i="1" s="1"/>
  <c r="J314" i="1"/>
  <c r="L314" i="1"/>
  <c r="B382" i="1"/>
  <c r="M382" i="1" s="1"/>
  <c r="J382" i="1"/>
  <c r="L382" i="1"/>
  <c r="B30" i="1"/>
  <c r="M30" i="1" s="1"/>
  <c r="J30" i="1"/>
  <c r="L30" i="1"/>
  <c r="B281" i="1"/>
  <c r="M281" i="1" s="1"/>
  <c r="L281" i="1"/>
  <c r="B97" i="1"/>
  <c r="M97" i="1" s="1"/>
  <c r="L97" i="1"/>
  <c r="B222" i="1"/>
  <c r="M222" i="1" s="1"/>
  <c r="J222" i="1"/>
  <c r="L222" i="1"/>
  <c r="B241" i="1"/>
  <c r="M241" i="1" s="1"/>
  <c r="L241" i="1"/>
  <c r="B130" i="1"/>
  <c r="M130" i="1" s="1"/>
  <c r="L130" i="1"/>
  <c r="J360" i="1"/>
  <c r="L360" i="1"/>
  <c r="J374" i="1"/>
  <c r="L374" i="1"/>
  <c r="L28" i="1"/>
  <c r="J113" i="1"/>
  <c r="L113" i="1"/>
  <c r="J170" i="1"/>
  <c r="L170" i="1"/>
  <c r="J186" i="1"/>
  <c r="L186" i="1"/>
  <c r="J220" i="1"/>
  <c r="L220" i="1"/>
  <c r="L463" i="1"/>
  <c r="L320" i="1"/>
  <c r="B65" i="1"/>
  <c r="M65" i="1" s="1"/>
  <c r="L65" i="1"/>
  <c r="B70" i="1"/>
  <c r="M70" i="1" s="1"/>
  <c r="L70" i="1"/>
  <c r="B448" i="1"/>
  <c r="M448" i="1" s="1"/>
  <c r="L448" i="1"/>
  <c r="B511" i="1"/>
  <c r="M511" i="1" s="1"/>
  <c r="L511" i="1"/>
  <c r="B26" i="1"/>
  <c r="M26" i="1" s="1"/>
  <c r="L26" i="1"/>
  <c r="B10" i="1"/>
  <c r="M10" i="1" s="1"/>
  <c r="L10" i="1"/>
  <c r="B510" i="1"/>
  <c r="M510" i="1" s="1"/>
  <c r="L510" i="1"/>
  <c r="B248" i="1"/>
  <c r="M248" i="1" s="1"/>
  <c r="L248" i="1"/>
  <c r="B452" i="1"/>
  <c r="M452" i="1" s="1"/>
  <c r="L452" i="1"/>
  <c r="B472" i="1"/>
  <c r="M472" i="1" s="1"/>
  <c r="L472" i="1"/>
  <c r="B77" i="1"/>
  <c r="M77" i="1" s="1"/>
  <c r="L77" i="1"/>
  <c r="B166" i="1"/>
  <c r="M166" i="1" s="1"/>
  <c r="L166" i="1"/>
  <c r="B214" i="1"/>
  <c r="M214" i="1" s="1"/>
  <c r="L214" i="1"/>
  <c r="B169" i="1"/>
  <c r="M169" i="1" s="1"/>
  <c r="L169" i="1"/>
  <c r="B476" i="1"/>
  <c r="M476" i="1" s="1"/>
  <c r="L476" i="1"/>
  <c r="B483" i="1"/>
  <c r="M483" i="1" s="1"/>
  <c r="L483" i="1"/>
  <c r="B397" i="1"/>
  <c r="M397" i="1" s="1"/>
  <c r="L397" i="1"/>
  <c r="B66" i="1"/>
  <c r="M66" i="1" s="1"/>
  <c r="L66" i="1"/>
  <c r="B175" i="1"/>
  <c r="M175" i="1" s="1"/>
  <c r="J175" i="1"/>
  <c r="L175" i="1"/>
  <c r="B350" i="1"/>
  <c r="M350" i="1" s="1"/>
  <c r="J350" i="1"/>
  <c r="L350" i="1"/>
  <c r="J104" i="1"/>
  <c r="L104" i="1"/>
  <c r="L116" i="1"/>
  <c r="L117" i="1"/>
  <c r="B301" i="1"/>
  <c r="M301" i="1" s="1"/>
  <c r="L301" i="1"/>
  <c r="B188" i="1"/>
  <c r="M188" i="1" s="1"/>
  <c r="J188" i="1"/>
  <c r="L188" i="1"/>
  <c r="B205" i="1"/>
  <c r="M205" i="1" s="1"/>
  <c r="L205" i="1"/>
  <c r="J244" i="1"/>
  <c r="L244" i="1"/>
  <c r="J245" i="1"/>
  <c r="L245" i="1"/>
  <c r="J246" i="1"/>
  <c r="L246" i="1"/>
  <c r="J247" i="1"/>
  <c r="L247" i="1"/>
  <c r="J249" i="1"/>
  <c r="L249" i="1"/>
  <c r="J251" i="1"/>
  <c r="L251" i="1"/>
  <c r="J252" i="1"/>
  <c r="L252" i="1"/>
  <c r="J261" i="1"/>
  <c r="L261" i="1"/>
  <c r="B445" i="1"/>
  <c r="M445" i="1" s="1"/>
  <c r="L445" i="1"/>
  <c r="J102" i="1"/>
  <c r="L102" i="1"/>
  <c r="B405" i="1"/>
  <c r="M405" i="1" s="1"/>
  <c r="J405" i="1"/>
  <c r="L405" i="1"/>
  <c r="B407" i="1"/>
  <c r="M407" i="1" s="1"/>
  <c r="J407" i="1"/>
  <c r="L407" i="1"/>
  <c r="B33" i="1"/>
  <c r="M33" i="1" s="1"/>
  <c r="J33" i="1"/>
  <c r="L33" i="1"/>
  <c r="B158" i="1"/>
  <c r="M158" i="1" s="1"/>
  <c r="J158" i="1"/>
  <c r="L158" i="1"/>
  <c r="L337" i="1"/>
  <c r="B162" i="1"/>
  <c r="M162" i="1" s="1"/>
  <c r="J162" i="1"/>
  <c r="L162" i="1"/>
  <c r="B408" i="1"/>
  <c r="M408" i="1" s="1"/>
  <c r="J408" i="1"/>
  <c r="L408" i="1"/>
  <c r="B163" i="1"/>
  <c r="M163" i="1" s="1"/>
  <c r="J163" i="1"/>
  <c r="L163" i="1"/>
  <c r="B164" i="1"/>
  <c r="M164" i="1" s="1"/>
  <c r="J164" i="1"/>
  <c r="L164" i="1"/>
  <c r="L106" i="1"/>
  <c r="J444" i="1"/>
  <c r="L444" i="1"/>
  <c r="J410" i="1"/>
  <c r="L410" i="1"/>
  <c r="L20" i="1"/>
  <c r="J232" i="1"/>
  <c r="L232" i="1"/>
  <c r="J190" i="1"/>
  <c r="L190" i="1"/>
  <c r="L504" i="1"/>
  <c r="J224" i="1"/>
  <c r="L224" i="1"/>
  <c r="B168" i="1"/>
  <c r="M168" i="1" s="1"/>
  <c r="J168" i="1"/>
  <c r="L168" i="1"/>
  <c r="J172" i="1"/>
  <c r="L172" i="1"/>
  <c r="L112" i="1"/>
  <c r="B265" i="1"/>
  <c r="M265" i="1" s="1"/>
  <c r="L265" i="1"/>
  <c r="B292" i="1"/>
  <c r="M292" i="1" s="1"/>
  <c r="L292" i="1"/>
  <c r="J181" i="1"/>
  <c r="L181" i="1"/>
  <c r="J96" i="1"/>
  <c r="L96" i="1"/>
  <c r="L339" i="1"/>
  <c r="B291" i="1"/>
  <c r="M291" i="1" s="1"/>
  <c r="L291" i="1"/>
  <c r="B345" i="1"/>
  <c r="M345" i="1" s="1"/>
  <c r="J345" i="1"/>
  <c r="L345" i="1"/>
  <c r="B413" i="1"/>
  <c r="M413" i="1" s="1"/>
  <c r="J413" i="1"/>
  <c r="L413" i="1"/>
  <c r="B346" i="1"/>
  <c r="M346" i="1" s="1"/>
  <c r="J346" i="1"/>
  <c r="L346" i="1"/>
  <c r="B347" i="1"/>
  <c r="M347" i="1" s="1"/>
  <c r="L347" i="1"/>
  <c r="J415" i="1"/>
  <c r="L415" i="1"/>
  <c r="B351" i="1"/>
  <c r="M351" i="1" s="1"/>
  <c r="L351" i="1"/>
  <c r="J21" i="1"/>
  <c r="L21" i="1"/>
  <c r="J427" i="1"/>
  <c r="L427" i="1"/>
  <c r="L83" i="1"/>
  <c r="B366" i="1"/>
  <c r="M366" i="1" s="1"/>
  <c r="L366" i="1"/>
  <c r="L290" i="1"/>
  <c r="B396" i="1"/>
  <c r="M396" i="1" s="1"/>
  <c r="L396" i="1"/>
  <c r="J29" i="1"/>
  <c r="L29" i="1"/>
  <c r="B411" i="1"/>
  <c r="M411" i="1" s="1"/>
  <c r="L411" i="1"/>
  <c r="B418" i="1"/>
  <c r="M418" i="1" s="1"/>
  <c r="L418" i="1"/>
  <c r="B414" i="1"/>
  <c r="M414" i="1" s="1"/>
  <c r="J414" i="1"/>
  <c r="L414" i="1"/>
  <c r="B424" i="1"/>
  <c r="M424" i="1" s="1"/>
  <c r="J424" i="1"/>
  <c r="L424" i="1"/>
  <c r="B430" i="1"/>
  <c r="M430" i="1" s="1"/>
  <c r="J430" i="1"/>
  <c r="L430" i="1"/>
  <c r="B71" i="1"/>
  <c r="M71" i="1" s="1"/>
  <c r="L71" i="1"/>
  <c r="B82" i="1"/>
  <c r="M82" i="1" s="1"/>
  <c r="L82" i="1"/>
  <c r="B416" i="1"/>
  <c r="M416" i="1" s="1"/>
  <c r="J416" i="1"/>
  <c r="L416" i="1"/>
  <c r="B458" i="1"/>
  <c r="M458" i="1" s="1"/>
  <c r="L458" i="1"/>
  <c r="J132" i="1"/>
  <c r="L132" i="1"/>
  <c r="B443" i="1"/>
  <c r="M443" i="1" s="1"/>
  <c r="J443" i="1"/>
  <c r="L443" i="1"/>
  <c r="J171" i="1"/>
  <c r="L171" i="1"/>
  <c r="B22" i="1"/>
  <c r="M22" i="1" s="1"/>
  <c r="L22" i="1"/>
  <c r="J157" i="1"/>
  <c r="L157" i="1"/>
  <c r="J185" i="1"/>
  <c r="L185" i="1"/>
  <c r="J196" i="1"/>
  <c r="L196" i="1"/>
  <c r="L359" i="1"/>
  <c r="J480" i="1"/>
  <c r="L480" i="1"/>
  <c r="L498" i="1"/>
  <c r="J207" i="1"/>
  <c r="L207" i="1"/>
  <c r="J325" i="1"/>
  <c r="L325" i="1"/>
  <c r="J309" i="1"/>
  <c r="L309" i="1"/>
  <c r="L306" i="1"/>
  <c r="L307" i="1"/>
  <c r="L355" i="1"/>
  <c r="J236" i="1"/>
  <c r="L236" i="1"/>
  <c r="L503" i="1"/>
  <c r="J133" i="1"/>
  <c r="L133" i="1"/>
  <c r="L453" i="1"/>
  <c r="L4" i="1"/>
  <c r="L16" i="1"/>
  <c r="B14" i="1"/>
  <c r="M14" i="1" s="1"/>
  <c r="L14" i="1"/>
  <c r="L497" i="1"/>
  <c r="B54" i="1"/>
  <c r="M54" i="1" s="1"/>
  <c r="J54" i="1"/>
  <c r="L54" i="1"/>
  <c r="B440" i="1"/>
  <c r="M440" i="1" s="1"/>
  <c r="L440" i="1"/>
  <c r="B373" i="1"/>
  <c r="M373" i="1" s="1"/>
  <c r="L373" i="1"/>
  <c r="B505" i="1"/>
  <c r="M505" i="1" s="1"/>
  <c r="L505" i="1"/>
  <c r="B506" i="1"/>
  <c r="M506" i="1" s="1"/>
  <c r="L506" i="1"/>
  <c r="B507" i="1"/>
  <c r="M507" i="1" s="1"/>
  <c r="L507" i="1"/>
  <c r="B275" i="1"/>
  <c r="M275" i="1" s="1"/>
  <c r="L275" i="1"/>
  <c r="B69" i="1"/>
  <c r="M69" i="1" s="1"/>
  <c r="L69" i="1"/>
  <c r="B204" i="1"/>
  <c r="M204" i="1" s="1"/>
  <c r="L204" i="1"/>
  <c r="B61" i="1"/>
  <c r="M61" i="1" s="1"/>
  <c r="L61" i="1"/>
  <c r="B468" i="1"/>
  <c r="M468" i="1" s="1"/>
  <c r="L468" i="1"/>
  <c r="B475" i="1"/>
  <c r="M475" i="1" s="1"/>
  <c r="L475" i="1"/>
  <c r="B165" i="1"/>
  <c r="M165" i="1" s="1"/>
  <c r="L165" i="1"/>
  <c r="B167" i="1"/>
  <c r="M167" i="1" s="1"/>
  <c r="L167" i="1"/>
  <c r="B213" i="1"/>
  <c r="M213" i="1" s="1"/>
  <c r="L213" i="1"/>
  <c r="B174" i="1"/>
  <c r="M174" i="1" s="1"/>
  <c r="L174" i="1"/>
  <c r="B482" i="1"/>
  <c r="M482" i="1" s="1"/>
  <c r="L482" i="1"/>
  <c r="B502" i="1"/>
  <c r="M502" i="1" s="1"/>
  <c r="L502" i="1"/>
  <c r="B433" i="1"/>
  <c r="M433" i="1" s="1"/>
  <c r="L433" i="1"/>
  <c r="B67" i="1"/>
  <c r="M67" i="1" s="1"/>
  <c r="L67" i="1"/>
  <c r="B283" i="1"/>
  <c r="M283" i="1" s="1"/>
  <c r="L283" i="1"/>
  <c r="B27" i="1"/>
  <c r="M27" i="1" s="1"/>
  <c r="L27" i="1"/>
  <c r="B107" i="1"/>
  <c r="M107" i="1" s="1"/>
  <c r="L107" i="1"/>
  <c r="B276" i="1"/>
  <c r="M276" i="1" s="1"/>
  <c r="L276" i="1"/>
  <c r="B277" i="1"/>
  <c r="M277" i="1" s="1"/>
  <c r="L277" i="1"/>
  <c r="B380" i="1"/>
  <c r="M380" i="1" s="1"/>
  <c r="L380" i="1"/>
  <c r="B395" i="1"/>
  <c r="M395" i="1" s="1"/>
  <c r="L395" i="1"/>
  <c r="B446" i="1"/>
  <c r="M446" i="1" s="1"/>
  <c r="L446" i="1"/>
  <c r="B499" i="1"/>
  <c r="M499" i="1" s="1"/>
  <c r="L499" i="1"/>
  <c r="L123" i="1"/>
  <c r="B31" i="1"/>
  <c r="M31" i="1" s="1"/>
  <c r="L31" i="1"/>
  <c r="B228" i="1"/>
  <c r="M228" i="1" s="1"/>
  <c r="L228" i="1"/>
  <c r="B233" i="1"/>
  <c r="M233" i="1" s="1"/>
  <c r="L233" i="1"/>
  <c r="B278" i="1"/>
  <c r="M278" i="1" s="1"/>
  <c r="L278" i="1"/>
  <c r="B284" i="1"/>
  <c r="M284" i="1" s="1"/>
  <c r="L284" i="1"/>
  <c r="B316" i="1"/>
  <c r="M316" i="1" s="1"/>
  <c r="L316" i="1"/>
  <c r="B335" i="1"/>
  <c r="M335" i="1" s="1"/>
  <c r="L335" i="1"/>
  <c r="B367" i="1"/>
  <c r="M367" i="1" s="1"/>
  <c r="L367" i="1"/>
  <c r="B385" i="1"/>
  <c r="M385" i="1" s="1"/>
  <c r="L385" i="1"/>
  <c r="B409" i="1"/>
  <c r="M409" i="1" s="1"/>
  <c r="L409" i="1"/>
  <c r="B426" i="1"/>
  <c r="M426" i="1" s="1"/>
  <c r="L426" i="1"/>
  <c r="B431" i="1"/>
  <c r="M431" i="1" s="1"/>
  <c r="L431" i="1"/>
  <c r="B49" i="1"/>
  <c r="M49" i="1" s="1"/>
  <c r="L49" i="1"/>
  <c r="B68" i="1"/>
  <c r="M68" i="1" s="1"/>
  <c r="L68" i="1"/>
  <c r="B215" i="1"/>
  <c r="M215" i="1" s="1"/>
  <c r="L215" i="1"/>
  <c r="B465" i="1"/>
  <c r="M465" i="1" s="1"/>
  <c r="L465" i="1"/>
  <c r="B90" i="1"/>
  <c r="M90" i="1" s="1"/>
  <c r="L90" i="1"/>
  <c r="B150" i="1"/>
  <c r="M150" i="1" s="1"/>
  <c r="L150" i="1"/>
  <c r="B121" i="1"/>
  <c r="M121" i="1" s="1"/>
  <c r="L121" i="1"/>
  <c r="L375" i="1"/>
  <c r="B310" i="1"/>
  <c r="M310" i="1" s="1"/>
  <c r="L310" i="1"/>
  <c r="B308" i="1"/>
  <c r="M308" i="1" s="1"/>
  <c r="L308" i="1"/>
  <c r="B119" i="1"/>
  <c r="M119" i="1" s="1"/>
  <c r="L119" i="1"/>
  <c r="B387" i="1"/>
  <c r="M387" i="1" s="1"/>
  <c r="L387" i="1"/>
  <c r="B237" i="1"/>
  <c r="M237" i="1" s="1"/>
  <c r="L237" i="1"/>
  <c r="B152" i="1"/>
  <c r="M152" i="1" s="1"/>
  <c r="L152" i="1"/>
  <c r="B178" i="1"/>
  <c r="M178" i="1" s="1"/>
  <c r="L178" i="1"/>
  <c r="L322" i="1"/>
  <c r="B295" i="1"/>
  <c r="M295" i="1" s="1"/>
  <c r="L295" i="1"/>
  <c r="B111" i="1"/>
  <c r="M111" i="1" s="1"/>
  <c r="L111" i="1"/>
  <c r="L110" i="1"/>
  <c r="L101" i="1"/>
  <c r="B194" i="1"/>
  <c r="M194" i="1" s="1"/>
  <c r="L194" i="1"/>
  <c r="B425" i="1"/>
  <c r="M425" i="1" s="1"/>
  <c r="L425" i="1"/>
  <c r="B192" i="1"/>
  <c r="M192" i="1" s="1"/>
  <c r="L192" i="1"/>
  <c r="B193" i="1"/>
  <c r="M193" i="1" s="1"/>
  <c r="L193" i="1"/>
  <c r="B361" i="1"/>
  <c r="M361" i="1" s="1"/>
  <c r="L361" i="1"/>
  <c r="B242" i="1"/>
  <c r="M242" i="1" s="1"/>
  <c r="L242" i="1"/>
  <c r="B402" i="1"/>
  <c r="M402" i="1" s="1"/>
  <c r="L402" i="1"/>
  <c r="B486" i="1"/>
  <c r="M486" i="1" s="1"/>
  <c r="L486" i="1"/>
  <c r="B134" i="1"/>
  <c r="M134" i="1" s="1"/>
  <c r="L134" i="1"/>
  <c r="B184" i="1"/>
  <c r="M184" i="1" s="1"/>
  <c r="L184" i="1"/>
  <c r="B43" i="1"/>
  <c r="M43" i="1" s="1"/>
  <c r="L43" i="1"/>
  <c r="B73" i="1"/>
  <c r="M73" i="1" s="1"/>
  <c r="L73" i="1"/>
  <c r="B493" i="1"/>
  <c r="M493" i="1" s="1"/>
  <c r="L493" i="1"/>
  <c r="B211" i="1"/>
  <c r="M211" i="1" s="1"/>
  <c r="L211" i="1"/>
  <c r="B146" i="1"/>
  <c r="M146" i="1" s="1"/>
  <c r="L146" i="1"/>
  <c r="B420" i="1"/>
  <c r="M420" i="1" s="1"/>
  <c r="L420" i="1"/>
  <c r="B149" i="1"/>
  <c r="M149" i="1" s="1"/>
  <c r="L149" i="1"/>
  <c r="B209" i="1"/>
  <c r="M209" i="1" s="1"/>
  <c r="L209" i="1"/>
  <c r="B219" i="1"/>
  <c r="M219" i="1" s="1"/>
  <c r="L219" i="1"/>
  <c r="B384" i="1"/>
  <c r="M384" i="1" s="1"/>
  <c r="L384" i="1"/>
  <c r="B429" i="1"/>
  <c r="M429" i="1" s="1"/>
  <c r="L429" i="1"/>
  <c r="B441" i="1"/>
  <c r="M441" i="1" s="1"/>
  <c r="L441" i="1"/>
  <c r="L267" i="1"/>
  <c r="B94" i="1"/>
  <c r="M94" i="1" s="1"/>
  <c r="L94" i="1"/>
  <c r="B353" i="1"/>
  <c r="M353" i="1" s="1"/>
  <c r="L353" i="1"/>
  <c r="B11" i="1"/>
  <c r="M11" i="1" s="1"/>
  <c r="L11" i="1"/>
  <c r="B122" i="1"/>
  <c r="M122" i="1" s="1"/>
  <c r="L122" i="1"/>
  <c r="B434" i="1"/>
  <c r="M434" i="1" s="1"/>
  <c r="L434" i="1"/>
  <c r="B435" i="1"/>
  <c r="M435" i="1" s="1"/>
  <c r="L435" i="1"/>
  <c r="B436" i="1"/>
  <c r="M436" i="1" s="1"/>
  <c r="L436" i="1"/>
  <c r="B437" i="1"/>
  <c r="M437" i="1" s="1"/>
  <c r="L437" i="1"/>
  <c r="B64" i="1"/>
  <c r="M64" i="1" s="1"/>
  <c r="L64" i="1"/>
  <c r="B86" i="1"/>
  <c r="M86" i="1" s="1"/>
  <c r="L86" i="1"/>
  <c r="B401" i="1"/>
  <c r="M401" i="1" s="1"/>
  <c r="L401" i="1"/>
  <c r="B108" i="1"/>
  <c r="M108" i="1" s="1"/>
  <c r="L108" i="1"/>
  <c r="L226" i="1"/>
  <c r="B12" i="1"/>
  <c r="M12" i="1" s="1"/>
  <c r="L12" i="1"/>
  <c r="B129" i="1"/>
  <c r="M129" i="1" s="1"/>
  <c r="L129" i="1"/>
  <c r="B147" i="1"/>
  <c r="M147" i="1" s="1"/>
  <c r="L147" i="1"/>
  <c r="B137" i="1"/>
  <c r="M137" i="1" s="1"/>
  <c r="L137" i="1"/>
  <c r="B153" i="1"/>
  <c r="M153" i="1" s="1"/>
  <c r="L153" i="1"/>
  <c r="B394" i="1"/>
  <c r="M394" i="1" s="1"/>
  <c r="L394" i="1"/>
  <c r="B500" i="1"/>
  <c r="M500" i="1" s="1"/>
  <c r="L500" i="1"/>
  <c r="B298" i="1"/>
  <c r="M298" i="1" s="1"/>
  <c r="L298" i="1"/>
  <c r="B115" i="1"/>
  <c r="M115" i="1" s="1"/>
  <c r="L115" i="1"/>
  <c r="B145" i="1"/>
  <c r="M145" i="1" s="1"/>
  <c r="L145" i="1"/>
  <c r="B319" i="1"/>
  <c r="M319" i="1" s="1"/>
  <c r="L319" i="1"/>
  <c r="B459" i="1"/>
  <c r="M459" i="1" s="1"/>
  <c r="L459" i="1"/>
  <c r="B253" i="1"/>
  <c r="M253" i="1" s="1"/>
  <c r="L253" i="1"/>
  <c r="B118" i="1"/>
  <c r="M118" i="1" s="1"/>
  <c r="L118" i="1"/>
  <c r="B391" i="1"/>
  <c r="M391" i="1" s="1"/>
  <c r="L391" i="1"/>
  <c r="B417" i="1"/>
  <c r="M417" i="1" s="1"/>
  <c r="L417" i="1"/>
  <c r="B386" i="1"/>
  <c r="M386" i="1" s="1"/>
  <c r="L386" i="1"/>
  <c r="B176" i="1"/>
  <c r="M176" i="1" s="1"/>
  <c r="L176" i="1"/>
  <c r="B183" i="1"/>
  <c r="M183" i="1" s="1"/>
  <c r="L183" i="1"/>
  <c r="B357" i="1"/>
  <c r="M357" i="1" s="1"/>
  <c r="L357" i="1"/>
  <c r="B356" i="1"/>
  <c r="M356" i="1" s="1"/>
  <c r="L356" i="1"/>
  <c r="B419" i="1"/>
  <c r="M419" i="1" s="1"/>
  <c r="L419" i="1"/>
  <c r="B487" i="1"/>
  <c r="M487" i="1" s="1"/>
  <c r="L487" i="1"/>
  <c r="B58" i="1"/>
  <c r="M58" i="1" s="1"/>
  <c r="L58" i="1"/>
  <c r="B52" i="1"/>
  <c r="M52" i="1" s="1"/>
  <c r="L52" i="1"/>
  <c r="B143" i="1"/>
  <c r="M143" i="1" s="1"/>
  <c r="L143" i="1"/>
  <c r="B55" i="1"/>
  <c r="M55" i="1" s="1"/>
  <c r="L55" i="1"/>
  <c r="B259" i="1"/>
  <c r="M259" i="1" s="1"/>
  <c r="L259" i="1"/>
  <c r="B53" i="1"/>
  <c r="M53" i="1" s="1"/>
  <c r="L53" i="1"/>
  <c r="B6" i="1"/>
  <c r="M6" i="1" s="1"/>
  <c r="L6" i="1"/>
  <c r="B50" i="1"/>
  <c r="M50" i="1" s="1"/>
  <c r="L50" i="1"/>
  <c r="B57" i="1"/>
  <c r="M57" i="1" s="1"/>
  <c r="L57" i="1"/>
  <c r="B62" i="1"/>
  <c r="M62" i="1" s="1"/>
  <c r="L62" i="1"/>
  <c r="B41" i="1"/>
  <c r="M41" i="1" s="1"/>
  <c r="L41" i="1"/>
  <c r="B302" i="1"/>
  <c r="M302" i="1" s="1"/>
  <c r="L302" i="1"/>
  <c r="B189" i="1"/>
  <c r="M189" i="1" s="1"/>
  <c r="L189" i="1"/>
  <c r="B280" i="1"/>
  <c r="M280" i="1" s="1"/>
  <c r="L280" i="1"/>
  <c r="B217" i="1"/>
  <c r="M217" i="1" s="1"/>
  <c r="L217" i="1"/>
  <c r="B216" i="1"/>
  <c r="M216" i="1" s="1"/>
  <c r="L216" i="1"/>
  <c r="B223" i="1"/>
  <c r="M223" i="1" s="1"/>
  <c r="L223" i="1"/>
  <c r="B235" i="1"/>
  <c r="M235" i="1" s="1"/>
  <c r="L235" i="1"/>
  <c r="B177" i="1"/>
  <c r="M177" i="1" s="1"/>
  <c r="L177" i="1"/>
  <c r="B34" i="1"/>
  <c r="M34" i="1" s="1"/>
  <c r="L34" i="1"/>
  <c r="B243" i="1"/>
  <c r="M243" i="1" s="1"/>
  <c r="L243" i="1"/>
  <c r="B268" i="1"/>
  <c r="M268" i="1" s="1"/>
  <c r="L268" i="1"/>
  <c r="B297" i="1"/>
  <c r="M297" i="1" s="1"/>
  <c r="L297" i="1"/>
  <c r="B406" i="1"/>
  <c r="M406" i="1" s="1"/>
  <c r="L406" i="1"/>
  <c r="B438" i="1"/>
  <c r="M438" i="1" s="1"/>
  <c r="L438" i="1"/>
  <c r="B36" i="1"/>
  <c r="M36" i="1" s="1"/>
  <c r="L36" i="1"/>
  <c r="B98" i="1"/>
  <c r="M98" i="1" s="1"/>
  <c r="L98" i="1"/>
  <c r="B141" i="1"/>
  <c r="M141" i="1" s="1"/>
  <c r="L141" i="1"/>
  <c r="B318" i="1"/>
  <c r="M318" i="1" s="1"/>
  <c r="L318" i="1"/>
  <c r="B321" i="1"/>
  <c r="M321" i="1" s="1"/>
  <c r="L321" i="1"/>
  <c r="B398" i="1"/>
  <c r="M398" i="1" s="1"/>
  <c r="L398" i="1"/>
  <c r="B3" i="1"/>
  <c r="M3" i="1" s="1"/>
  <c r="L3" i="1"/>
  <c r="B8" i="1"/>
  <c r="M8" i="1" s="1"/>
  <c r="L8" i="1"/>
  <c r="B15" i="1"/>
  <c r="M15" i="1" s="1"/>
  <c r="L15" i="1"/>
  <c r="B17" i="1"/>
  <c r="M17" i="1" s="1"/>
  <c r="L17" i="1"/>
  <c r="B40" i="1"/>
  <c r="M40" i="1" s="1"/>
  <c r="L40" i="1"/>
  <c r="B75" i="1"/>
  <c r="M75" i="1" s="1"/>
  <c r="L75" i="1"/>
  <c r="B79" i="1"/>
  <c r="M79" i="1" s="1"/>
  <c r="L79" i="1"/>
  <c r="B93" i="1"/>
  <c r="M93" i="1" s="1"/>
  <c r="L93" i="1"/>
  <c r="B464" i="1"/>
  <c r="M464" i="1" s="1"/>
  <c r="L464" i="1"/>
  <c r="B479" i="1"/>
  <c r="M479" i="1" s="1"/>
  <c r="L479" i="1"/>
  <c r="B489" i="1"/>
  <c r="M489" i="1" s="1"/>
  <c r="L489" i="1"/>
  <c r="B495" i="1"/>
  <c r="M495" i="1" s="1"/>
  <c r="L495" i="1"/>
  <c r="N495" i="1"/>
  <c r="B466" i="1"/>
  <c r="M466" i="1" s="1"/>
  <c r="L466" i="1"/>
  <c r="L142" i="1"/>
  <c r="B238" i="1"/>
  <c r="M238" i="1" s="1"/>
  <c r="L238" i="1"/>
  <c r="B100" i="1"/>
  <c r="M100" i="1" s="1"/>
  <c r="L100" i="1"/>
  <c r="L125" i="1"/>
  <c r="B126" i="1"/>
  <c r="M126" i="1" s="1"/>
  <c r="L126" i="1"/>
  <c r="B148" i="1"/>
  <c r="M148" i="1" s="1"/>
  <c r="L148" i="1"/>
  <c r="B154" i="1"/>
  <c r="M154" i="1" s="1"/>
  <c r="L154" i="1"/>
  <c r="B155" i="1"/>
  <c r="M155" i="1" s="1"/>
  <c r="L155" i="1"/>
  <c r="L412" i="1"/>
  <c r="B368" i="1"/>
  <c r="M368" i="1" s="1"/>
  <c r="L368" i="1"/>
  <c r="B72" i="1"/>
  <c r="M72" i="1" s="1"/>
  <c r="L72" i="1"/>
  <c r="B99" i="1"/>
  <c r="M99" i="1" s="1"/>
  <c r="L99" i="1"/>
  <c r="B120" i="1"/>
  <c r="M120" i="1" s="1"/>
  <c r="L120" i="1"/>
  <c r="B140" i="1"/>
  <c r="M140" i="1" s="1"/>
  <c r="L140" i="1"/>
  <c r="B258" i="1"/>
  <c r="M258" i="1" s="1"/>
  <c r="L258" i="1"/>
  <c r="B260" i="1"/>
  <c r="M260" i="1" s="1"/>
  <c r="L260" i="1"/>
  <c r="B287" i="1"/>
  <c r="M287" i="1" s="1"/>
  <c r="L287" i="1"/>
  <c r="B450" i="1"/>
  <c r="M450" i="1" s="1"/>
  <c r="L450" i="1"/>
  <c r="B454" i="1"/>
  <c r="M454" i="1" s="1"/>
  <c r="L454" i="1"/>
  <c r="B455" i="1"/>
  <c r="M455" i="1" s="1"/>
  <c r="L455" i="1"/>
  <c r="B467" i="1"/>
  <c r="M467" i="1" s="1"/>
  <c r="L467" i="1"/>
  <c r="B469" i="1"/>
  <c r="M469" i="1" s="1"/>
  <c r="L469" i="1"/>
  <c r="B471" i="1"/>
  <c r="M471" i="1" s="1"/>
  <c r="L471" i="1"/>
  <c r="B299" i="1"/>
  <c r="M299" i="1" s="1"/>
  <c r="L299" i="1"/>
  <c r="B485" i="1"/>
  <c r="M485" i="1" s="1"/>
  <c r="L485" i="1"/>
  <c r="B89" i="1"/>
  <c r="M89" i="1" s="1"/>
  <c r="L89" i="1"/>
  <c r="B19" i="1"/>
  <c r="M19" i="1" s="1"/>
  <c r="L19" i="1"/>
  <c r="B35" i="1"/>
  <c r="M35" i="1" s="1"/>
  <c r="L35" i="1"/>
  <c r="B42" i="1"/>
  <c r="M42" i="1" s="1"/>
  <c r="L42" i="1"/>
  <c r="B45" i="1"/>
  <c r="M45" i="1" s="1"/>
  <c r="L45" i="1"/>
  <c r="B84" i="1"/>
  <c r="M84" i="1" s="1"/>
  <c r="L84" i="1"/>
  <c r="B87" i="1"/>
  <c r="M87" i="1" s="1"/>
  <c r="L87" i="1"/>
  <c r="B88" i="1"/>
  <c r="M88" i="1" s="1"/>
  <c r="L88" i="1"/>
  <c r="B135" i="1"/>
  <c r="M135" i="1" s="1"/>
  <c r="L135" i="1"/>
  <c r="B250" i="1"/>
  <c r="M250" i="1" s="1"/>
  <c r="L250" i="1"/>
  <c r="B256" i="1"/>
  <c r="M256" i="1" s="1"/>
  <c r="L256" i="1"/>
  <c r="B257" i="1"/>
  <c r="M257" i="1" s="1"/>
  <c r="L257" i="1"/>
  <c r="B378" i="1"/>
  <c r="M378" i="1" s="1"/>
  <c r="L378" i="1"/>
  <c r="B389" i="1"/>
  <c r="M389" i="1" s="1"/>
  <c r="L389" i="1"/>
  <c r="B449" i="1"/>
  <c r="M449" i="1" s="1"/>
  <c r="L449" i="1"/>
  <c r="B451" i="1"/>
  <c r="M451" i="1" s="1"/>
  <c r="L451" i="1"/>
  <c r="B457" i="1"/>
  <c r="M457" i="1" s="1"/>
  <c r="L457" i="1"/>
  <c r="B460" i="1"/>
  <c r="M460" i="1" s="1"/>
  <c r="L460" i="1"/>
  <c r="B461" i="1"/>
  <c r="M461" i="1" s="1"/>
  <c r="L461" i="1"/>
  <c r="B462" i="1"/>
  <c r="M462" i="1" s="1"/>
  <c r="L462" i="1"/>
  <c r="B470" i="1"/>
  <c r="M470" i="1" s="1"/>
  <c r="L470" i="1"/>
  <c r="B473" i="1"/>
  <c r="M473" i="1" s="1"/>
  <c r="L473" i="1"/>
  <c r="B474" i="1"/>
  <c r="M474" i="1" s="1"/>
  <c r="L474" i="1"/>
  <c r="B481" i="1"/>
  <c r="M481" i="1" s="1"/>
  <c r="L481" i="1"/>
  <c r="B371" i="1"/>
  <c r="M371" i="1" s="1"/>
  <c r="L371" i="1"/>
  <c r="B372" i="1"/>
  <c r="M372" i="1" s="1"/>
  <c r="L372" i="1"/>
  <c r="B512" i="1"/>
  <c r="M512" i="1" s="1"/>
  <c r="L512" i="1"/>
  <c r="B513" i="1"/>
  <c r="M513" i="1" s="1"/>
  <c r="L513" i="1"/>
  <c r="B514" i="1"/>
  <c r="M514" i="1" s="1"/>
  <c r="L514" i="1"/>
  <c r="B515" i="1"/>
  <c r="M515" i="1" s="1"/>
  <c r="L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B526" i="1"/>
  <c r="M526" i="1" s="1"/>
  <c r="L526" i="1"/>
  <c r="B527" i="1"/>
  <c r="M527" i="1" s="1"/>
  <c r="L527" i="1"/>
  <c r="N527" i="1"/>
  <c r="B528" i="1"/>
  <c r="M528" i="1" s="1"/>
  <c r="L528" i="1"/>
  <c r="N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B538" i="1"/>
  <c r="M538" i="1" s="1"/>
  <c r="L538" i="1"/>
  <c r="B539" i="1"/>
  <c r="M539" i="1" s="1"/>
  <c r="L539" i="1"/>
  <c r="N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N551" i="1"/>
  <c r="B552" i="1"/>
  <c r="M552" i="1" s="1"/>
  <c r="L552" i="1"/>
  <c r="B553" i="1"/>
  <c r="M553" i="1" s="1"/>
  <c r="L553" i="1"/>
  <c r="B554" i="1"/>
  <c r="M554" i="1" s="1"/>
  <c r="L554" i="1"/>
  <c r="B555" i="1"/>
  <c r="M555" i="1" s="1"/>
  <c r="L555" i="1"/>
  <c r="N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N563" i="1"/>
  <c r="B564" i="1"/>
  <c r="M564" i="1" s="1"/>
  <c r="L564" i="1"/>
  <c r="B565" i="1"/>
  <c r="M565" i="1" s="1"/>
  <c r="L565" i="1"/>
  <c r="B566" i="1"/>
  <c r="M566" i="1" s="1"/>
  <c r="L566" i="1"/>
  <c r="B567" i="1"/>
  <c r="M567" i="1" s="1"/>
  <c r="L567" i="1"/>
  <c r="B568" i="1"/>
  <c r="M568" i="1" s="1"/>
  <c r="L568" i="1"/>
  <c r="B569" i="1"/>
  <c r="M569" i="1" s="1"/>
  <c r="L569" i="1"/>
  <c r="B570" i="1"/>
  <c r="M570" i="1" s="1"/>
  <c r="L570" i="1"/>
  <c r="N570" i="1"/>
  <c r="B571" i="1"/>
  <c r="M571" i="1" s="1"/>
  <c r="L571" i="1"/>
  <c r="N571" i="1"/>
  <c r="B572" i="1"/>
  <c r="M572" i="1" s="1"/>
  <c r="L572" i="1"/>
  <c r="B573" i="1"/>
  <c r="M573" i="1" s="1"/>
  <c r="L573" i="1"/>
  <c r="B574" i="1"/>
  <c r="M574" i="1" s="1"/>
  <c r="L574" i="1"/>
  <c r="B575" i="1"/>
  <c r="M575" i="1" s="1"/>
  <c r="L575" i="1"/>
  <c r="N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N587" i="1"/>
  <c r="B588" i="1"/>
  <c r="M588" i="1" s="1"/>
  <c r="L588" i="1"/>
  <c r="B589" i="1"/>
  <c r="M589" i="1" s="1"/>
  <c r="L589" i="1"/>
  <c r="B590" i="1"/>
  <c r="M590" i="1" s="1"/>
  <c r="L590" i="1"/>
  <c r="B591" i="1"/>
  <c r="M591" i="1" s="1"/>
  <c r="L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I3" i="9"/>
  <c r="B1" i="4"/>
  <c r="B3" i="6"/>
  <c r="B4" i="6"/>
  <c r="H2" i="7"/>
  <c r="N251" i="1"/>
  <c r="I33" i="9" l="1"/>
  <c r="C18" i="10"/>
  <c r="A1" i="10"/>
  <c r="B101" i="1"/>
  <c r="M101" i="1" s="1"/>
  <c r="B412" i="1"/>
  <c r="M412" i="1" s="1"/>
  <c r="B5" i="6"/>
  <c r="B404" i="1"/>
  <c r="M404" i="1" s="1"/>
  <c r="B267" i="1"/>
  <c r="M267" i="1" s="1"/>
  <c r="B106" i="1"/>
  <c r="M106" i="1" s="1"/>
  <c r="B244" i="1"/>
  <c r="M244" i="1" s="1"/>
  <c r="B333" i="1"/>
  <c r="M333" i="1" s="1"/>
  <c r="B251" i="1"/>
  <c r="M251" i="1" s="1"/>
  <c r="B261" i="1"/>
  <c r="M261" i="1" s="1"/>
  <c r="B156" i="1"/>
  <c r="M156"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M13" i="4" s="1"/>
  <c r="A46" i="4"/>
  <c r="M47"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K12" i="4"/>
  <c r="J12" i="4" s="1"/>
  <c r="C11" i="6"/>
  <c r="K46" i="4" l="1"/>
  <c r="K82" i="4"/>
  <c r="F65" i="9"/>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F39" i="9" s="1"/>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<sst xmlns="http://schemas.openxmlformats.org/spreadsheetml/2006/main" count="12240" uniqueCount="5927">
  <si>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</si>
  <si>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</si>
  <si>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</si>
  <si>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</si>
  <si>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</si>
  <si>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</si>
  <si>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</si>
  <si>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</si>
  <si>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</si>
  <si>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</si>
  <si>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</si>
  <si>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</si>
  <si>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</si>
  <si>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</si>
  <si>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</si>
  <si>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</si>
  <si>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</si>
  <si>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</si>
  <si>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</si>
  <si>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</si>
  <si>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</si>
  <si>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</si>
  <si>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</si>
  <si>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</si>
  <si>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</si>
  <si>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</si>
  <si>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</si>
  <si>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</si>
  <si>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</si>
  <si>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</si>
  <si>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</si>
  <si>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</si>
  <si>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</si>
  <si>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</si>
  <si>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</si>
  <si>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</si>
  <si>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</si>
  <si>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</si>
  <si>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</si>
  <si>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</si>
  <si>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</si>
  <si>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</si>
  <si>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</si>
  <si>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</si>
  <si>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</si>
  <si>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</si>
  <si>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</si>
  <si>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</si>
  <si>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</si>
  <si>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</si>
  <si>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</si>
  <si>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</si>
  <si>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</si>
  <si>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</si>
  <si>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</si>
  <si>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</si>
  <si>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</si>
  <si>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</si>
  <si>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</si>
  <si>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</si>
  <si>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</si>
  <si>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</si>
  <si>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</si>
  <si>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</si>
  <si>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</si>
  <si>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</si>
  <si>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</si>
  <si>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</si>
  <si>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</si>
  <si>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</si>
  <si>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</si>
  <si>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</si>
  <si>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</si>
  <si>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</si>
  <si>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</si>
  <si>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</si>
  <si>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</si>
  <si>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</si>
  <si>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</si>
  <si>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</si>
  <si>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</si>
  <si>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</si>
  <si>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</si>
  <si>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</si>
  <si>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</si>
  <si>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</si>
  <si>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</si>
  <si>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</si>
  <si>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</si>
  <si>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</si>
  <si>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</si>
  <si>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</si>
  <si>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</si>
  <si>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</si>
  <si>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</si>
  <si>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</si>
  <si>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</si>
  <si>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</si>
  <si>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</si>
  <si>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</si>
  <si>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</si>
  <si>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</si>
  <si>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</si>
  <si>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</si>
  <si>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</si>
  <si>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</si>
  <si>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</si>
  <si>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</si>
  <si>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</si>
  <si>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</si>
  <si>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</si>
  <si>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</si>
  <si>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</si>
  <si>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</si>
  <si>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</si>
  <si>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</si>
  <si>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</si>
  <si>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</si>
  <si>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</si>
  <si>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</si>
  <si>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</si>
  <si>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</si>
  <si>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</si>
  <si>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</si>
  <si>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</si>
  <si>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</si>
  <si>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</si>
  <si>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</si>
  <si>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</si>
  <si>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</si>
  <si>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</si>
  <si>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</si>
  <si>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</si>
  <si>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</si>
  <si>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</si>
  <si>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</si>
  <si>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</si>
  <si>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</si>
  <si>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</si>
  <si>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</si>
  <si>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</si>
  <si>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</si>
  <si>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</si>
  <si>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</si>
  <si>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</si>
  <si>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</si>
  <si>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</si>
  <si>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</si>
  <si>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</si>
  <si>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</si>
  <si>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</si>
  <si>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</si>
  <si>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</si>
  <si>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</si>
  <si>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</si>
  <si>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</si>
  <si>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</si>
  <si>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</si>
  <si>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</si>
  <si>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</si>
  <si>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</si>
  <si>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</si>
  <si>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</si>
  <si>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</si>
  <si>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</si>
  <si>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</si>
  <si>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</si>
  <si>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</si>
  <si>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</si>
  <si>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</si>
  <si>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</si>
  <si>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</si>
  <si>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</si>
  <si>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</si>
  <si>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</si>
  <si>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</si>
  <si>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</si>
  <si>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</si>
  <si>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</si>
  <si>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</si>
  <si>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</si>
  <si>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</si>
  <si>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</si>
  <si>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</si>
  <si>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</si>
  <si>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</si>
  <si>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</si>
  <si>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</si>
  <si>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</si>
  <si>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</si>
  <si>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</si>
  <si>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</si>
  <si>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</si>
  <si>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</si>
  <si>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</si>
  <si>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</si>
  <si>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</si>
  <si>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</si>
  <si>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</si>
  <si>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</si>
  <si>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</si>
  <si>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</si>
  <si>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</si>
  <si>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</si>
  <si>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</si>
  <si>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</si>
  <si>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</si>
  <si>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</si>
  <si>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</si>
  <si>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</si>
  <si>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</si>
  <si>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</si>
  <si>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</si>
  <si>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</si>
  <si>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</si>
  <si>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</si>
  <si>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</si>
  <si>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</si>
  <si>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</si>
  <si>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</si>
  <si>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</si>
  <si>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</si>
  <si>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</si>
  <si>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</si>
  <si>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</si>
  <si>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</si>
  <si>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</si>
  <si>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</si>
  <si>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</si>
  <si>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</si>
  <si>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</si>
  <si>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</si>
  <si>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</si>
  <si>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</si>
  <si>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</si>
  <si>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</si>
  <si>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</si>
  <si>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</si>
  <si>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</si>
  <si>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</si>
  <si>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</si>
  <si>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</si>
  <si>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</si>
  <si>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</si>
  <si>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</si>
  <si>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</si>
  <si>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</si>
  <si>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</si>
  <si>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</si>
  <si>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</si>
  <si>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</si>
  <si>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</si>
  <si>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</si>
  <si>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</si>
  <si>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</si>
  <si>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</si>
  <si>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</si>
  <si>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</si>
  <si>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</si>
  <si>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</si>
  <si>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</si>
  <si>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</si>
  <si>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</si>
  <si>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</si>
  <si>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</si>
  <si>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</si>
  <si>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</si>
  <si>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</si>
  <si>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</si>
  <si>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</si>
  <si>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</si>
  <si>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</si>
  <si>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</si>
  <si>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</si>
  <si>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</si>
  <si>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</si>
  <si>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</si>
  <si>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</si>
  <si>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</si>
  <si>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</si>
  <si>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</si>
  <si>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</si>
  <si>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</si>
  <si>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</si>
  <si>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</si>
  <si>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</si>
  <si>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</si>
  <si>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</si>
  <si>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</si>
  <si>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</si>
  <si>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</si>
  <si>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</si>
  <si>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</si>
  <si>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</si>
  <si>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</si>
  <si>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</si>
  <si>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</si>
  <si>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</si>
  <si>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</si>
  <si>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</si>
  <si>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</si>
  <si>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</si>
  <si>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</si>
  <si>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</si>
  <si>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</si>
  <si>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</si>
  <si>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</si>
  <si>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</si>
  <si>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</si>
  <si>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</si>
  <si>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</si>
  <si>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</si>
  <si>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</si>
  <si>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</si>
  <si>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</si>
  <si>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</si>
  <si>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</si>
  <si>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</si>
  <si>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</si>
  <si>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</si>
  <si>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</si>
  <si>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</si>
  <si>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</si>
  <si>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</si>
  <si>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</si>
  <si>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</si>
  <si>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</si>
  <si>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</si>
  <si>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</si>
  <si>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</si>
  <si>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</si>
  <si>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</si>
  <si>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</si>
  <si>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</si>
  <si>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</si>
  <si>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</si>
  <si>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</si>
  <si>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</si>
  <si>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</si>
  <si>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</si>
  <si>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</si>
  <si>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</si>
  <si>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</si>
  <si>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</si>
  <si>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</si>
  <si>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</si>
  <si>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</si>
  <si>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</si>
  <si>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</si>
  <si>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</si>
  <si>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</si>
  <si>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</si>
  <si>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</si>
  <si>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</si>
  <si>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</si>
  <si>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</si>
  <si>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</si>
  <si>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</si>
  <si>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</si>
  <si>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</si>
  <si>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</si>
  <si>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</si>
  <si>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</si>
  <si>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</si>
  <si>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</si>
  <si>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</si>
  <si>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</si>
  <si>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</si>
  <si>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</si>
  <si>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</si>
  <si>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</si>
  <si>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</si>
  <si>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</si>
  <si>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</si>
  <si>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</si>
  <si>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</si>
  <si>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</si>
  <si>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</si>
  <si>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</si>
  <si>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</si>
  <si>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</si>
  <si>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</si>
  <si>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</si>
  <si>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</si>
  <si>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</si>
  <si>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</si>
  <si>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</si>
  <si>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</si>
  <si>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</si>
  <si>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</si>
  <si>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</si>
  <si>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</si>
  <si>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</si>
  <si>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</si>
  <si>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</si>
  <si>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</si>
  <si>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</si>
  <si>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</si>
  <si>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</si>
  <si>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</si>
  <si>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</si>
  <si>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</si>
  <si>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</si>
  <si>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</si>
  <si>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</si>
  <si>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</si>
  <si>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</si>
  <si>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</si>
  <si>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</si>
  <si>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</si>
  <si>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</si>
  <si>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</si>
  <si>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</si>
  <si>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</si>
  <si>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</si>
  <si>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</si>
  <si>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</si>
  <si>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</si>
  <si>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</si>
  <si>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</si>
  <si>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</si>
  <si>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</si>
  <si>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</si>
  <si>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</si>
  <si>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</si>
  <si>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</si>
  <si>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</si>
  <si>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</si>
  <si>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</si>
  <si>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</si>
  <si>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</si>
  <si>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</si>
  <si>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</si>
  <si>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</si>
  <si>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</si>
  <si>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</si>
  <si>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</si>
  <si>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</si>
  <si>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</si>
  <si>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</si>
  <si>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</si>
  <si>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</si>
  <si>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</si>
  <si>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</si>
  <si>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</si>
  <si>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</si>
  <si>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</si>
  <si>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</si>
  <si>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</si>
  <si>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</si>
  <si>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</si>
  <si>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</si>
  <si>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</si>
  <si>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</si>
  <si>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</si>
  <si>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</si>
  <si>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</si>
  <si>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</si>
  <si>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</si>
  <si>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</si>
  <si>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</si>
  <si>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</si>
  <si>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</si>
  <si>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</si>
  <si>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</si>
  <si>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</si>
  <si>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</si>
  <si>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</si>
  <si>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</si>
  <si>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</si>
  <si>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</si>
  <si>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</si>
  <si>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</si>
  <si>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</si>
  <si>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</si>
  <si>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</si>
  <si>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</si>
  <si>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</si>
  <si>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</si>
  <si>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</si>
  <si>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</si>
  <si>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</si>
  <si>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</si>
  <si>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</si>
  <si>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</si>
  <si>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</si>
  <si>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</si>
  <si>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</si>
  <si>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</si>
  <si>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</si>
  <si>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</si>
  <si>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</si>
  <si>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</si>
  <si>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</si>
  <si>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</si>
  <si>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</si>
  <si>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</si>
  <si>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</si>
  <si>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</si>
  <si>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</si>
  <si>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</si>
  <si>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</si>
  <si>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</si>
  <si>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</si>
  <si>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</si>
  <si>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</si>
  <si>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</si>
  <si>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</si>
  <si>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</si>
  <si>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</si>
  <si>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</si>
  <si>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</si>
  <si>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</si>
  <si>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</si>
  <si>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</si>
  <si>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</si>
  <si>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</si>
  <si>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</si>
  <si>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</si>
  <si>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</si>
  <si>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</si>
  <si>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</si>
  <si>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</si>
  <si>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</si>
  <si>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</si>
  <si>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</si>
  <si>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</si>
  <si>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</si>
  <si>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</si>
  <si>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</si>
  <si>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</si>
  <si>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</si>
  <si>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</si>
  <si>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</si>
  <si>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</si>
  <si>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</si>
  <si>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</si>
  <si>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</si>
  <si>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</si>
  <si>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</si>
  <si>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</si>
  <si>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</si>
  <si>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</si>
  <si>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</si>
  <si>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</si>
  <si>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</si>
  <si>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</si>
  <si>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</si>
  <si>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</si>
  <si>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</si>
  <si>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</si>
  <si>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</si>
  <si>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</si>
  <si>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</si>
  <si>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</si>
  <si>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</si>
  <si>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</si>
  <si>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</si>
  <si>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</si>
  <si>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</si>
  <si>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</si>
  <si>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</si>
  <si>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</si>
  <si>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</si>
  <si>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</si>
  <si>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</si>
  <si>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</si>
  <si>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</si>
  <si>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</si>
  <si>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</si>
  <si>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</si>
  <si>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</si>
  <si>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</si>
  <si>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</si>
  <si>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</si>
  <si>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</si>
  <si>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</si>
  <si>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</si>
  <si>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</si>
  <si>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</si>
  <si>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</si>
  <si>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</si>
  <si>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</si>
  <si>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</si>
  <si>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</si>
  <si>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</si>
  <si>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</si>
  <si>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</si>
  <si>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</si>
  <si>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</si>
  <si>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</si>
  <si>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</si>
  <si>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</si>
  <si>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</si>
  <si>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</si>
  <si>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</si>
  <si>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</si>
  <si>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</si>
  <si>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</si>
  <si>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</si>
  <si>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</si>
  <si>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</si>
  <si>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</si>
  <si>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</si>
  <si>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</si>
  <si>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</si>
  <si>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</si>
  <si>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</si>
  <si>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</si>
  <si>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</si>
  <si>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</si>
  <si>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</si>
  <si>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</si>
  <si>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</si>
  <si>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</si>
  <si>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</si>
  <si>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</si>
  <si>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</si>
  <si>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</si>
  <si>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</si>
  <si>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</si>
  <si>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</si>
  <si>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</si>
  <si>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</si>
  <si>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</si>
  <si>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</si>
  <si>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</si>
  <si>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</si>
  <si>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</si>
  <si>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</si>
  <si>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</si>
  <si>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</si>
  <si>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</si>
  <si>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</si>
  <si>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</si>
  <si>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</si>
  <si>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</si>
  <si>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</si>
  <si>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</si>
  <si>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</si>
  <si>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</si>
  <si>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</si>
  <si>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</si>
  <si>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</si>
  <si>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</si>
  <si>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</si>
  <si>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</si>
  <si>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</si>
  <si>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</si>
  <si>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</si>
  <si>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</si>
  <si>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</si>
  <si>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</si>
  <si>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</si>
  <si>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</si>
  <si>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</si>
  <si>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</si>
  <si>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</si>
  <si>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</si>
  <si>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</si>
  <si>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</si>
  <si>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</si>
  <si>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</si>
  <si>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</si>
  <si>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</si>
  <si>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</si>
  <si>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</si>
  <si>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</si>
  <si>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</si>
  <si>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</si>
  <si>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</si>
  <si>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</si>
  <si>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</si>
  <si>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</si>
  <si>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</si>
  <si>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</si>
  <si>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</si>
  <si>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</si>
  <si>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</si>
  <si>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</si>
  <si>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</si>
  <si>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</si>
  <si>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</si>
  <si>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</si>
  <si>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</si>
  <si>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</si>
  <si>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</si>
  <si>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</si>
  <si>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</si>
  <si>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</si>
  <si>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</si>
  <si>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</si>
  <si>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</si>
  <si>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</si>
  <si>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</si>
  <si>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</si>
  <si>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</si>
  <si>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</si>
  <si>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</si>
  <si>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</si>
  <si>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</si>
  <si>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</si>
  <si>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</si>
  <si>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</si>
  <si>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</si>
  <si>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</si>
  <si>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</si>
  <si>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</si>
  <si>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</si>
  <si>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</si>
  <si>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</si>
  <si>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</si>
  <si>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</si>
  <si>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</si>
  <si>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</si>
  <si>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</si>
  <si>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</si>
  <si>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</si>
  <si>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</si>
  <si>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</si>
  <si>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</si>
  <si>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</si>
  <si>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</si>
  <si>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</si>
  <si>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</si>
  <si>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</si>
  <si>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</si>
  <si>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</si>
  <si>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</si>
  <si>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</si>
  <si>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</si>
  <si>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</si>
  <si>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</si>
  <si>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</si>
  <si>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</si>
  <si>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</si>
  <si>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</si>
  <si>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</si>
  <si>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</si>
  <si>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</si>
  <si>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</si>
  <si>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</si>
  <si>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</si>
  <si>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</si>
  <si>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</si>
  <si>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</si>
  <si>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</si>
  <si>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</si>
  <si>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</si>
  <si>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</si>
  <si>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</si>
  <si>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</si>
  <si>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</si>
  <si>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</si>
  <si>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</si>
  <si>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</si>
  <si>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</si>
  <si>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</si>
  <si>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</si>
  <si>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</si>
  <si>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</si>
  <si>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</si>
  <si>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</si>
  <si>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</si>
  <si>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</si>
  <si>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</si>
  <si>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</si>
  <si>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</si>
  <si>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</si>
  <si>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</si>
  <si>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</si>
  <si>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</si>
  <si>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</si>
  <si>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</si>
  <si>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</si>
  <si>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</si>
  <si>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</si>
  <si>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</si>
  <si>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</si>
  <si>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</si>
  <si>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</si>
  <si>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</si>
  <si>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</si>
  <si>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</si>
  <si>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</si>
  <si>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</si>
  <si>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</si>
  <si>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</si>
  <si>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</si>
  <si>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</si>
  <si>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</si>
  <si>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</si>
  <si>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</si>
  <si>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</si>
  <si>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</si>
  <si>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</si>
  <si>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</si>
  <si>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</si>
  <si>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</si>
  <si>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</si>
  <si>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</si>
  <si>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</si>
  <si>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</si>
  <si>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</si>
  <si>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</si>
  <si>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</si>
  <si>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</si>
  <si>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</si>
  <si>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</si>
  <si>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</si>
  <si>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</si>
  <si>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</si>
  <si>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</si>
  <si>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</si>
  <si>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</si>
  <si>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</si>
  <si>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</si>
  <si>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</si>
  <si>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</si>
  <si>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</si>
  <si>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</si>
  <si>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</si>
  <si>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</si>
  <si>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</si>
  <si>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</si>
  <si>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</si>
  <si>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</si>
  <si>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</si>
  <si>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</si>
  <si>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</si>
  <si>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</si>
  <si>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</si>
  <si>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</si>
  <si>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</si>
  <si>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</si>
  <si>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</si>
  <si>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</si>
  <si>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</si>
  <si>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</si>
  <si>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</si>
  <si>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</si>
  <si>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</si>
  <si>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</si>
  <si>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</si>
  <si>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</si>
  <si>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</si>
  <si>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</si>
  <si>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</si>
  <si>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</si>
  <si>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</si>
  <si>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</si>
  <si>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</si>
  <si>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</si>
  <si>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</si>
  <si>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</si>
  <si>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</si>
  <si>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</si>
  <si>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</si>
  <si>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</si>
  <si>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</si>
  <si>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</si>
  <si>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</si>
  <si>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</si>
  <si>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</si>
  <si>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</si>
  <si>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</si>
  <si>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</si>
  <si>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</si>
  <si>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</si>
  <si>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</si>
  <si>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</si>
  <si>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</si>
  <si>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</si>
  <si>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</si>
  <si>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</si>
  <si>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</si>
  <si>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</si>
  <si>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</si>
  <si>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</si>
  <si>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</si>
  <si>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</si>
  <si>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</si>
  <si>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</si>
  <si>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</si>
  <si>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</si>
  <si>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</si>
  <si>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</si>
  <si>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</si>
  <si>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</si>
  <si>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</si>
  <si>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</si>
  <si>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</si>
  <si>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</si>
  <si>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</si>
  <si>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</si>
  <si>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</si>
  <si>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</si>
  <si>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</si>
  <si>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</si>
  <si>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</si>
  <si>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</si>
  <si>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</si>
  <si>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</si>
  <si>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</si>
  <si>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</si>
  <si>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</si>
  <si>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</si>
  <si>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</si>
  <si>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</si>
  <si>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</si>
  <si>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</si>
  <si>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</si>
  <si>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</si>
  <si>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</si>
  <si>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</si>
  <si>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</si>
  <si>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</si>
  <si>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</si>
  <si>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</si>
  <si>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</si>
  <si>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</si>
  <si>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</si>
  <si>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</si>
  <si>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</si>
  <si>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</si>
  <si>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</si>
  <si>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</si>
  <si>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</si>
  <si>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</si>
  <si>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</si>
  <si>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</si>
  <si>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</si>
  <si>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</si>
  <si>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</si>
  <si>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</si>
  <si>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</si>
  <si>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</si>
  <si>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</si>
  <si>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</si>
  <si>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</si>
  <si>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</si>
  <si>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</si>
  <si>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</si>
  <si>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</si>
  <si>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</si>
  <si>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</si>
  <si>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</si>
  <si>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</si>
  <si>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</si>
  <si>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</si>
  <si>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</si>
  <si>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</si>
  <si>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</si>
  <si>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</si>
  <si>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</si>
  <si>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</si>
  <si>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</si>
  <si>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</si>
  <si>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</si>
  <si>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</si>
  <si>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</si>
  <si>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</si>
  <si>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</si>
  <si>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</si>
  <si>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</si>
  <si>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</si>
  <si>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</si>
  <si>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</si>
  <si>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</si>
  <si>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</si>
  <si>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</si>
  <si>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</si>
  <si>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</si>
  <si>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</si>
  <si>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</si>
  <si>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</si>
  <si>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</si>
  <si>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</si>
  <si>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</si>
  <si>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</si>
  <si>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</si>
  <si>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</si>
  <si>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</si>
  <si>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</si>
  <si>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</si>
  <si>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</si>
  <si>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</si>
  <si>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</si>
  <si>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</si>
  <si>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</si>
  <si>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</si>
  <si>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</si>
  <si>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</si>
  <si>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</si>
  <si>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</si>
  <si>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</si>
  <si>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</si>
  <si>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</si>
  <si>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</si>
  <si>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</si>
  <si>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</si>
  <si>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</si>
  <si>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</si>
  <si>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</si>
  <si>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</si>
  <si>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</si>
  <si>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</si>
  <si>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</si>
  <si>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</si>
  <si>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</si>
  <si>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</si>
  <si>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</si>
  <si>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</si>
  <si>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</si>
  <si>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</si>
  <si>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</si>
  <si>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</si>
  <si>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</si>
  <si>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</si>
  <si>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</si>
  <si>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</si>
  <si>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</si>
  <si>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</si>
  <si>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</si>
  <si>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</si>
  <si>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</si>
  <si>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</si>
  <si>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</si>
  <si>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</si>
  <si>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</si>
  <si>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</si>
  <si>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</si>
  <si>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</si>
  <si>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</si>
  <si>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</si>
  <si>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</si>
  <si>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</si>
  <si>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</si>
  <si>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</si>
  <si>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</si>
  <si>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</si>
  <si>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</si>
  <si>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</si>
  <si>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</si>
  <si>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</si>
  <si>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</si>
  <si>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</si>
  <si>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</si>
  <si>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</si>
  <si>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</si>
  <si>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</si>
  <si>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</si>
  <si>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</si>
  <si>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</si>
  <si>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</si>
  <si>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</si>
  <si>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</si>
  <si>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</si>
  <si>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</si>
  <si>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</si>
  <si>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</si>
  <si>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</si>
  <si>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</si>
  <si>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</si>
  <si>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</si>
  <si>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</si>
  <si>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</si>
  <si>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</si>
  <si>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</si>
  <si>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</si>
  <si>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</si>
  <si>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</si>
  <si>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</si>
  <si>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</si>
  <si>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</si>
  <si>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</si>
  <si>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</si>
  <si>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</si>
  <si>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</si>
  <si>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</si>
  <si>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</si>
  <si>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</si>
  <si>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</si>
  <si>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</si>
  <si>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</si>
  <si>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</si>
  <si>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</si>
  <si>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</si>
  <si>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</si>
  <si>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</si>
  <si>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</si>
  <si>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</si>
  <si>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</si>
  <si>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</si>
  <si>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</si>
  <si>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</si>
  <si>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</si>
  <si>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</si>
  <si>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</si>
  <si>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</si>
  <si>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</si>
  <si>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</si>
  <si>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</si>
  <si>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</si>
  <si>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</si>
  <si>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</si>
  <si>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</si>
  <si>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</si>
  <si>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</si>
  <si>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</si>
  <si>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</si>
  <si>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</si>
  <si>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</si>
  <si>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</si>
  <si>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</si>
  <si>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</si>
  <si>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</si>
  <si>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</si>
  <si>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</si>
  <si>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</si>
  <si>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</si>
  <si>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</si>
  <si>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</si>
  <si>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</si>
  <si>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</si>
  <si>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</si>
  <si>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</si>
  <si>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</si>
  <si>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</si>
  <si>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</si>
  <si>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</si>
  <si>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</si>
  <si>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</si>
  <si>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</si>
  <si>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</si>
  <si>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</si>
  <si>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</si>
  <si>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</si>
  <si>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</si>
  <si>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</si>
  <si>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</si>
  <si>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</si>
  <si>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</si>
  <si>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</si>
  <si>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</si>
  <si>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</si>
  <si>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</si>
  <si>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</si>
  <si>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</si>
  <si>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</si>
  <si>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</si>
  <si>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</si>
  <si>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</si>
  <si>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</si>
  <si>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</si>
  <si>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</si>
  <si>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</si>
  <si>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</si>
  <si>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</si>
  <si>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</si>
  <si>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</si>
  <si>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</si>
  <si>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</si>
  <si>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</si>
  <si>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</si>
  <si>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</si>
  <si>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</si>
  <si>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</si>
  <si>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</si>
  <si>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</si>
  <si>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</si>
  <si>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</si>
  <si>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</si>
  <si>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</si>
  <si>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</si>
  <si>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</si>
  <si>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</si>
  <si>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</si>
  <si>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</si>
  <si>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</si>
  <si>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</si>
  <si>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</si>
  <si>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</si>
  <si>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</si>
  <si>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</si>
  <si>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</si>
  <si>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</si>
  <si>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</si>
  <si>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</si>
  <si>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</si>
  <si>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</si>
  <si>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</si>
  <si>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</si>
  <si>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</si>
  <si>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</si>
  <si>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</si>
  <si>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</si>
  <si>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</si>
  <si>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</si>
  <si>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</si>
  <si>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</si>
  <si>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</si>
  <si>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</si>
  <si>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</si>
  <si>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</si>
  <si>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</si>
  <si>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</si>
  <si>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</si>
  <si>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</si>
  <si>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</si>
  <si>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</si>
  <si>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</si>
  <si>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</si>
  <si>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</si>
  <si>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</si>
  <si>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</si>
  <si>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</si>
  <si>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</si>
  <si>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</si>
  <si>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</si>
  <si>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</si>
  <si>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</si>
  <si>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</si>
  <si>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</si>
  <si>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</si>
  <si>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</si>
  <si>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</si>
  <si>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</si>
  <si>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</si>
  <si>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</si>
  <si>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</si>
  <si>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</si>
  <si>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</si>
  <si>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</si>
  <si>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</si>
  <si>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</si>
  <si>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</si>
  <si>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</si>
  <si>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</si>
  <si>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</si>
  <si>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</si>
  <si>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</si>
  <si>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</si>
  <si>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</si>
  <si>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</si>
  <si>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</si>
  <si>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</si>
  <si>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</si>
  <si>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</si>
  <si>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</si>
  <si>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</si>
  <si>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</si>
  <si>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</si>
  <si>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</si>
  <si>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</si>
  <si>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</si>
  <si>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</si>
  <si>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</si>
  <si>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</si>
  <si>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</si>
  <si>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</si>
  <si>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</si>
  <si>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</si>
  <si>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</si>
  <si>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</si>
  <si>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</si>
  <si>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</si>
  <si>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</si>
  <si>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</si>
  <si>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</si>
  <si>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</si>
  <si>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</si>
  <si>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</si>
  <si>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</si>
  <si>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</si>
  <si>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</si>
  <si>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</si>
  <si>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</si>
  <si>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</si>
  <si>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</si>
  <si>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</si>
  <si>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</si>
  <si>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</si>
  <si>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</si>
  <si>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</si>
  <si>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</si>
  <si>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</si>
  <si>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</si>
  <si>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</si>
  <si>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</si>
  <si>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</si>
  <si>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</si>
  <si>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</si>
  <si>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</si>
  <si>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</si>
  <si>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</si>
  <si>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</si>
  <si>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</si>
  <si>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</si>
  <si>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</si>
  <si>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</si>
  <si>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</si>
  <si>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</si>
  <si>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</si>
  <si>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</si>
  <si>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</si>
  <si>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</si>
  <si>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</si>
  <si>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</si>
  <si>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</si>
  <si>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</si>
  <si>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</si>
  <si>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</si>
  <si>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</si>
  <si>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</si>
  <si>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</si>
  <si>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</si>
  <si>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</si>
  <si>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</si>
  <si>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</si>
  <si>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</si>
  <si>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</si>
  <si>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</si>
  <si>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</si>
  <si>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</si>
  <si>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</si>
  <si>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</si>
  <si>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</si>
  <si>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</si>
  <si>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</si>
  <si>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</si>
  <si>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</si>
  <si>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</si>
  <si>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</si>
  <si>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</si>
  <si>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</si>
  <si>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</si>
  <si>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</si>
  <si>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</si>
  <si>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</si>
  <si>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</si>
  <si>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</si>
  <si>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</si>
  <si>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</si>
  <si>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</si>
  <si>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</si>
  <si>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</si>
  <si>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</si>
  <si>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</si>
  <si>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</si>
  <si>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</si>
  <si>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</si>
  <si>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</si>
  <si>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</si>
  <si>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</si>
  <si>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</si>
  <si>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</si>
  <si>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</si>
  <si>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</si>
  <si>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</si>
  <si>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</si>
  <si>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</si>
  <si>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</si>
  <si>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</si>
  <si>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</si>
  <si>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</si>
  <si>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</si>
  <si>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</si>
  <si>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</si>
  <si>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</si>
  <si>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</si>
  <si>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</si>
  <si>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</si>
  <si>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</si>
  <si>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</si>
  <si>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</si>
  <si>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</si>
  <si>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</si>
  <si>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</si>
  <si>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</si>
  <si>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</si>
  <si>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</si>
  <si>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</si>
  <si>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</si>
  <si>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</si>
  <si>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</si>
  <si>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</si>
  <si>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</si>
  <si>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</si>
  <si>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</si>
  <si>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</si>
  <si>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</si>
  <si>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</si>
  <si>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</si>
  <si>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</si>
  <si>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</si>
  <si>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</si>
  <si>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</si>
  <si>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</si>
  <si>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</si>
  <si>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</si>
  <si>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</si>
  <si>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</si>
  <si>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</si>
  <si>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</si>
  <si>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</si>
  <si>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</si>
  <si>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</si>
  <si>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</si>
  <si>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</si>
  <si>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</si>
  <si>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</si>
  <si>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</si>
  <si>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</si>
  <si>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</si>
  <si>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</si>
  <si>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</si>
  <si>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</si>
  <si>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</si>
  <si>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</si>
  <si>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</si>
  <si>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</si>
  <si>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</si>
  <si>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</si>
  <si>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</si>
  <si>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</si>
  <si>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</si>
  <si>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</si>
  <si>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</si>
  <si>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</si>
  <si>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</si>
  <si>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</si>
  <si>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</si>
  <si>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</si>
  <si>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</si>
  <si>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</si>
  <si>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</si>
  <si>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</si>
  <si>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</si>
  <si>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</si>
  <si>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</si>
  <si>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</si>
  <si>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</si>
  <si>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</si>
  <si>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</si>
  <si>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</si>
  <si>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</si>
  <si>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</si>
  <si>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</si>
  <si>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</si>
  <si>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</si>
  <si>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</si>
  <si>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</si>
  <si>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</si>
  <si>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</si>
  <si>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</si>
  <si>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</si>
  <si>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</si>
  <si>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</si>
  <si>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</si>
  <si>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</si>
  <si>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</si>
  <si>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</si>
  <si>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</si>
  <si>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</si>
  <si>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</si>
  <si>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</si>
  <si>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</si>
  <si>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</si>
  <si>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</si>
  <si>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</si>
  <si>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</si>
  <si>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</si>
  <si>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</si>
  <si>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</si>
  <si>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</si>
  <si>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</si>
  <si>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</si>
  <si>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</si>
  <si>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</si>
  <si>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</si>
  <si>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</si>
  <si>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</si>
  <si>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</si>
  <si>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</si>
  <si>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</si>
  <si>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</si>
  <si>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</si>
  <si>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</si>
  <si>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</si>
  <si>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</si>
  <si>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</si>
  <si>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</si>
  <si>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</si>
  <si>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</si>
  <si>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</si>
  <si>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</si>
  <si>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</si>
  <si>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</si>
  <si>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</si>
  <si>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</si>
  <si>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</si>
  <si>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</si>
  <si>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</si>
  <si>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</si>
  <si>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</si>
  <si>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</si>
  <si>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</si>
  <si>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</si>
  <si>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</si>
  <si>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</si>
  <si>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</si>
  <si>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</si>
  <si>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</si>
  <si>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</si>
  <si>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</si>
  <si>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</si>
  <si>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</si>
  <si>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</si>
  <si>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</si>
  <si>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</si>
  <si>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</si>
  <si>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</si>
  <si>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</si>
  <si>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</si>
  <si>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</si>
  <si>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</si>
  <si>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</si>
  <si>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</si>
  <si>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</si>
  <si>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</si>
  <si>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</si>
  <si>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</si>
  <si>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</si>
  <si>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</si>
  <si>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</si>
  <si>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</si>
  <si>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</si>
  <si>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</si>
  <si>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</si>
  <si>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</si>
  <si>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</si>
  <si>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</si>
  <si>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</si>
  <si>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</si>
  <si>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</si>
  <si>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</si>
  <si>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</si>
  <si>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</si>
  <si>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</si>
  <si>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</si>
  <si>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</si>
  <si>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</si>
  <si>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</si>
  <si>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</si>
  <si>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</si>
  <si>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</si>
  <si>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</si>
  <si>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</si>
  <si>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</si>
  <si>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</si>
  <si>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</si>
  <si>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</si>
  <si>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</si>
  <si>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</si>
  <si>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</si>
  <si>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</si>
  <si>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</si>
  <si>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</si>
  <si>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</si>
  <si>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</si>
  <si>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</si>
  <si>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</si>
  <si>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</si>
  <si>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</si>
  <si>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</si>
  <si>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</si>
  <si>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</si>
  <si>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</si>
  <si>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</si>
  <si>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</si>
  <si>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</si>
  <si>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</si>
  <si>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</si>
  <si>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</si>
  <si>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</si>
  <si>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</si>
  <si>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</si>
  <si>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</si>
  <si>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</si>
  <si>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</si>
  <si>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</si>
  <si>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</si>
  <si>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</si>
  <si>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</si>
  <si>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</si>
  <si>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</si>
  <si>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</si>
  <si>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</si>
  <si>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</si>
  <si>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</si>
  <si>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</si>
  <si>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</si>
  <si>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</si>
  <si>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</si>
  <si>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</si>
  <si>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</si>
  <si>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</si>
  <si>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</si>
  <si>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</si>
  <si>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</si>
  <si>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</si>
  <si>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</si>
  <si>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</si>
  <si>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</si>
  <si>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</si>
  <si>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</si>
  <si>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</si>
  <si>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</si>
  <si>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</si>
  <si>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</si>
  <si>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</si>
  <si>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</si>
  <si>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</si>
  <si>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</si>
  <si>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</si>
  <si>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</si>
  <si>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</si>
  <si>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</si>
  <si>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</si>
  <si>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</si>
  <si>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</si>
  <si>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</si>
  <si>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</si>
  <si>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</si>
  <si>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</si>
  <si>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</si>
  <si>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</si>
  <si>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</si>
  <si>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</si>
  <si>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</si>
  <si>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</si>
  <si>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</si>
  <si>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</si>
  <si>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</si>
  <si>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</si>
  <si>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</si>
  <si>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</si>
  <si>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</si>
  <si>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</si>
  <si>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</si>
  <si>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</si>
  <si>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</si>
  <si>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</si>
  <si>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</si>
  <si>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</si>
  <si>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</si>
  <si>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</si>
  <si>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</si>
  <si>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</si>
  <si>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</si>
  <si>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</si>
  <si>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</si>
  <si>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</si>
  <si>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</si>
  <si>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</si>
  <si>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</si>
  <si>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</si>
  <si>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</si>
  <si>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</si>
  <si>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</si>
  <si>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</si>
  <si>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</si>
  <si>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</si>
  <si>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</si>
  <si>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</si>
  <si>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</si>
  <si>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</si>
  <si>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</si>
  <si>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</si>
  <si>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</si>
  <si>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</si>
  <si>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</si>
  <si>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</si>
  <si>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</si>
  <si>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</si>
  <si>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</si>
  <si>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</si>
  <si>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</si>
  <si>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</si>
  <si>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</si>
  <si>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</si>
  <si>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</si>
  <si>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</si>
  <si>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</si>
  <si>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</si>
  <si>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</si>
  <si>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</si>
  <si>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</si>
  <si>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</si>
  <si>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</si>
  <si>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</si>
  <si>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</si>
  <si>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</si>
  <si>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</si>
  <si>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</si>
  <si>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</si>
  <si>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</si>
  <si>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</si>
  <si>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</si>
  <si>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</si>
  <si>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</si>
  <si>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</si>
  <si>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</si>
  <si>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</si>
  <si>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</si>
  <si>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</si>
  <si>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</si>
  <si>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</si>
  <si>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</si>
  <si>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</si>
  <si>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</si>
  <si>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</si>
  <si>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</si>
  <si>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</si>
  <si>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</si>
  <si>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</si>
  <si>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</si>
  <si>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</si>
  <si>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</si>
  <si>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</si>
  <si>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</si>
  <si>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</si>
  <si>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</si>
  <si>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</si>
  <si>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</si>
  <si>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</si>
  <si>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</si>
  <si>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</si>
  <si>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</si>
  <si>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</si>
  <si>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</si>
  <si>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</si>
  <si>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</si>
  <si>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</si>
  <si>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</si>
  <si>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</si>
  <si>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</si>
  <si>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</si>
  <si>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</si>
  <si>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</si>
  <si>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</si>
  <si>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</si>
  <si>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</si>
  <si>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</si>
  <si>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</si>
  <si>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</si>
  <si>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</si>
  <si>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</si>
  <si>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</si>
  <si>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</si>
  <si>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</si>
  <si>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</si>
  <si>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</si>
  <si>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</si>
  <si>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</si>
  <si>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</si>
  <si>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</si>
  <si>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</si>
  <si>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</si>
  <si>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</si>
  <si>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</si>
  <si>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</si>
  <si>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</si>
  <si>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</si>
  <si>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</si>
  <si>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</si>
  <si>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</si>
  <si>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</si>
  <si>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</si>
  <si>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</si>
  <si>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</si>
  <si>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</si>
  <si>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</si>
  <si>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</si>
  <si>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</si>
  <si>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</si>
  <si>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</si>
  <si>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</si>
  <si>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</si>
  <si>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</si>
  <si>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</si>
  <si>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</si>
  <si>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</si>
  <si>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</si>
  <si>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</si>
  <si>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</si>
  <si>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</si>
  <si>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</si>
  <si>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</si>
  <si>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</si>
  <si>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</si>
  <si>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</si>
  <si>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</si>
  <si>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</si>
  <si>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</si>
  <si>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</si>
  <si>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</si>
  <si>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</si>
  <si>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</si>
  <si>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</si>
  <si>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</si>
  <si>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</si>
  <si>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</si>
  <si>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</si>
  <si>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</si>
  <si>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</si>
  <si>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</si>
  <si>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</si>
  <si>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</si>
  <si>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</si>
  <si>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</si>
  <si>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</si>
  <si>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</si>
  <si>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</si>
  <si>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</si>
  <si>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</si>
  <si>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</si>
  <si>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</si>
  <si>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</si>
  <si>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</si>
  <si>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</si>
  <si>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</si>
  <si>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</si>
  <si>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</si>
  <si>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</si>
  <si>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</si>
  <si>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</si>
  <si>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</si>
  <si>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</si>
  <si>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</si>
  <si>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</si>
  <si>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</si>
  <si>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</si>
  <si>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</si>
  <si>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</si>
  <si>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</si>
  <si>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</si>
  <si>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</si>
  <si>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</si>
  <si>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</si>
  <si>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</si>
  <si>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</si>
  <si>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</si>
  <si>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</si>
  <si>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</si>
  <si>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</si>
  <si>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</si>
  <si>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</si>
  <si>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</si>
  <si>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</si>
  <si>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</si>
  <si>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</si>
  <si>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</si>
  <si>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</si>
  <si>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</si>
  <si>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</si>
  <si>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</si>
  <si>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</si>
  <si>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</si>
  <si>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</si>
  <si>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</si>
  <si>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</si>
  <si>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</si>
  <si>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</si>
  <si>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</si>
  <si>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</si>
  <si>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</si>
  <si>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</si>
  <si>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</si>
  <si>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</si>
  <si>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</si>
  <si>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</si>
  <si>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</si>
  <si>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</si>
  <si>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</si>
  <si>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</si>
  <si>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</si>
  <si>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</si>
  <si>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</si>
  <si>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</si>
  <si>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</si>
  <si>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</si>
  <si>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</si>
  <si>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</si>
  <si>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</si>
  <si>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</si>
  <si>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</si>
  <si>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</si>
  <si>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</si>
  <si>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</si>
  <si>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</si>
  <si>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</si>
  <si>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</si>
  <si>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</si>
  <si>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</si>
  <si>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</si>
  <si>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</si>
  <si>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</si>
  <si>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</si>
  <si>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</si>
  <si>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</si>
  <si>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</si>
  <si>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</si>
  <si>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</si>
  <si>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</si>
  <si>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</si>
  <si>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</si>
  <si>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</si>
  <si>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</si>
  <si>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</si>
  <si>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</si>
  <si>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</si>
  <si>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</si>
  <si>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</si>
  <si>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</si>
  <si>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</si>
  <si>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</si>
  <si>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</si>
  <si>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</si>
  <si>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</si>
  <si>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</si>
  <si>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</si>
  <si>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</si>
  <si>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</si>
  <si>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</si>
  <si>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</si>
  <si>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</si>
  <si>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</si>
  <si>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</si>
  <si>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</si>
  <si>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</si>
  <si>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</si>
  <si>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</si>
  <si>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</si>
  <si>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</si>
  <si>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</si>
  <si>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</si>
  <si>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</si>
  <si>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</si>
  <si>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</si>
  <si>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</si>
  <si>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</si>
  <si>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</si>
  <si>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</si>
  <si>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</si>
  <si>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</si>
  <si>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</si>
  <si>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</si>
  <si>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</si>
  <si>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</si>
  <si>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</si>
  <si>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</si>
  <si>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</si>
  <si>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</si>
  <si>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</si>
  <si>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</si>
  <si>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</si>
  <si>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</si>
  <si>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</si>
  <si>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</si>
  <si>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</si>
  <si>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</si>
  <si>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</si>
  <si>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</si>
  <si>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</si>
  <si>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</si>
  <si>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</si>
  <si>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</si>
  <si>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</si>
  <si>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</si>
  <si>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</si>
  <si>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</si>
  <si>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</si>
  <si>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</si>
  <si>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</si>
  <si>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</si>
  <si>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</si>
  <si>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</si>
  <si>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</si>
  <si>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</si>
  <si>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</si>
  <si>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</si>
  <si>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</si>
  <si>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</si>
  <si>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</si>
  <si>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</si>
  <si>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</si>
  <si>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</si>
  <si>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</si>
  <si>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</si>
  <si>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</si>
  <si>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</si>
  <si>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</si>
  <si>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</si>
  <si>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</si>
  <si>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</si>
  <si>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</si>
  <si>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</si>
  <si>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</si>
  <si>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</si>
  <si>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</si>
  <si>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</si>
  <si>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</si>
  <si>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</si>
  <si>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</si>
  <si>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</si>
  <si>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</si>
  <si>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</si>
  <si>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</si>
  <si>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</si>
  <si>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</si>
  <si>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</si>
  <si>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</si>
  <si>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</si>
  <si>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</si>
  <si>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</si>
  <si>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</si>
  <si>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</si>
  <si>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</si>
  <si>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</si>
  <si>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</si>
  <si>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</si>
  <si>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</si>
  <si>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</si>
  <si>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</si>
  <si>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</si>
  <si>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</si>
  <si>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</si>
  <si>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</si>
  <si>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</si>
  <si>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</si>
  <si>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</si>
  <si>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</si>
  <si>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</si>
  <si>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</si>
  <si>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</si>
  <si>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</si>
  <si>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</si>
  <si>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</si>
  <si>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</si>
  <si>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</si>
  <si>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</si>
  <si>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</si>
  <si>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</si>
  <si>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</si>
  <si>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</si>
  <si>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</si>
  <si>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</si>
  <si>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</si>
  <si>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</si>
  <si>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</si>
  <si>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</si>
  <si>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</si>
  <si>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</si>
  <si>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</si>
  <si>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</si>
  <si>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</si>
  <si>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</si>
  <si>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</si>
  <si>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</si>
  <si>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</si>
  <si>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</si>
  <si>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</si>
  <si>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</si>
  <si>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</si>
  <si>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</si>
  <si>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</si>
  <si>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</si>
  <si>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</si>
  <si>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</si>
  <si>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</si>
  <si>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</si>
  <si>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</si>
  <si>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</si>
  <si>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</si>
  <si>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</si>
  <si>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</si>
  <si>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</si>
  <si>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</si>
  <si>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</si>
  <si>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</si>
  <si>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</si>
  <si>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</si>
  <si>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</si>
  <si>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</si>
  <si>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</si>
  <si>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</si>
  <si>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</si>
  <si>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</si>
  <si>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</si>
  <si>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</si>
  <si>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</si>
  <si>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</si>
  <si>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</si>
  <si>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</si>
  <si>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</si>
  <si>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</si>
  <si>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</si>
  <si>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</si>
  <si>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</si>
  <si>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</si>
  <si>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</si>
  <si>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</si>
  <si>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</si>
  <si>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</si>
  <si>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</si>
  <si>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</si>
  <si>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</si>
  <si>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</si>
  <si>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</si>
  <si>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</si>
  <si>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</si>
  <si>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</si>
  <si>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</si>
  <si>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</si>
  <si>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</si>
  <si>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</si>
  <si>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</si>
  <si>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</si>
  <si>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</si>
  <si>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</si>
  <si>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</si>
  <si>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</si>
  <si>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</si>
  <si>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</si>
  <si>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</si>
  <si>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</si>
  <si>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</si>
  <si>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</si>
  <si>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</si>
  <si>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</si>
  <si>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</si>
  <si>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</si>
  <si>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</si>
  <si>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</si>
  <si>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</si>
  <si>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</si>
  <si>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</si>
  <si>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</si>
  <si>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</si>
  <si>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</si>
  <si>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</si>
  <si>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</si>
  <si>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</si>
  <si>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</si>
  <si>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</si>
  <si>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</si>
  <si>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</si>
  <si>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</si>
  <si>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</si>
  <si>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</si>
  <si>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</si>
  <si>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</si>
  <si>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</si>
  <si>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</si>
  <si>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</si>
  <si>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</si>
  <si>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</si>
  <si>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</si>
  <si>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</si>
  <si>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</si>
  <si>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</si>
  <si>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</si>
  <si>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</si>
  <si>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</si>
  <si>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</si>
  <si>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</si>
  <si>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</si>
  <si>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</si>
  <si>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</si>
  <si>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</si>
  <si>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</si>
  <si>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</si>
  <si>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</si>
  <si>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</si>
  <si>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</si>
  <si>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</si>
  <si>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</si>
  <si>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</si>
  <si>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</si>
  <si>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</si>
  <si>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</si>
  <si>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</si>
  <si>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</si>
  <si>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</si>
  <si>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</si>
  <si>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</si>
  <si>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</si>
  <si>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</si>
  <si>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</si>
  <si>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</si>
  <si>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</si>
  <si>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</si>
  <si>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</si>
  <si>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</si>
  <si>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</si>
  <si>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</si>
  <si>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</si>
  <si>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</si>
  <si>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</si>
  <si>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</si>
  <si>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</si>
  <si>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</si>
  <si>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</si>
  <si>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</si>
  <si>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</si>
  <si>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</si>
  <si>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</si>
  <si>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</si>
  <si>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</si>
  <si>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</si>
  <si>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</si>
  <si>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</si>
  <si>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</si>
  <si>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</si>
  <si>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</si>
  <si>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</si>
  <si>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</si>
  <si>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</si>
  <si>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</si>
  <si>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</si>
  <si>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</si>
  <si>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</si>
  <si>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</si>
  <si>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</si>
  <si>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</si>
  <si>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</si>
  <si>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</si>
  <si>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</si>
  <si>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</si>
  <si>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</si>
  <si>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</si>
  <si>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</si>
  <si>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</si>
  <si>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</si>
  <si>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</si>
  <si>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</si>
  <si>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</si>
  <si>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</si>
  <si>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</si>
  <si>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</si>
  <si>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</si>
  <si>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</si>
  <si>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</si>
  <si>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</si>
  <si>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</si>
  <si>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</si>
  <si>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</si>
  <si>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</si>
  <si>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</si>
  <si>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</si>
  <si>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</si>
  <si>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</si>
  <si>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</si>
  <si>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</si>
  <si>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</si>
  <si>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</si>
  <si>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</si>
  <si>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</si>
  <si>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</si>
  <si>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</si>
  <si>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</si>
  <si>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</si>
  <si>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</si>
  <si>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</si>
  <si>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</si>
  <si>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</si>
  <si>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</si>
  <si>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</si>
  <si>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</si>
  <si>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</si>
  <si>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</si>
  <si>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</si>
  <si>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</si>
  <si>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</si>
  <si>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</si>
  <si>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</si>
  <si>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</si>
  <si>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</si>
  <si>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</si>
  <si>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</si>
  <si>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</si>
  <si>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</si>
  <si>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</si>
  <si>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</si>
  <si>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</si>
  <si>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</si>
  <si>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</si>
  <si>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</si>
  <si>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</si>
  <si>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</si>
  <si>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</si>
  <si>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</si>
  <si>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</si>
  <si>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</si>
  <si>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</si>
  <si>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</si>
  <si>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</si>
  <si>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</si>
  <si>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</si>
  <si>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</si>
  <si>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</si>
  <si>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</si>
  <si>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</si>
  <si>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</si>
  <si>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</si>
  <si>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</si>
  <si>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</si>
  <si>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</si>
  <si>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</si>
  <si>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</si>
  <si>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</si>
  <si>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</si>
  <si>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</si>
  <si>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</si>
  <si>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</si>
  <si>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</si>
  <si>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</si>
  <si>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</si>
  <si>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</si>
  <si>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</si>
  <si>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</si>
  <si>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</si>
  <si>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</si>
  <si>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</si>
  <si>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</si>
  <si>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</si>
  <si>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</si>
  <si>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</si>
  <si>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</si>
  <si>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</si>
  <si>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</si>
  <si>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</si>
  <si>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</si>
  <si>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</si>
  <si>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</si>
  <si>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</si>
  <si>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</si>
  <si>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</si>
  <si>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</si>
  <si>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</si>
  <si>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</si>
  <si>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</si>
  <si>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</si>
  <si>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</si>
  <si>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</si>
  <si>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</si>
  <si>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</si>
  <si>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</si>
  <si>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</si>
  <si>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</si>
  <si>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</si>
  <si>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</si>
  <si>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</si>
  <si>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</si>
  <si>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</si>
  <si>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</si>
  <si>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</si>
  <si>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</si>
  <si>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</si>
  <si>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</si>
  <si>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</si>
  <si>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</si>
  <si>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</si>
  <si>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</si>
  <si>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</si>
  <si>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</si>
  <si>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</si>
  <si>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</si>
  <si>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</si>
  <si>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</si>
  <si>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</si>
  <si>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</si>
  <si>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</si>
  <si>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</si>
  <si>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</si>
  <si>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</si>
  <si>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</si>
  <si>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</si>
  <si>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</si>
  <si>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</si>
  <si>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</si>
  <si>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</si>
  <si>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</si>
  <si>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</si>
  <si>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</si>
  <si>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</si>
  <si>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</si>
  <si>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</si>
  <si>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</si>
  <si>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</si>
  <si>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</si>
  <si>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</si>
  <si>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</si>
  <si>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</si>
  <si>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</si>
  <si>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</si>
  <si>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</si>
  <si>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</si>
  <si>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</si>
  <si>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</si>
  <si>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</si>
  <si>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</si>
  <si>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</si>
  <si>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</si>
  <si>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</si>
  <si>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</si>
  <si>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</si>
  <si>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</si>
  <si>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</si>
  <si>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</si>
  <si>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</si>
  <si>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</si>
  <si>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</si>
  <si>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</si>
  <si>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</si>
  <si>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</si>
  <si>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</si>
  <si>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</si>
  <si>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</si>
  <si>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</si>
  <si>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</si>
  <si>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</si>
  <si>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</si>
  <si>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</si>
  <si>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</si>
  <si>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</si>
  <si>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</si>
  <si>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</si>
  <si>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</si>
  <si>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</si>
  <si>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</si>
  <si>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</si>
  <si>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</si>
  <si>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</si>
  <si>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</si>
  <si>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</si>
  <si>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</si>
  <si>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</si>
  <si>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</si>
  <si>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</si>
  <si>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</si>
  <si>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</si>
  <si>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</si>
  <si>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</si>
  <si>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</si>
  <si>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</si>
  <si>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</si>
  <si>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</si>
  <si>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</si>
  <si>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</si>
  <si>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</si>
  <si>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</si>
  <si>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</si>
  <si>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</si>
  <si>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</si>
  <si>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</si>
  <si>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</si>
  <si>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</si>
  <si>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</si>
  <si>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</si>
  <si>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</si>
  <si>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</si>
  <si>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</si>
  <si>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</si>
  <si>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</si>
  <si>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</si>
  <si>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</si>
  <si>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</si>
  <si>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</si>
  <si>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</si>
  <si>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</si>
  <si>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</si>
  <si>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</si>
  <si>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</si>
  <si>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</si>
  <si>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</si>
  <si>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</si>
  <si>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</si>
  <si>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</si>
  <si>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</si>
  <si>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</si>
  <si>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</si>
  <si>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</si>
  <si>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</si>
  <si>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</si>
  <si>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</si>
  <si>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</si>
  <si>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</si>
  <si>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</si>
  <si>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</si>
  <si>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</si>
  <si>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</si>
  <si>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</si>
  <si>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</si>
  <si>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</si>
  <si>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</si>
  <si>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</si>
  <si>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</si>
  <si>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</si>
  <si>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</si>
  <si>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</si>
  <si>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</si>
  <si>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</si>
  <si>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</si>
  <si>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</si>
  <si>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</si>
  <si>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</si>
  <si>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</si>
  <si>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</si>
  <si>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</si>
  <si>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</si>
  <si>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</si>
  <si>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</si>
  <si>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</si>
  <si>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</si>
  <si>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</si>
  <si>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</si>
  <si>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</si>
  <si>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</si>
  <si>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</si>
  <si>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</si>
  <si>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</si>
  <si>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</si>
  <si>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</si>
  <si>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</si>
  <si>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</si>
  <si>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</si>
  <si>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</si>
  <si>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</si>
  <si>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</si>
  <si>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</si>
  <si>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</si>
  <si>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</si>
  <si>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</si>
  <si>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</si>
  <si>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</si>
  <si>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</si>
  <si>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</si>
  <si>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</si>
  <si>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</si>
  <si>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</si>
  <si>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</si>
  <si>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</si>
  <si>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</si>
  <si>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</si>
  <si>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</si>
  <si>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</si>
  <si>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</si>
  <si>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</si>
  <si>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</si>
  <si>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</si>
  <si>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</si>
  <si>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</si>
  <si>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</si>
  <si>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</si>
  <si>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</si>
  <si>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</si>
  <si>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</si>
  <si>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</si>
  <si>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</si>
  <si>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</si>
  <si>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</si>
  <si>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</si>
  <si>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</si>
  <si>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</si>
  <si>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</si>
  <si>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</si>
  <si>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</si>
  <si>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</si>
  <si>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</si>
  <si>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</si>
  <si>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</si>
  <si>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</si>
  <si>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</si>
  <si>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</si>
  <si>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</si>
  <si>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</si>
  <si>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</si>
  <si>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</si>
  <si>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</si>
  <si>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</si>
  <si>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</si>
  <si>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</si>
  <si>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</si>
  <si>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</si>
  <si>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</si>
  <si>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</si>
  <si>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</si>
  <si>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</si>
  <si>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</si>
  <si>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</si>
  <si>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</si>
  <si>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</si>
  <si>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</si>
  <si>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</si>
  <si>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</si>
  <si>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</si>
  <si>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</si>
  <si>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</si>
  <si>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</si>
  <si>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</si>
  <si>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</si>
  <si>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</si>
  <si>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</si>
  <si>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</si>
  <si>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</si>
  <si>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</si>
  <si>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</si>
  <si>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</si>
  <si>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</si>
  <si>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</si>
  <si>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</si>
  <si>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</si>
  <si>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</si>
  <si>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</si>
  <si>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</si>
  <si>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</si>
  <si>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</si>
  <si>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</si>
  <si>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</si>
  <si>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</si>
  <si>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</si>
  <si>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</si>
  <si>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</si>
  <si>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</si>
  <si>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</si>
  <si>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</si>
  <si>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</si>
  <si>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</si>
  <si>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</si>
  <si>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</si>
  <si>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</si>
  <si>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</si>
  <si>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</si>
  <si>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</si>
  <si>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</si>
  <si>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</si>
  <si>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</si>
  <si>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</si>
  <si>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</si>
  <si>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</si>
  <si>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</si>
  <si>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</si>
  <si>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</si>
  <si>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</si>
  <si>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</si>
  <si>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</si>
  <si>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</si>
  <si>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</si>
  <si>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</si>
  <si>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</si>
  <si>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</si>
  <si>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</si>
  <si>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</si>
  <si>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</si>
  <si>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</si>
  <si>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</si>
  <si>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</si>
  <si>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</si>
  <si>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</si>
  <si>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</si>
  <si>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</si>
  <si>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</si>
  <si>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</si>
  <si>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</si>
  <si>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</si>
  <si>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</si>
  <si>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</si>
  <si>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</si>
  <si>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</si>
  <si>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</si>
  <si>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</si>
  <si>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</si>
  <si>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</si>
  <si>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</si>
  <si>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</si>
  <si>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</si>
  <si>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</si>
  <si>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</si>
  <si>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</si>
  <si>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</si>
  <si>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</si>
  <si>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</si>
  <si>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</si>
  <si>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</si>
  <si>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</si>
  <si>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</si>
  <si>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</si>
  <si>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</si>
  <si>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</si>
  <si>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</si>
  <si>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</si>
  <si>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</si>
  <si>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</si>
  <si>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</si>
  <si>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</si>
  <si>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</si>
  <si>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</si>
  <si>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</si>
  <si>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</si>
  <si>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</si>
  <si>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</si>
  <si>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</si>
  <si>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</si>
  <si>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</si>
  <si>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</si>
  <si>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</si>
  <si>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</si>
  <si>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</si>
  <si>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</si>
  <si>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</si>
  <si>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</si>
  <si>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</si>
  <si>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</si>
  <si>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</si>
  <si>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</si>
  <si>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</si>
  <si>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</si>
  <si>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</si>
  <si>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</si>
  <si>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</si>
  <si>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</si>
  <si>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</si>
  <si>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</si>
  <si>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</si>
  <si>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</si>
  <si>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</si>
  <si>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</si>
  <si>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</si>
  <si>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</si>
  <si>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</si>
  <si>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</si>
  <si>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</si>
  <si>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</si>
  <si>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</si>
  <si>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</si>
  <si>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</si>
  <si>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</si>
  <si>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</si>
  <si>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</si>
  <si>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</si>
  <si>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</si>
  <si>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</si>
  <si>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</si>
  <si>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</si>
  <si>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</si>
  <si>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</si>
  <si>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</si>
  <si>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</si>
  <si>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</si>
  <si>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</si>
  <si>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</si>
  <si>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</si>
  <si>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</si>
  <si>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</si>
  <si>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</si>
  <si>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</si>
  <si>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</si>
  <si>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</si>
  <si>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</si>
  <si>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</si>
  <si>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</si>
  <si>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</si>
  <si>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</si>
  <si>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</si>
  <si>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</si>
  <si>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</si>
  <si>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</si>
  <si>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</si>
  <si>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</si>
  <si>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</si>
  <si>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</si>
  <si>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</si>
  <si>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</si>
  <si>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</si>
  <si>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</si>
  <si>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</si>
  <si>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</si>
  <si>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</si>
  <si>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</si>
  <si>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</si>
  <si>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</si>
  <si>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</si>
  <si>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</si>
  <si>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</si>
  <si>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</si>
  <si>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</si>
  <si>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</si>
  <si>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</si>
  <si>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</si>
  <si>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</si>
  <si>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</si>
  <si>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</si>
  <si>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</si>
  <si>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</si>
  <si>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</si>
  <si>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</si>
  <si>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</si>
  <si>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</si>
  <si>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</si>
  <si>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</si>
  <si>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</si>
  <si>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</si>
  <si>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</si>
  <si>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</si>
  <si>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</si>
  <si>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</si>
  <si>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</si>
  <si>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</si>
  <si>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</si>
  <si>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</si>
  <si>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</si>
  <si>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</si>
  <si>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</si>
  <si>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</si>
  <si>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</si>
  <si>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</si>
  <si>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</si>
  <si>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</si>
  <si>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</si>
  <si>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</si>
  <si>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</si>
  <si>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</si>
  <si>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</si>
  <si>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</si>
  <si>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</si>
  <si>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</si>
  <si>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</si>
  <si>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</si>
  <si>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</si>
  <si>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</si>
  <si>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</si>
  <si>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</si>
  <si>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</si>
  <si>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</si>
  <si>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</si>
  <si>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</si>
  <si>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</si>
  <si>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</si>
  <si>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</si>
  <si>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</si>
  <si>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</si>
  <si>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</si>
  <si>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</si>
  <si>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</si>
  <si>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</si>
  <si>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</si>
  <si>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</si>
  <si>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</si>
  <si>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</si>
  <si>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</si>
  <si>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</si>
  <si>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</si>
  <si>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</si>
  <si>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</si>
  <si>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</si>
  <si>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</si>
  <si>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</si>
  <si>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</si>
  <si>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</si>
  <si>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</si>
  <si>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</si>
  <si>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</si>
  <si>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</si>
  <si>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</si>
  <si>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</si>
  <si>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</si>
  <si>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</si>
  <si>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</si>
  <si>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</si>
  <si>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</si>
  <si>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</si>
  <si>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</si>
  <si>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</si>
  <si>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</si>
  <si>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</si>
  <si>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</si>
  <si>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</si>
  <si>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</si>
  <si>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</si>
  <si>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</si>
  <si>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</si>
  <si>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</si>
  <si>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</si>
  <si>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</si>
  <si>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</si>
  <si>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</si>
  <si>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</si>
  <si>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</si>
  <si>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</si>
  <si>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</si>
  <si>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</si>
  <si>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</si>
  <si>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</si>
  <si>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</si>
  <si>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</si>
  <si>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</si>
  <si>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</si>
  <si>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</si>
  <si>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</si>
  <si>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</si>
  <si>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</si>
  <si>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</si>
  <si>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</si>
  <si>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</si>
  <si>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</si>
  <si>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</si>
  <si>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</si>
  <si>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</si>
  <si>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</si>
  <si>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</si>
  <si>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</si>
  <si>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</si>
  <si>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</si>
  <si>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</si>
  <si>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</si>
  <si>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</si>
  <si>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</si>
  <si>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</si>
  <si>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</si>
  <si>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</si>
  <si>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</si>
  <si>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</si>
  <si>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</si>
  <si>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</si>
  <si>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</si>
  <si>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</si>
  <si>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</si>
  <si>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</si>
  <si>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</si>
  <si>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</si>
  <si>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</si>
  <si>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</si>
  <si>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</si>
  <si>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</si>
  <si>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</si>
  <si>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</si>
  <si>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</si>
  <si>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</si>
  <si>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</si>
  <si>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</si>
  <si>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</si>
  <si>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</si>
  <si>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</si>
  <si>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</si>
  <si>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</si>
  <si>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</si>
  <si>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</si>
  <si>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</si>
  <si>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</si>
  <si>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</si>
  <si>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</si>
  <si>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</si>
  <si>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</si>
  <si>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</si>
  <si>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</si>
  <si>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</si>
  <si>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</si>
  <si>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</si>
  <si>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</si>
  <si>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</si>
  <si>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</si>
  <si>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</si>
  <si>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</si>
  <si>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</si>
  <si>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</si>
  <si>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</si>
  <si>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</si>
  <si>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</si>
  <si>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</si>
  <si>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</si>
  <si>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</si>
  <si>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</si>
  <si>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</si>
  <si>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</si>
  <si>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</si>
  <si>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</si>
  <si>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</si>
  <si>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</si>
  <si>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</si>
  <si>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</si>
  <si>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</si>
  <si>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</si>
  <si>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</si>
  <si>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</si>
  <si>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</si>
  <si>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</si>
  <si>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</si>
  <si>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</si>
  <si>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d - Haraus Miroslav + navádzač</t>
  </si>
  <si>
    <t>TD01</t>
  </si>
  <si>
    <t>Albergo Genzianella Srl.</t>
  </si>
  <si>
    <t>3022865</t>
  </si>
  <si>
    <t>PluSport Behindertensport Schweiz  CH</t>
  </si>
  <si>
    <t>Ski Team Alpin der Behinderten e.v.</t>
  </si>
  <si>
    <t>25ZPAR27</t>
  </si>
  <si>
    <t>Z: Zabezpečenie tréningového proces a nákladov real. tímu 05-06/25</t>
  </si>
  <si>
    <t>Miroslav Haraus</t>
  </si>
  <si>
    <t>25ZPAR35</t>
  </si>
  <si>
    <t>Z: Zabezpečenie tréningového proces a nákladov real. tímu 06-08/25</t>
  </si>
  <si>
    <t>25ZPAR51</t>
  </si>
  <si>
    <t>Z: Zabezpečenie tréningového proces a nákladov real. tímu 09-11/25</t>
  </si>
  <si>
    <t>25ZPAR70</t>
  </si>
  <si>
    <t>Z: Zabezpečenie tréningového proces  a nákladov real. tímu 11-12/25</t>
  </si>
  <si>
    <t>FA</t>
  </si>
  <si>
    <t>záloha/vyúčtovanie zálohy</t>
  </si>
  <si>
    <t>WC/SP</t>
  </si>
  <si>
    <t>FIS</t>
  </si>
  <si>
    <t>zjazdové lyžovanie</t>
  </si>
  <si>
    <t>d - Rexová Alexandra + navádzač</t>
  </si>
  <si>
    <t>25RN00062</t>
  </si>
  <si>
    <t>RF-FO-AR0125</t>
  </si>
  <si>
    <t>Alexandra Rexová</t>
  </si>
  <si>
    <t>OS-AR-0225</t>
  </si>
  <si>
    <t>25ZPAR36</t>
  </si>
  <si>
    <t>Marek Garaj</t>
  </si>
  <si>
    <t>25ZPAR34</t>
  </si>
  <si>
    <t>CP-FO-MG0325</t>
  </si>
  <si>
    <t>RF-FO-AR-0125</t>
  </si>
  <si>
    <t>REF: Odmena tréner, výživové doplnky,  fyzioterapia, chrániče, oblečenie,</t>
  </si>
  <si>
    <t>25ZPAR37</t>
  </si>
  <si>
    <t>25ZPAR49</t>
  </si>
  <si>
    <t>25ZPAR44</t>
  </si>
  <si>
    <t>Z: Parakondičné sústredenie  Chorvátsko 10-20.08.2025</t>
  </si>
  <si>
    <t>25ZPAR54</t>
  </si>
  <si>
    <t>RF-FO-AR-0225</t>
  </si>
  <si>
    <t>REF: Odmena tréner, šp. oblečenie, kondičný tréner, lyž. materiál</t>
  </si>
  <si>
    <t>25ZPAR64</t>
  </si>
  <si>
    <t>25ZPAR76</t>
  </si>
  <si>
    <t>RF-FO-AR-0425</t>
  </si>
  <si>
    <t>REF: Odmena tréner, ubytovanie St. Moritz 12/25, Atomic oblečenie</t>
  </si>
  <si>
    <t>25ZPAR80</t>
  </si>
  <si>
    <t>RF-FO-AR-0325</t>
  </si>
  <si>
    <t>REF: Lyžiarsky materiál, tr.služby, športové oblečenie, šp. obuv</t>
  </si>
  <si>
    <t>RF-PO-55-0125</t>
  </si>
  <si>
    <t>REF: Trénerské služby 01-09/2025, kondičná príprava, fyzioterapia, ubytovanie</t>
  </si>
  <si>
    <t>50911716</t>
  </si>
  <si>
    <t>Ski team Vlha</t>
  </si>
  <si>
    <t>RF-PO-55-0225</t>
  </si>
  <si>
    <t>REF: Trénerské služby, kondičná príprava, fyzioterapia, ubytovanie</t>
  </si>
  <si>
    <t>OS-PV-01/25</t>
  </si>
  <si>
    <t>PP: Odmena na základe článku 4, odsek 2, zmluvy o národnom športovom projekte TopTím 2025</t>
  </si>
  <si>
    <t>20250582</t>
  </si>
  <si>
    <t>Tomáš Tuček-STEATIT</t>
  </si>
  <si>
    <t>Dainese s.P.a.</t>
  </si>
  <si>
    <t>d - Vlhová Petra</t>
  </si>
  <si>
    <t>RF-FO-SJ-0125</t>
  </si>
  <si>
    <t>Samuel Jaroš</t>
  </si>
  <si>
    <t>RF-FO-SJ-0425</t>
  </si>
  <si>
    <t>RF-FO-SJ-0325</t>
  </si>
  <si>
    <t>20250140</t>
  </si>
  <si>
    <t>FA: Regeneračná fyzioterapia</t>
  </si>
  <si>
    <t>52597997</t>
  </si>
  <si>
    <t>Moverall, s.r.o.</t>
  </si>
  <si>
    <t>0035/2025</t>
  </si>
  <si>
    <t>57257817</t>
  </si>
  <si>
    <t>Distance s.r.o.</t>
  </si>
  <si>
    <t>202565</t>
  </si>
  <si>
    <t>FA: Tvorba tréningového plánu, aplikácia a tvorba tr. jednotiek</t>
  </si>
  <si>
    <t>56264763</t>
  </si>
  <si>
    <t>Performance Puzzle s.r.o.</t>
  </si>
  <si>
    <t>F2500198</t>
  </si>
  <si>
    <t>42499500</t>
  </si>
  <si>
    <t>Finančná správa (White Spirit)</t>
  </si>
  <si>
    <t>d - Jaroš Samuel</t>
  </si>
  <si>
    <t>DPH</t>
  </si>
  <si>
    <t>úhrada DPH z platby zahraničnému dodávateľovi</t>
  </si>
  <si>
    <t>RF-FO-SS-0125</t>
  </si>
  <si>
    <t>Samuel Sakál</t>
  </si>
  <si>
    <t>25ZSMD62</t>
  </si>
  <si>
    <t>Z: Sústredenie SBX Stelvio, ITA, 12.10.-18.10.2025</t>
  </si>
  <si>
    <t>Petr Knapp</t>
  </si>
  <si>
    <t>25ZSMD75</t>
  </si>
  <si>
    <t>25ZSMD82</t>
  </si>
  <si>
    <t>CP-FO-PK-0325</t>
  </si>
  <si>
    <t>d - Sakál Samuel</t>
  </si>
  <si>
    <t>REF: Výživové poradenstvo</t>
  </si>
  <si>
    <t>d - Pitoňáková Sára</t>
  </si>
  <si>
    <t>SBX</t>
  </si>
  <si>
    <t>snowboardcross</t>
  </si>
  <si>
    <t>CC</t>
  </si>
  <si>
    <t>SJ/NC</t>
  </si>
  <si>
    <t>skoky na lyžiach/severská kombinácia</t>
  </si>
  <si>
    <t>RD</t>
  </si>
  <si>
    <t>reprezentačné družstvo</t>
  </si>
  <si>
    <t>RT</t>
  </si>
  <si>
    <t>realizačný tím</t>
  </si>
  <si>
    <t>TM</t>
  </si>
  <si>
    <t>P&amp;P</t>
  </si>
  <si>
    <t>park &amp; pipe lyžovanie voľným štýlom</t>
  </si>
  <si>
    <t>GS</t>
  </si>
  <si>
    <t>2025/04</t>
  </si>
  <si>
    <t>FA: Regeneračná terapia</t>
  </si>
  <si>
    <t>44116624</t>
  </si>
  <si>
    <t>H+H MED s.r.o.</t>
  </si>
  <si>
    <t>25ZSMD50</t>
  </si>
  <si>
    <t>Z: Sústredenie Landgraaf (NL) RD SBX 7.9.-11.9.2025</t>
  </si>
  <si>
    <t>Z: Sústredenie  Pitztal 3.11.2025 – 30.11.2025</t>
  </si>
  <si>
    <t>Z: Preteky SP Cervinia RD SBX 8.-14.12.2025</t>
  </si>
  <si>
    <t>25ZSMD28</t>
  </si>
  <si>
    <t>Z: Sústredenie Moltaller Gletscher  4.5.-9.5.2025 RD SBX</t>
  </si>
  <si>
    <t>RF-FO-SS-0325</t>
  </si>
  <si>
    <t>REF: SNB viazanie 3 ks</t>
  </si>
  <si>
    <t>CP: SBX sústredenie/preteky Hintertux 29.9.-3.10.2025</t>
  </si>
  <si>
    <t>RF-FO-SP-0125</t>
  </si>
  <si>
    <t>REF: viazanie burton + topánky, lyžiarske okuliare Oakley, prilba Oakley (celkom 1040,38 eur)</t>
  </si>
  <si>
    <t>Sára Pitoňáková</t>
  </si>
  <si>
    <t>RF-FO-SP-0225</t>
  </si>
  <si>
    <t>REF: Ubytovanie Landgraaf /HOL, skipassy</t>
  </si>
  <si>
    <t>a - lyžovanie - bežné transfery</t>
  </si>
  <si>
    <t>25CP00173</t>
  </si>
  <si>
    <t>25ZSAD30</t>
  </si>
  <si>
    <t>Z:  Preteky FIS CHI grasski  Neudorf 23-25.5.2025</t>
  </si>
  <si>
    <t>Otília Bošková</t>
  </si>
  <si>
    <t>25CP00133</t>
  </si>
  <si>
    <t>CP-FO-BL-0125</t>
  </si>
  <si>
    <t>CP: Preteky WC GS Rettenbach (AUT)  30.5.-1.6.2025</t>
  </si>
  <si>
    <t>Barbora Lepejová</t>
  </si>
  <si>
    <t>25DF00433</t>
  </si>
  <si>
    <t>10250002</t>
  </si>
  <si>
    <t>FA: Odmena koordinátor Grasski 05/2025</t>
  </si>
  <si>
    <t>Ľuboš Suchý</t>
  </si>
  <si>
    <t>25CP00229</t>
  </si>
  <si>
    <t>25ZSAD40</t>
  </si>
  <si>
    <t>Z: Preteky grasski FIS Bologna 07/2025</t>
  </si>
  <si>
    <t>25DF00566</t>
  </si>
  <si>
    <t>12500001</t>
  </si>
  <si>
    <t>FA: Odmena koordinátor U16 GS 06/2025</t>
  </si>
  <si>
    <t>DUVI Sport</t>
  </si>
  <si>
    <t>25DF00595</t>
  </si>
  <si>
    <t>10250005</t>
  </si>
  <si>
    <t>FA:  Odmena koordinátor Grasski 06/2025</t>
  </si>
  <si>
    <t>25CP00181</t>
  </si>
  <si>
    <t>CP-FO-OT-0224</t>
  </si>
  <si>
    <t>CP: Preteky  GS WC A FIS Velké Meziŕičí  27-29.6.2025, 5.os</t>
  </si>
  <si>
    <t>Otília  Bošková</t>
  </si>
  <si>
    <t>25DF00598</t>
  </si>
  <si>
    <t>12500002</t>
  </si>
  <si>
    <t>FA: Odmena koordinátor U16 GS 07/2025</t>
  </si>
  <si>
    <t>25DF00596</t>
  </si>
  <si>
    <t>10250006</t>
  </si>
  <si>
    <t>FA:  Odmena koordinátor Grasski 07/2025</t>
  </si>
  <si>
    <t>25CP00190</t>
  </si>
  <si>
    <t>CP-FO-BL-0225</t>
  </si>
  <si>
    <t>CP: Preteky GS Český pohár Štítná n/Vlári 20-22.6.2025</t>
  </si>
  <si>
    <t>25DF00710</t>
  </si>
  <si>
    <t>10250010</t>
  </si>
  <si>
    <t>FA:  Odmena koordinátor Grasski 09/2025</t>
  </si>
  <si>
    <t>25DF00709</t>
  </si>
  <si>
    <t>10250009</t>
  </si>
  <si>
    <t>FA:  Odmena koordinátor Grasski 08/2025</t>
  </si>
  <si>
    <t>25CP00203</t>
  </si>
  <si>
    <t>CP-FO-OT-0324</t>
  </si>
  <si>
    <t>CP: GS Sústredenie Štítná n.Vlárí  ,  9-10.8.2025</t>
  </si>
  <si>
    <t>25CP00254</t>
  </si>
  <si>
    <t>CP-FO-OB-0425</t>
  </si>
  <si>
    <t>CP: Preteky FIS GS, Schwarzenbach AUT, 12-14.9.2025</t>
  </si>
  <si>
    <t>25CP00226</t>
  </si>
  <si>
    <t>CP-FO-BL-0325</t>
  </si>
  <si>
    <t>CP: Preteky FIS WC GS,Tambre (ITA) 3-8.9.25</t>
  </si>
  <si>
    <t>25CP00223</t>
  </si>
  <si>
    <t>CP-FO-LS-0125</t>
  </si>
  <si>
    <t>CP: Preteky WC GS Tambre (ITA) 5-7.9.2025</t>
  </si>
  <si>
    <t>25DF00786</t>
  </si>
  <si>
    <t>25030044</t>
  </si>
  <si>
    <t>Esmont spol. s.r.o.</t>
  </si>
  <si>
    <t>DP- DPH</t>
  </si>
  <si>
    <t>Finančna správa (Esmont)</t>
  </si>
  <si>
    <t>25DF00846</t>
  </si>
  <si>
    <t>20251143</t>
  </si>
  <si>
    <t xml:space="preserve">47494697 </t>
  </si>
  <si>
    <t>M KONZULT SLOVENSKO, s.r.o.</t>
  </si>
  <si>
    <t>25DF00699</t>
  </si>
  <si>
    <t>92025</t>
  </si>
  <si>
    <t>Miloš Procházka</t>
  </si>
  <si>
    <t>25DF00700</t>
  </si>
  <si>
    <t>82025</t>
  </si>
  <si>
    <t>DPH: Nákup MTZ: Servisný materiál na GS lyže</t>
  </si>
  <si>
    <t>FA: Nákup MTZ: Bedne na GS lyže</t>
  </si>
  <si>
    <t>FA: Nákup MTZ: Servisný materiál GS, kolieska na lyže, trecie plôšky</t>
  </si>
  <si>
    <t>FA: Nákup MTZ: Servisný materiál na GS lyže</t>
  </si>
  <si>
    <t>25RN00354</t>
  </si>
  <si>
    <t>RF-FO-TN-0125</t>
  </si>
  <si>
    <t>REF: Sezóny skipass Tirolsko, MTZ, prenájmy tratí NL, AUT</t>
  </si>
  <si>
    <t>Tadeáš Nedielka</t>
  </si>
  <si>
    <t>25CP00003</t>
  </si>
  <si>
    <t>CP-FO-PK0125</t>
  </si>
  <si>
    <t>CP: SBX sústredenie, Štrbské  Pleso 5-9.1.2025, os. 4+2</t>
  </si>
  <si>
    <t>25CP00348</t>
  </si>
  <si>
    <t>CP-FO-PK-0525</t>
  </si>
  <si>
    <t>CP: Sústredenie Š.Pleso 6-11.12.25</t>
  </si>
  <si>
    <t>25RN00353</t>
  </si>
  <si>
    <t>REF: silová a kondičná príprava (S.Pitoňáková) 12/2025</t>
  </si>
  <si>
    <t>Ľudmila Pitoňáková</t>
  </si>
  <si>
    <t>25CP00084</t>
  </si>
  <si>
    <t>CP-FO-KP-0125</t>
  </si>
  <si>
    <t>CP: Sústredenie Dolný Kubín, Jasná 12-15.3.2025</t>
  </si>
  <si>
    <t>Katarína Pitoňáková</t>
  </si>
  <si>
    <t>25DF00321</t>
  </si>
  <si>
    <t>2025100</t>
  </si>
  <si>
    <t>FA: Ubytovanie-sústredenie D.Kubín  12-15.3.2025 (K.Pitoňáková)</t>
  </si>
  <si>
    <t>Apartmány Kubínska hoľa s.r.o.</t>
  </si>
  <si>
    <t>25DF00255</t>
  </si>
  <si>
    <t>2025001</t>
  </si>
  <si>
    <t>FA: Indiv. trening 03/25  S.Sakál,  D.Pitoňáková, K/S.Pitoňáková</t>
  </si>
  <si>
    <t xml:space="preserve"> 56 406 088</t>
  </si>
  <si>
    <t>Bc.Jakub Kmeťko</t>
  </si>
  <si>
    <t>25DF00254</t>
  </si>
  <si>
    <t>2025003</t>
  </si>
  <si>
    <t>FA: Fyzioterapia 03/25, S.Sakál,  D.Pitoňáková, K/S.Pitoňáková</t>
  </si>
  <si>
    <t>25DF00383</t>
  </si>
  <si>
    <t>2025017</t>
  </si>
  <si>
    <t>FA:  Individuálny trening 04/25   RD SBX</t>
  </si>
  <si>
    <t>25CP00129</t>
  </si>
  <si>
    <t>CP-FO-KP-0225</t>
  </si>
  <si>
    <t>CP: Kondičná príprava Kežmarok  28.4.-16.5.2025</t>
  </si>
  <si>
    <t>25DF00530</t>
  </si>
  <si>
    <t>25006</t>
  </si>
  <si>
    <t>FA: Kondičná príprava K.Pitoňáková 04-06/2025</t>
  </si>
  <si>
    <t>54531705</t>
  </si>
  <si>
    <t>Samuel Szucs</t>
  </si>
  <si>
    <t>25RN00125</t>
  </si>
  <si>
    <t>RF-FO-MM-0125</t>
  </si>
  <si>
    <t>REF: SMD TM Ubytovanie Molltaler 05/2025 (Józsa,Nedielka)</t>
  </si>
  <si>
    <t>Matej Matys</t>
  </si>
  <si>
    <t>25CP00176</t>
  </si>
  <si>
    <t>CP-FO-KP-0425</t>
  </si>
  <si>
    <t>CP: PHM Kondičná príprava Kežmarok  9.6.-28.6.2025</t>
  </si>
  <si>
    <t>25CP00177</t>
  </si>
  <si>
    <t>CP-FO-KP-0325</t>
  </si>
  <si>
    <t>CP: PHM Kondičná príprava Kežmarok  28.4.-16.5.2025</t>
  </si>
  <si>
    <t>25CP00151</t>
  </si>
  <si>
    <t>CP: Pracovná cesta, Oponentúry ŠCP , 28.4.2025</t>
  </si>
  <si>
    <t>Peter Knapp</t>
  </si>
  <si>
    <t>25DF00619</t>
  </si>
  <si>
    <t>25008</t>
  </si>
  <si>
    <t>FA: Kondičná príprava K.Pitoňáková 06-07/2025</t>
  </si>
  <si>
    <t>25DF00618</t>
  </si>
  <si>
    <t>2025063</t>
  </si>
  <si>
    <t>FA: Sústredenie RD SBX, Štr.Pleso, 31.7.2025- fyzio. Služby (celkom 200,-eur)</t>
  </si>
  <si>
    <t>25CP00191</t>
  </si>
  <si>
    <t>CP-FO-KP-0525</t>
  </si>
  <si>
    <t>CP: Kondičná príprava Kežmarok  30.6.-16.7.2025, 3 os.</t>
  </si>
  <si>
    <t>25DF00407</t>
  </si>
  <si>
    <t>F2500118</t>
  </si>
  <si>
    <t>FA: Snowboard - 3ks (M.Józsa)</t>
  </si>
  <si>
    <t>White Spirit s.r.o.</t>
  </si>
  <si>
    <t>DP - DPH</t>
  </si>
  <si>
    <t>DPH: Snowboard - 3ks (M.Józsa)</t>
  </si>
  <si>
    <t>25CP00274</t>
  </si>
  <si>
    <t>CP-FO-PK-0225</t>
  </si>
  <si>
    <t>CP: Prac. cesta-výstavba SBX trate Jasná 1-2.7.2025</t>
  </si>
  <si>
    <t>25CP00197</t>
  </si>
  <si>
    <t>CP-FO-KP-0725</t>
  </si>
  <si>
    <t>CP: Kondičná príprava Kežmarok  18.8.-25.8.2025, 3 os.</t>
  </si>
  <si>
    <t>25DF00645</t>
  </si>
  <si>
    <t>25004</t>
  </si>
  <si>
    <t>FA: Kondičná príprava K.Pitoňáková 08/2025</t>
  </si>
  <si>
    <t>25CP00196</t>
  </si>
  <si>
    <t>CP-FO-KP-0625</t>
  </si>
  <si>
    <t>CP: Kondičná príprava Kežmarok  21.7.-15.8.2025</t>
  </si>
  <si>
    <t>25DF00644</t>
  </si>
  <si>
    <t>32025064</t>
  </si>
  <si>
    <t>FA: RD SMD -Testovacie batérie,  10 os. 07-08/2025</t>
  </si>
  <si>
    <t>Národné športové centrum</t>
  </si>
  <si>
    <t>25CP00269</t>
  </si>
  <si>
    <t>CP-FO-KP-0825</t>
  </si>
  <si>
    <t>CP: Kondičná príprava Kežmarok 09/2025</t>
  </si>
  <si>
    <t>25DF00667</t>
  </si>
  <si>
    <t>16/10/2025</t>
  </si>
  <si>
    <t>FA: SBX kombinéza 1ks (E.Gorcosová)</t>
  </si>
  <si>
    <t>Zaklad Produkcyjny "Berda" Tadeusz Szotak</t>
  </si>
  <si>
    <t>DPH: SBX kombinéza 1ks (E.Gorcosová)</t>
  </si>
  <si>
    <t>Finančna správa (BERDAX)</t>
  </si>
  <si>
    <t>25CP00225</t>
  </si>
  <si>
    <t>CP-FO-SL-0125</t>
  </si>
  <si>
    <t>CP: Tréningový kemp  Molltaler (AT), 10-22.5.2025, os. 1+1</t>
  </si>
  <si>
    <t>Slavomír Legnavský</t>
  </si>
  <si>
    <t>25RN00205</t>
  </si>
  <si>
    <t>RF-FO-SL-0125</t>
  </si>
  <si>
    <t>REF: Lyžiarska výstroj</t>
  </si>
  <si>
    <t>25DF00735</t>
  </si>
  <si>
    <t>25005</t>
  </si>
  <si>
    <t>FA: Kondičná príprava K.Pitoňáková 09/2025</t>
  </si>
  <si>
    <t>25DF00796</t>
  </si>
  <si>
    <t>10251044733</t>
  </si>
  <si>
    <t>FA: Laboratórna diagnostika športovcov 09/2025 SMD</t>
  </si>
  <si>
    <t>Medirex, a.s.</t>
  </si>
  <si>
    <t>25DF00798</t>
  </si>
  <si>
    <t>1025104890</t>
  </si>
  <si>
    <t>25DF00748</t>
  </si>
  <si>
    <t>2501008</t>
  </si>
  <si>
    <t>FA: Odmena: Trénerské služby RD Park&amp;pipe 09/2025</t>
  </si>
  <si>
    <t>44169914</t>
  </si>
  <si>
    <t>Tomáš Murgáč</t>
  </si>
  <si>
    <t>25DF00683</t>
  </si>
  <si>
    <t>2025252</t>
  </si>
  <si>
    <t>FA: Letenky SP Peking, SP Denver (Józsa,Murgáč,Oravec,Grundberg)</t>
  </si>
  <si>
    <t>47 019 093</t>
  </si>
  <si>
    <t>PROtour s.r.o.</t>
  </si>
  <si>
    <t>25DF00856</t>
  </si>
  <si>
    <t>2501009</t>
  </si>
  <si>
    <t>FA: Odmena: Trénerské služby RD Park&amp;pipe 10/2025</t>
  </si>
  <si>
    <t>25DF00818</t>
  </si>
  <si>
    <t>2025108</t>
  </si>
  <si>
    <t>FA: Fyzioterapia 22-23.10.2025  (S.Sakal)</t>
  </si>
  <si>
    <t>Jakub Kmeťko</t>
  </si>
  <si>
    <t>25DF00855</t>
  </si>
  <si>
    <t>102025</t>
  </si>
  <si>
    <t>FA:RD SBX-Trén.služby,starostlivosť  o športovú prípravu - 10/25</t>
  </si>
  <si>
    <t>SnowGang z.s.</t>
  </si>
  <si>
    <t>25RN00228</t>
  </si>
  <si>
    <t>RF-FO-DP-0225</t>
  </si>
  <si>
    <t>REF: Konzultačná činnosť  v obl.mentálnej prípravy  (S.Pitoňáková, D.Pitoňáková)</t>
  </si>
  <si>
    <t>25CP00295</t>
  </si>
  <si>
    <t>CP-FO-FS-0225</t>
  </si>
  <si>
    <t>CP: Tréningový kemp Stubai  09-15.11.2025</t>
  </si>
  <si>
    <t>Filip Štrba</t>
  </si>
  <si>
    <t>25CP00296</t>
  </si>
  <si>
    <t>CP-FO-FS-0125</t>
  </si>
  <si>
    <t>CP: Tréningový kemp Scharnitz - 22-27.10.2025</t>
  </si>
  <si>
    <t>25RN00277</t>
  </si>
  <si>
    <t>RF-FO-SL-0325</t>
  </si>
  <si>
    <t>REF: Banger park 15-27.11.2025 (M.Legnavský)</t>
  </si>
  <si>
    <t>25RN00309</t>
  </si>
  <si>
    <t>RF-FO-SL-0225</t>
  </si>
  <si>
    <t>REF: Nohavice, bunda, čiapka</t>
  </si>
  <si>
    <t>25DF00920</t>
  </si>
  <si>
    <t>32025104</t>
  </si>
  <si>
    <t>FA: Testovanie športovca (M.Oravec)</t>
  </si>
  <si>
    <t>30853923</t>
  </si>
  <si>
    <t>25CP00273</t>
  </si>
  <si>
    <t>CP-FO-SL-0225</t>
  </si>
  <si>
    <t>CP: Sústredenie Innsbruck (AT)  6-25.10.2025</t>
  </si>
  <si>
    <t>25DF00784</t>
  </si>
  <si>
    <t>122025</t>
  </si>
  <si>
    <t>FA:RD SBX-Trén.služby,starostlivosť o športovú prípravu - 12/25</t>
  </si>
  <si>
    <t>DPH: RD SBX-Trén.služby,starostlivosť o športovú prípravu - 12/25</t>
  </si>
  <si>
    <t>Finančna správa  (SnowGang)</t>
  </si>
  <si>
    <t>25DF00910</t>
  </si>
  <si>
    <t>25013</t>
  </si>
  <si>
    <t>FA: Kondičná príprava K.Pitoňáková 10/2025</t>
  </si>
  <si>
    <t>25DF00698</t>
  </si>
  <si>
    <t>112025</t>
  </si>
  <si>
    <t>FA:RD SBX-Trén.služby,starostlivosť  o športovú prípravu - 11/25</t>
  </si>
  <si>
    <t>DPH: RD SBX-Trén.služby,starostlivosť o športovú prípravu - 11/25</t>
  </si>
  <si>
    <t>25DF00933</t>
  </si>
  <si>
    <t>32025092</t>
  </si>
  <si>
    <t>FA: Testové batérie pre RD SMD</t>
  </si>
  <si>
    <t>25DF00899</t>
  </si>
  <si>
    <t>2501011</t>
  </si>
  <si>
    <t>FA: Odmena: Trénerské služby RD Park&amp;pipe 11/2025</t>
  </si>
  <si>
    <t>25DF00893</t>
  </si>
  <si>
    <t>20251100</t>
  </si>
  <si>
    <t>FA: Fyzioterapia 26.11.2025  (S.Sakal)</t>
  </si>
  <si>
    <t>25DF00779</t>
  </si>
  <si>
    <t>2500195</t>
  </si>
  <si>
    <t>FA: Šport. Oblečenie Burton (E.Gorcosová)</t>
  </si>
  <si>
    <t>WHITE SPIRIT s.r.o.</t>
  </si>
  <si>
    <t>DPH: Šport. Oblečenie Burton   (E.Gorcosová)</t>
  </si>
  <si>
    <t>Finančna správa (White Spirit)</t>
  </si>
  <si>
    <t>25DF00686</t>
  </si>
  <si>
    <t>115617</t>
  </si>
  <si>
    <t>FA: SMD Športové oblečenie</t>
  </si>
  <si>
    <t>Huski Wear</t>
  </si>
  <si>
    <t>DPH: SMD Športové oblečenie</t>
  </si>
  <si>
    <t>Finančná správa (Huski Wear)</t>
  </si>
  <si>
    <t>25CP00337</t>
  </si>
  <si>
    <t>25ZSMD81</t>
  </si>
  <si>
    <t>25RN00289</t>
  </si>
  <si>
    <t>25RN00348</t>
  </si>
  <si>
    <t>RF-FO-EG-0125</t>
  </si>
  <si>
    <t>REF: SNB viazanie Burton, rukavice, nákrčník, okuliare, termporádlo</t>
  </si>
  <si>
    <t>Jozef Gorcos</t>
  </si>
  <si>
    <t>25CP00309</t>
  </si>
  <si>
    <t>CP-FO-KP-0925</t>
  </si>
  <si>
    <t>CP: Kond. tréningy Kežmarok 10/25</t>
  </si>
  <si>
    <t>25CP00310</t>
  </si>
  <si>
    <t>CP-FO-SP-0225</t>
  </si>
  <si>
    <t>CP: Tréningy Kežmarok 8-11.12.2025</t>
  </si>
  <si>
    <t>25CP00311</t>
  </si>
  <si>
    <t>CP-FO-SP-0125</t>
  </si>
  <si>
    <t>CP: Testovanie v NŠC 9.10.2025</t>
  </si>
  <si>
    <t>25DF01010</t>
  </si>
  <si>
    <t>25016</t>
  </si>
  <si>
    <t>FA: Kondičná príprava K.Pitoňáková                12/2025</t>
  </si>
  <si>
    <t>25CP00216</t>
  </si>
  <si>
    <t>CP-FO-SS-0125</t>
  </si>
  <si>
    <t>CP: Sústredenie Bratislava 5-8.8.25</t>
  </si>
  <si>
    <t>25CP00215</t>
  </si>
  <si>
    <t>CP-FO-SS-0225</t>
  </si>
  <si>
    <t>CP:Sústredenie Bratislava 1-18.8.25</t>
  </si>
  <si>
    <t>25CP00217</t>
  </si>
  <si>
    <t>CP-FO-SS-0325</t>
  </si>
  <si>
    <t>CP:Sústredenie Bratislava 25.8.2025</t>
  </si>
  <si>
    <t>25RN00153</t>
  </si>
  <si>
    <t>RF-PO-26-0125</t>
  </si>
  <si>
    <t>REF: Ski-simulátor tréning</t>
  </si>
  <si>
    <t>Ski Club Svidník</t>
  </si>
  <si>
    <t>25RN00155</t>
  </si>
  <si>
    <t>RF-PO-130-0125</t>
  </si>
  <si>
    <t>REF: Klubové oblečenie</t>
  </si>
  <si>
    <t>ŠKBL a biatlonu Ružomberok</t>
  </si>
  <si>
    <t>25RN00156</t>
  </si>
  <si>
    <t>RF-PO-95-0125</t>
  </si>
  <si>
    <t>LK Oravan Brezovica</t>
  </si>
  <si>
    <t>25RN00154</t>
  </si>
  <si>
    <t>RF-P-153-0125</t>
  </si>
  <si>
    <t>REF: Štartovné, výživa, fitness</t>
  </si>
  <si>
    <t>55500951</t>
  </si>
  <si>
    <t>Team Renda, o.z.</t>
  </si>
  <si>
    <t>25RN00161</t>
  </si>
  <si>
    <t>RF-PO-104-0125</t>
  </si>
  <si>
    <t>REF: Sústredenie Brezovica</t>
  </si>
  <si>
    <t>LO LOPE Partizánske</t>
  </si>
  <si>
    <t>25RN00159</t>
  </si>
  <si>
    <t>RF-PO-028-0125</t>
  </si>
  <si>
    <t>REF: Športové potreby,skipasy,ocenenia</t>
  </si>
  <si>
    <t>ŠK Valčianska dolina</t>
  </si>
  <si>
    <t>25RN00160</t>
  </si>
  <si>
    <t>RF-PO-019-0125</t>
  </si>
  <si>
    <t>REF: Skipasy</t>
  </si>
  <si>
    <t>LK Ski Trenčín</t>
  </si>
  <si>
    <t>25RN00158</t>
  </si>
  <si>
    <t>RF-PO-085-0125</t>
  </si>
  <si>
    <t>REF: Sústredenie K.Hoľa 2-6.3.2025</t>
  </si>
  <si>
    <t>37801805</t>
  </si>
  <si>
    <t>ŠK Kubínska Hoľa</t>
  </si>
  <si>
    <t>25RN00157</t>
  </si>
  <si>
    <t>RF-PO-102-0125</t>
  </si>
  <si>
    <t>REF: Sústredenie FRA 20.6.-2.7.25</t>
  </si>
  <si>
    <t>ASP SKI</t>
  </si>
  <si>
    <t>25RN00174</t>
  </si>
  <si>
    <t>RF-PO-134-0125</t>
  </si>
  <si>
    <t>REF: Kondičné tréningy</t>
  </si>
  <si>
    <t>KBL Jasná</t>
  </si>
  <si>
    <t>25RN00173</t>
  </si>
  <si>
    <t>RF-PO-087-0125</t>
  </si>
  <si>
    <t>REF: Organizovanie športových podujatí a tréningov</t>
  </si>
  <si>
    <t>00592358</t>
  </si>
  <si>
    <t>KAL Jasná</t>
  </si>
  <si>
    <t>25RN00172</t>
  </si>
  <si>
    <t>RF-PO-037-0125</t>
  </si>
  <si>
    <t>REF: Slalomové tyče, tréningová činnosť</t>
  </si>
  <si>
    <t>25RN00168</t>
  </si>
  <si>
    <t>RF-PO-111-0125</t>
  </si>
  <si>
    <t>REF: Sústredenie Štr. Pleso, Mošovce</t>
  </si>
  <si>
    <t>37804308</t>
  </si>
  <si>
    <t>ŠKP Martin</t>
  </si>
  <si>
    <t>25RN00166</t>
  </si>
  <si>
    <t>RF-PO-135-0125</t>
  </si>
  <si>
    <t>REF: Cestný kufor</t>
  </si>
  <si>
    <t>42422299</t>
  </si>
  <si>
    <t>ŠKP Levoča</t>
  </si>
  <si>
    <t>25RN00167</t>
  </si>
  <si>
    <t>RF-PO-125-0125</t>
  </si>
  <si>
    <t>REF: Trénerská činnosť jan-máj 25</t>
  </si>
  <si>
    <t>00625345</t>
  </si>
  <si>
    <t>MKL Kremnica</t>
  </si>
  <si>
    <t>25RN00204</t>
  </si>
  <si>
    <t>RF-PO-149-0125</t>
  </si>
  <si>
    <t>REF: Lyžiarky</t>
  </si>
  <si>
    <t>54980054</t>
  </si>
  <si>
    <t>ALPHA Ski Club Prešov</t>
  </si>
  <si>
    <t>25RN00200</t>
  </si>
  <si>
    <t>RF-PO-116-0125</t>
  </si>
  <si>
    <t>REF: Tréningové sústredenie-ubytovanie</t>
  </si>
  <si>
    <t>42237521</t>
  </si>
  <si>
    <t>Žampa Ski Club Vysoké Tatry</t>
  </si>
  <si>
    <t>25RN00198</t>
  </si>
  <si>
    <t>RF-PO-166-0125</t>
  </si>
  <si>
    <t>REF: Prilba, okuliare</t>
  </si>
  <si>
    <t>42089417</t>
  </si>
  <si>
    <t>Two Magic Snowboard Club</t>
  </si>
  <si>
    <t>25RN00199</t>
  </si>
  <si>
    <t>RF-PO-34-0125</t>
  </si>
  <si>
    <t>REF: Lyžiarky, fyzioterapeut odmena</t>
  </si>
  <si>
    <t>51253259</t>
  </si>
  <si>
    <t>AdyJanySport</t>
  </si>
  <si>
    <t>25RN00187</t>
  </si>
  <si>
    <t>RF-PO-4-0125</t>
  </si>
  <si>
    <t>REF: Trénerské služby, skipassy</t>
  </si>
  <si>
    <t>42342082</t>
  </si>
  <si>
    <t>ŠSDM Poprad</t>
  </si>
  <si>
    <t>25RN00186</t>
  </si>
  <si>
    <t>RF-PO-71-0125</t>
  </si>
  <si>
    <t>REF: Chrániče na slalom</t>
  </si>
  <si>
    <t>ASRT Štrbské Pleso</t>
  </si>
  <si>
    <t>25RN00179</t>
  </si>
  <si>
    <t>RF-PO-30-0125</t>
  </si>
  <si>
    <t>REF: Trénerské služby</t>
  </si>
  <si>
    <t>31801854</t>
  </si>
  <si>
    <t>LK Victory</t>
  </si>
  <si>
    <t>25RN00180</t>
  </si>
  <si>
    <t>RF-PO-013-0125</t>
  </si>
  <si>
    <t>REF: Lyže, viazanie, oblečenie , prenájom športoviska 2025</t>
  </si>
  <si>
    <t>51655381</t>
  </si>
  <si>
    <t>Fox Ski Academy</t>
  </si>
  <si>
    <t>25RN00181</t>
  </si>
  <si>
    <t>RF-PO-150-0125</t>
  </si>
  <si>
    <t>REF: Skokanská kombinéza</t>
  </si>
  <si>
    <t>50075152</t>
  </si>
  <si>
    <t>ŠK lyžiarov BB</t>
  </si>
  <si>
    <t>25RN00182</t>
  </si>
  <si>
    <t>RF-PO-152-0125</t>
  </si>
  <si>
    <t>REF: Ubytovanie Litva (EST),  sústredenie 2025</t>
  </si>
  <si>
    <t>55443877</t>
  </si>
  <si>
    <t>Ski Team Brezno</t>
  </si>
  <si>
    <t>25RN00177</t>
  </si>
  <si>
    <t>RF-PO-133-0125</t>
  </si>
  <si>
    <t>REF: Športový materiál, oblečenie</t>
  </si>
  <si>
    <t>37806823</t>
  </si>
  <si>
    <t>ŠK Kriváň Važec</t>
  </si>
  <si>
    <t>25RN00178</t>
  </si>
  <si>
    <t>RF-PO-92-0125</t>
  </si>
  <si>
    <t>REF: Sústredenie Schladming</t>
  </si>
  <si>
    <t>50943740</t>
  </si>
  <si>
    <t>Ski Team Senec</t>
  </si>
  <si>
    <t>25RN00271</t>
  </si>
  <si>
    <t>RF-PO-140-0125</t>
  </si>
  <si>
    <t>REF: Štartovné, vosky , šport.oblečenie</t>
  </si>
  <si>
    <t>50598007</t>
  </si>
  <si>
    <t>Klub biatlonu Čierny Balog</t>
  </si>
  <si>
    <t>25RN00269</t>
  </si>
  <si>
    <t>RF-PO-27-0225</t>
  </si>
  <si>
    <t>REF: Lyže, ubytovanie</t>
  </si>
  <si>
    <t>25RN00270</t>
  </si>
  <si>
    <t>RF-PO-38-0125</t>
  </si>
  <si>
    <t>REF: Bežecké palice,štartovné,vosky</t>
  </si>
  <si>
    <t>00688592</t>
  </si>
  <si>
    <t>Telovýchovná jednota Vysoké Tatry</t>
  </si>
  <si>
    <t>25RN00214</t>
  </si>
  <si>
    <t>RF-PO-117-0125</t>
  </si>
  <si>
    <t>REF: Tréningové lístky, štartovné, sústredenie Dobšiná</t>
  </si>
  <si>
    <t>35546417</t>
  </si>
  <si>
    <t>Obecný športový klub Mlynky</t>
  </si>
  <si>
    <t>25RN00219</t>
  </si>
  <si>
    <t>RF-PO-103-0125</t>
  </si>
  <si>
    <t>REF: Nákup klubového oblečenia</t>
  </si>
  <si>
    <t>Ski klub Kremnica</t>
  </si>
  <si>
    <t>25RN00218</t>
  </si>
  <si>
    <t>RF-PO-100-0125</t>
  </si>
  <si>
    <t>REF: Športové sústredenie</t>
  </si>
  <si>
    <t>50486535</t>
  </si>
  <si>
    <t>Ski Team Oščadnica</t>
  </si>
  <si>
    <t>25RN00217</t>
  </si>
  <si>
    <t>RF-PO-25-0125</t>
  </si>
  <si>
    <t>REF: Skipassy,doplnky výživa, lyžiarska výstroj</t>
  </si>
  <si>
    <t>Ski Club Zeal</t>
  </si>
  <si>
    <t>25RN00225</t>
  </si>
  <si>
    <t>RF-PO-80-0125</t>
  </si>
  <si>
    <t>REF: Odmena, prenájom telocvične</t>
  </si>
  <si>
    <t>14220776</t>
  </si>
  <si>
    <t>LK TJ Družba Smrečany</t>
  </si>
  <si>
    <t>25RN00216</t>
  </si>
  <si>
    <t>RF-PO-142-0125</t>
  </si>
  <si>
    <t>REF: Ubytovanie, sústredenie, štartovné, oblečenie</t>
  </si>
  <si>
    <t>55090486</t>
  </si>
  <si>
    <t>Acitivity Sport Club</t>
  </si>
  <si>
    <t>RF-PO-54-0125</t>
  </si>
  <si>
    <t>REF: Materiálové vybavenie, prenájom športovísk</t>
  </si>
  <si>
    <t>47976497</t>
  </si>
  <si>
    <t>ŠK UNI Košice</t>
  </si>
  <si>
    <t>25RN00202</t>
  </si>
  <si>
    <t>RF-PO-163-0125</t>
  </si>
  <si>
    <t>REF: Športévé potreby, ubytovanie</t>
  </si>
  <si>
    <t>Športový lyžiarsky klub Selce</t>
  </si>
  <si>
    <t>25RN00201</t>
  </si>
  <si>
    <t>RF-PO-83-0125</t>
  </si>
  <si>
    <t>REF: Ubytovanie,sústredenie Taliansko, štartovné, skipass</t>
  </si>
  <si>
    <t xml:space="preserve"> 50809491</t>
  </si>
  <si>
    <t>Martinček Racing Academy</t>
  </si>
  <si>
    <t>25RN00203</t>
  </si>
  <si>
    <t>RF-PO-139-0125</t>
  </si>
  <si>
    <t>REF: Prenájom lyžiarskeho trenažéru</t>
  </si>
  <si>
    <t>31771700</t>
  </si>
  <si>
    <t>Lyžiarsky oddiel SKI-ZU</t>
  </si>
  <si>
    <t>25RN00209</t>
  </si>
  <si>
    <t>RF-PO-97-0125</t>
  </si>
  <si>
    <t>REF: Nákup lyžiarskeho materiálu</t>
  </si>
  <si>
    <t>31816789</t>
  </si>
  <si>
    <t>LO Karpaty BA</t>
  </si>
  <si>
    <t>25RN00208</t>
  </si>
  <si>
    <t>RF-PO-81-0125</t>
  </si>
  <si>
    <t>REF: Cvičebné pomôcky</t>
  </si>
  <si>
    <t>50062123</t>
  </si>
  <si>
    <t>Ski Club Progress</t>
  </si>
  <si>
    <t>25RN00212</t>
  </si>
  <si>
    <t>RF-PO-61-0125</t>
  </si>
  <si>
    <t>REF: Lyže, šport.oblečenie</t>
  </si>
  <si>
    <t>BK Opalisko</t>
  </si>
  <si>
    <t>25RN00210</t>
  </si>
  <si>
    <t>RF-PO-157-0125</t>
  </si>
  <si>
    <t>REF: Tréningové sústredenie Jasná</t>
  </si>
  <si>
    <t>55112129</t>
  </si>
  <si>
    <t>Sport Club Brezno</t>
  </si>
  <si>
    <t>25RN00211</t>
  </si>
  <si>
    <t>RF-PO-062-0125</t>
  </si>
  <si>
    <t>REF: Sústredenie Litva, Košice, Hintertux</t>
  </si>
  <si>
    <t>52783219</t>
  </si>
  <si>
    <t>Ski Academy Martinky</t>
  </si>
  <si>
    <t>25RN00213</t>
  </si>
  <si>
    <t>REF: Nákup lyže, bežky</t>
  </si>
  <si>
    <t>ŠKP Bratislava</t>
  </si>
  <si>
    <t>25RN00207</t>
  </si>
  <si>
    <t>RF-PO-123-0125</t>
  </si>
  <si>
    <t>REF: Ubytovanie,skipasy</t>
  </si>
  <si>
    <t>LK Valčianska dolina</t>
  </si>
  <si>
    <t>25RN00250</t>
  </si>
  <si>
    <t>REF: Športové oblečenie</t>
  </si>
  <si>
    <t>25RN00274</t>
  </si>
  <si>
    <t>RF-PO-90-0125</t>
  </si>
  <si>
    <t>REF: Slalomové tyče, lyžiarske bundy</t>
  </si>
  <si>
    <t>42089506</t>
  </si>
  <si>
    <t>LK Ski Jezersko</t>
  </si>
  <si>
    <t>25RN00275</t>
  </si>
  <si>
    <t>RF-PO-76-0125</t>
  </si>
  <si>
    <t>REF: Športová hala prenájom, oblečenie, technické zabezpečenie pretekov</t>
  </si>
  <si>
    <t>14220971</t>
  </si>
  <si>
    <t>LO Mladosť BB</t>
  </si>
  <si>
    <t>25RN00273</t>
  </si>
  <si>
    <t>RF-PO-88-0125</t>
  </si>
  <si>
    <t>REF: Štartovné, skipasy, sústredenie</t>
  </si>
  <si>
    <t>35566698</t>
  </si>
  <si>
    <t>FabianSKI</t>
  </si>
  <si>
    <t>25RN00249</t>
  </si>
  <si>
    <t>RF-PO-36-0125</t>
  </si>
  <si>
    <t>REF: Ubytovanie, skipassy</t>
  </si>
  <si>
    <t>42434041</t>
  </si>
  <si>
    <t>MB Ski Club Žilina</t>
  </si>
  <si>
    <t>25RN00260</t>
  </si>
  <si>
    <t xml:space="preserve">RF-PO-128-0125 </t>
  </si>
  <si>
    <t>REF: Bežecký set</t>
  </si>
  <si>
    <t>54495172</t>
  </si>
  <si>
    <t>Ski Academy Bežkárik</t>
  </si>
  <si>
    <t>25RN00248</t>
  </si>
  <si>
    <t>RF-PO-63-0125</t>
  </si>
  <si>
    <t>REF: Tréningové skispasy</t>
  </si>
  <si>
    <t>42071771</t>
  </si>
  <si>
    <t>Klub lyžiarov Oravy</t>
  </si>
  <si>
    <t>25RN00245</t>
  </si>
  <si>
    <t>RF-PO-127-0125</t>
  </si>
  <si>
    <t>REF: Športové oblečenie, vitamíny</t>
  </si>
  <si>
    <t>54795761</t>
  </si>
  <si>
    <t>Ski Team Snowparadise</t>
  </si>
  <si>
    <t>25RN00240</t>
  </si>
  <si>
    <t>25RN00236</t>
  </si>
  <si>
    <t>RF-PO-48-0125</t>
  </si>
  <si>
    <t>REF: Športové náradie</t>
  </si>
  <si>
    <t>50381946</t>
  </si>
  <si>
    <t>Športový klub Nomiland</t>
  </si>
  <si>
    <t>25RN00233</t>
  </si>
  <si>
    <t>RF-PO-106-0125</t>
  </si>
  <si>
    <t>REF: Nákup lyže</t>
  </si>
  <si>
    <t>37904388</t>
  </si>
  <si>
    <t>Lyžiarsky klub Snowparadise</t>
  </si>
  <si>
    <t>25RN00230</t>
  </si>
  <si>
    <t>RF-PO-143-0125</t>
  </si>
  <si>
    <t>REF: Nákup bežecké lyže Speedmax</t>
  </si>
  <si>
    <t>42009995</t>
  </si>
  <si>
    <t>Fan klub biatlonu</t>
  </si>
  <si>
    <t>25RN00231</t>
  </si>
  <si>
    <t>RF-PO-60-0125</t>
  </si>
  <si>
    <t>REF: Oblečenie, emulzia, pitný režim</t>
  </si>
  <si>
    <t xml:space="preserve">17060117 </t>
  </si>
  <si>
    <t>Športový klub polície Banská Bystrica</t>
  </si>
  <si>
    <t>25RN00241</t>
  </si>
  <si>
    <t>RF-PO-12-0125</t>
  </si>
  <si>
    <t>REF: Lyže, lyžiarky, viazanie</t>
  </si>
  <si>
    <t>50075292</t>
  </si>
  <si>
    <t>KBT Spiš</t>
  </si>
  <si>
    <t>25RN00234</t>
  </si>
  <si>
    <t>RF-PO-96-0125</t>
  </si>
  <si>
    <t>REF: Ubytovanie, vleky,  prenájom gymnastická hala</t>
  </si>
  <si>
    <t xml:space="preserve">35992204 </t>
  </si>
  <si>
    <t>Lyžiarsky klub Opalisko Závažná Poruba</t>
  </si>
  <si>
    <t>25RN00242</t>
  </si>
  <si>
    <t>RF-PO-58-0125</t>
  </si>
  <si>
    <t>REF: Nákup lyž. výstroja, doprava</t>
  </si>
  <si>
    <t>00892106</t>
  </si>
  <si>
    <t>Športový klub Štrba</t>
  </si>
  <si>
    <t>25RN00239</t>
  </si>
  <si>
    <t>RF-PO-99-0125</t>
  </si>
  <si>
    <t>REF: Trampolína, servis, skipassy</t>
  </si>
  <si>
    <t>37911252</t>
  </si>
  <si>
    <t>Lyžiarsky klub SKI Profit Žilina</t>
  </si>
  <si>
    <t>25RN00237</t>
  </si>
  <si>
    <t>RF-PO-98-0125</t>
  </si>
  <si>
    <t>REF: Ubytovanie,sústredenie,skipassy</t>
  </si>
  <si>
    <t>35990406</t>
  </si>
  <si>
    <t>Ski Klub Donovaly</t>
  </si>
  <si>
    <t>25RN00232</t>
  </si>
  <si>
    <t>RF-PO-138-0125</t>
  </si>
  <si>
    <t>REF: Štartovné, ubytovanie, cestovné</t>
  </si>
  <si>
    <t>17066204</t>
  </si>
  <si>
    <t>Lyžiarsky klub Hriňová</t>
  </si>
  <si>
    <t>25RN00238</t>
  </si>
  <si>
    <t>RF-PO-74-0125</t>
  </si>
  <si>
    <t>REF: Štartovné, vleky, poistenie</t>
  </si>
  <si>
    <t>42308411</t>
  </si>
  <si>
    <t>LK Horehron Ski Team Polomka - Bučnik</t>
  </si>
  <si>
    <t>25RN00235</t>
  </si>
  <si>
    <t>RF-PO-84-0125</t>
  </si>
  <si>
    <t>REF: Tréningový kemp,lyže,oblečenie</t>
  </si>
  <si>
    <t>42060036</t>
  </si>
  <si>
    <t>AC UNIZA</t>
  </si>
  <si>
    <t>25RN00276</t>
  </si>
  <si>
    <t>RF-PO-16-0125</t>
  </si>
  <si>
    <t>REF: Štartovné, skipasy, oblečenie, prenájom telocvične</t>
  </si>
  <si>
    <t>42421624</t>
  </si>
  <si>
    <t>LO MŠK Kežmarok</t>
  </si>
  <si>
    <t>25RN00259</t>
  </si>
  <si>
    <t>RF-PO-121-0125</t>
  </si>
  <si>
    <t>REF: Lyže, lyžiarky, lyžiarsky vak</t>
  </si>
  <si>
    <t xml:space="preserve">42235359 </t>
  </si>
  <si>
    <t>SnowSports Club Vysoké Tatry</t>
  </si>
  <si>
    <t>25RN00254</t>
  </si>
  <si>
    <t>RF-PO-24-0125</t>
  </si>
  <si>
    <t>REF: Športové oblečenie, štartovné</t>
  </si>
  <si>
    <t>31786316</t>
  </si>
  <si>
    <t>Slovakia Ski Team LOPS Bratislava</t>
  </si>
  <si>
    <t>25RN00252</t>
  </si>
  <si>
    <t>RF-PO-137-0225</t>
  </si>
  <si>
    <t>42087872;</t>
  </si>
  <si>
    <t>ŠK Olymp Stropkov</t>
  </si>
  <si>
    <t>25RN00253</t>
  </si>
  <si>
    <t>RF-PO-7-0125</t>
  </si>
  <si>
    <t>REF: Ocenenia na klubové preteky, odmeny</t>
  </si>
  <si>
    <t>37902521</t>
  </si>
  <si>
    <t>Ski Team Martinské Hole</t>
  </si>
  <si>
    <t>25RN00251</t>
  </si>
  <si>
    <t>RF-PO-132-0125</t>
  </si>
  <si>
    <t xml:space="preserve">REF: Lyže a viazania, </t>
  </si>
  <si>
    <t>50922599</t>
  </si>
  <si>
    <t>ŠK Železiarne Podbrezová</t>
  </si>
  <si>
    <t>25RN00312</t>
  </si>
  <si>
    <t>RF-PO-172-0125</t>
  </si>
  <si>
    <t>REF: Zabezpečenie tréningového procesu</t>
  </si>
  <si>
    <t>42362628</t>
  </si>
  <si>
    <t>ŠK Medvedica</t>
  </si>
  <si>
    <t>25RN00295</t>
  </si>
  <si>
    <t>RF-PO-120-0125</t>
  </si>
  <si>
    <t>REF: Športová obuv, regenerácia, servis</t>
  </si>
  <si>
    <t>14225816</t>
  </si>
  <si>
    <t>TJ Tatran Hybe</t>
  </si>
  <si>
    <t>25RN00321</t>
  </si>
  <si>
    <t>RF-PO-146-0125</t>
  </si>
  <si>
    <t>REF: Skipassy Donovaly</t>
  </si>
  <si>
    <t>55098363</t>
  </si>
  <si>
    <t>Team Snow Donovaly</t>
  </si>
  <si>
    <t>25RN00318</t>
  </si>
  <si>
    <t>RF-PO-6-0125</t>
  </si>
  <si>
    <t>REF: Štartovné, športové oblečenie,</t>
  </si>
  <si>
    <t>37796585</t>
  </si>
  <si>
    <t>ŠK Junior Ski Poprad</t>
  </si>
  <si>
    <t>25RN00314</t>
  </si>
  <si>
    <t>RF-PO-94-0125</t>
  </si>
  <si>
    <t>REF: Sústredenie, nákup MTZ , prenájom telocvične</t>
  </si>
  <si>
    <t>37904001</t>
  </si>
  <si>
    <t>LK Ružomberok</t>
  </si>
  <si>
    <t>25RN00315</t>
  </si>
  <si>
    <t>RF-PO-45-0125</t>
  </si>
  <si>
    <t>REF: Sústredenie Civetta, prenájom športoviska, nákup rádiostaníc</t>
  </si>
  <si>
    <t>42107466</t>
  </si>
  <si>
    <t>RS Sport Club</t>
  </si>
  <si>
    <t>25RN00324</t>
  </si>
  <si>
    <t>RF-PO-161-0125</t>
  </si>
  <si>
    <t>REF: Sústredenie Livigno, vosky</t>
  </si>
  <si>
    <t>54239648</t>
  </si>
  <si>
    <t>KB a športovej strelby Pribilina</t>
  </si>
  <si>
    <t>25RN00323</t>
  </si>
  <si>
    <t>RF-PO-162-0125</t>
  </si>
  <si>
    <t>REF: Skipassy, lyže, sústredenie</t>
  </si>
  <si>
    <t xml:space="preserve">55127924 </t>
  </si>
  <si>
    <t>SportClub-Ždiar</t>
  </si>
  <si>
    <t>25RN00303</t>
  </si>
  <si>
    <t>RF-PO-51-0125</t>
  </si>
  <si>
    <t>REF: Športové potreby, sústredenie</t>
  </si>
  <si>
    <t>14221594</t>
  </si>
  <si>
    <t>TJ Družstevník Belá - Dulice</t>
  </si>
  <si>
    <t>25RN00302</t>
  </si>
  <si>
    <t>RF-PO-114-0125</t>
  </si>
  <si>
    <t>REF: Športové náčinie a náradie</t>
  </si>
  <si>
    <t>00689041</t>
  </si>
  <si>
    <t>TJ ZVL Dolný Kubín</t>
  </si>
  <si>
    <t>25RN00299</t>
  </si>
  <si>
    <t>RF-PO-147-0125</t>
  </si>
  <si>
    <t>42301564</t>
  </si>
  <si>
    <t>LK Ski Team Jasé Látky</t>
  </si>
  <si>
    <t>25RN00300</t>
  </si>
  <si>
    <t>RF-PO-5-0125</t>
  </si>
  <si>
    <t>REF: Bežecké lyže s viazaním, vosky</t>
  </si>
  <si>
    <t>50015371</t>
  </si>
  <si>
    <t>ŠKP Vysoké Tatry</t>
  </si>
  <si>
    <t>25RN00297</t>
  </si>
  <si>
    <t>RF-PO-131-0125</t>
  </si>
  <si>
    <t>REF: Sústredenie 14-24.7.2025</t>
  </si>
  <si>
    <t>42317002</t>
  </si>
  <si>
    <t>ŠK Biathlon Mania</t>
  </si>
  <si>
    <t>25RN00296</t>
  </si>
  <si>
    <t>RF-PO-165-0125</t>
  </si>
  <si>
    <t>REF: Štartovné, skipassy, rukavice</t>
  </si>
  <si>
    <t>50372912</t>
  </si>
  <si>
    <t>Ski Club Terchová</t>
  </si>
  <si>
    <t>25RN00313</t>
  </si>
  <si>
    <t>RF-PO-29-0125</t>
  </si>
  <si>
    <t>REF: Skipass, lyže, štartovné</t>
  </si>
  <si>
    <t>Ski Club Brezno</t>
  </si>
  <si>
    <t>25RN00293</t>
  </si>
  <si>
    <t>RF-PO-144-0125</t>
  </si>
  <si>
    <t>51833115</t>
  </si>
  <si>
    <t>Fan Team</t>
  </si>
  <si>
    <t>25RN00316</t>
  </si>
  <si>
    <t>RF-PO-14-0125</t>
  </si>
  <si>
    <t>REF: Sústredenie Norsko</t>
  </si>
  <si>
    <t>42083877</t>
  </si>
  <si>
    <t>LK Levoča</t>
  </si>
  <si>
    <t>25RN00294</t>
  </si>
  <si>
    <t>REF: Športový materiál</t>
  </si>
  <si>
    <t>37879481</t>
  </si>
  <si>
    <t>Bendik Racing Team</t>
  </si>
  <si>
    <t>25RN00301</t>
  </si>
  <si>
    <t>RF-PO-59-0125</t>
  </si>
  <si>
    <t>REF: Skipassy</t>
  </si>
  <si>
    <t>37944240</t>
  </si>
  <si>
    <t>Spyder Club Ski Stará Ľubovňa</t>
  </si>
  <si>
    <t>25RN00311</t>
  </si>
  <si>
    <t>RF-PO-23-0125</t>
  </si>
  <si>
    <t>REF: Lyže</t>
  </si>
  <si>
    <t>53502701</t>
  </si>
  <si>
    <t>Športový klub SALUTE SPORT TEAM zdr.</t>
  </si>
  <si>
    <t>25RN00319</t>
  </si>
  <si>
    <t>RF-PO-31-0125</t>
  </si>
  <si>
    <t>REF: Lyžiarske topánky</t>
  </si>
  <si>
    <t>36453331</t>
  </si>
  <si>
    <t>SAK Drienica Lysá</t>
  </si>
  <si>
    <t>25RN00320</t>
  </si>
  <si>
    <t>RF-PO-9-0125</t>
  </si>
  <si>
    <t>REF: Úprava lyžiarok</t>
  </si>
  <si>
    <t>52747093</t>
  </si>
  <si>
    <t>SVIDE</t>
  </si>
  <si>
    <t>25RN00317</t>
  </si>
  <si>
    <t>RF-PO-122-0125</t>
  </si>
  <si>
    <t>51888831</t>
  </si>
  <si>
    <t>SBX Slovakia</t>
  </si>
  <si>
    <t>25RN00322</t>
  </si>
  <si>
    <t>RF-PO-156-0125</t>
  </si>
  <si>
    <t>REF: Sezónny lístok</t>
  </si>
  <si>
    <t>55623701</t>
  </si>
  <si>
    <t>Ski Club Skalica</t>
  </si>
  <si>
    <t>25RN00327</t>
  </si>
  <si>
    <t>RF-PO-44-0125</t>
  </si>
  <si>
    <t>REF: Bežky, pretekový materiál</t>
  </si>
  <si>
    <t>45028630</t>
  </si>
  <si>
    <t>Klub biatlonu Predajná</t>
  </si>
  <si>
    <t>25RN00298</t>
  </si>
  <si>
    <t>RF-PO-110-0125</t>
  </si>
  <si>
    <t>REF: Štartovné, skipassy, lyže</t>
  </si>
  <si>
    <t>42344689</t>
  </si>
  <si>
    <t>LYŽIARSKY KLUB ŠTART BARDEJOV</t>
  </si>
  <si>
    <t>25RN00352</t>
  </si>
  <si>
    <t>RF-PO-82-0125</t>
  </si>
  <si>
    <t>REF: Prenájom telocvične</t>
  </si>
  <si>
    <t>31953808</t>
  </si>
  <si>
    <t>Lyžiarsky klub Tatranská Lomnica</t>
  </si>
  <si>
    <t>25RN00350</t>
  </si>
  <si>
    <t>RF-PO-86-0125</t>
  </si>
  <si>
    <t>31809294</t>
  </si>
  <si>
    <t>ASC</t>
  </si>
  <si>
    <t>25RN00351</t>
  </si>
  <si>
    <t>RF-PO-93-0125</t>
  </si>
  <si>
    <t>REF: Tréningové skipassy, športový materiál</t>
  </si>
  <si>
    <t>TJ Roháče Zuberec</t>
  </si>
  <si>
    <t>25RN00343</t>
  </si>
  <si>
    <t>RF-PO-33-0125</t>
  </si>
  <si>
    <t>REF: Nákup lyžiarskej výbavy</t>
  </si>
  <si>
    <t>31749488</t>
  </si>
  <si>
    <t>Športový lyžiarsky klub Junior Ski Club Dúbravka</t>
  </si>
  <si>
    <t>25RN00344</t>
  </si>
  <si>
    <t>RF-PO-11-0125</t>
  </si>
  <si>
    <t>REF: Sústredenie Planica 11/2025</t>
  </si>
  <si>
    <t>53371861</t>
  </si>
  <si>
    <t>KPSL a SK</t>
  </si>
  <si>
    <t>26DF00044</t>
  </si>
  <si>
    <t>RF 012026</t>
  </si>
  <si>
    <t>REF: Sústredenie Hintertux 6-11.10.2025</t>
  </si>
  <si>
    <t xml:space="preserve">50621793 </t>
  </si>
  <si>
    <t>ŠK RZR ŠG B.Bystrica</t>
  </si>
  <si>
    <t>25DF00017</t>
  </si>
  <si>
    <t>100374489</t>
  </si>
  <si>
    <t>FA: RD CC - športové oblečenie</t>
  </si>
  <si>
    <t>Active Brands AS</t>
  </si>
  <si>
    <t>25RN00043</t>
  </si>
  <si>
    <t>RF-FOAN0225</t>
  </si>
  <si>
    <t>REF: MS Salbach 2025-doprava</t>
  </si>
  <si>
    <t>Adam Nováček</t>
  </si>
  <si>
    <t>25RN00090</t>
  </si>
  <si>
    <t>RF-FO-AK-0125</t>
  </si>
  <si>
    <t>REF: Bežecké palice, Víza CAN,USA  (K.Kapustíková,T.Mesíková,M.Mesík)</t>
  </si>
  <si>
    <t>Adrián Kapustík</t>
  </si>
  <si>
    <t>25CP00180</t>
  </si>
  <si>
    <t>CP-FO-AR-0125</t>
  </si>
  <si>
    <t>CP:  MS Trondheim 22.2.2025</t>
  </si>
  <si>
    <t>Andrej Renda</t>
  </si>
  <si>
    <t>25CP00066</t>
  </si>
  <si>
    <t>20250179</t>
  </si>
  <si>
    <t>Z: MSJ CC U23 31.1.-10.2.2025  Schilpario ITA</t>
  </si>
  <si>
    <t>Barbora Klementová</t>
  </si>
  <si>
    <t>25CP00063</t>
  </si>
  <si>
    <t>CP-FO-BK-0225</t>
  </si>
  <si>
    <t>CP: WIE letisko - BA 2.3.2025 MS 25</t>
  </si>
  <si>
    <t>25DF00378</t>
  </si>
  <si>
    <t>2025015</t>
  </si>
  <si>
    <t>FA: Majstrovstvá sveta juniorov SBX Isola 2000, 8-14.4.2025</t>
  </si>
  <si>
    <t>25DF00253</t>
  </si>
  <si>
    <t>2025002</t>
  </si>
  <si>
    <t>FA: MS SBX  Moritz 24.-28.3.2025 odmena fyzioterapeut RD</t>
  </si>
  <si>
    <t>25DF00220</t>
  </si>
  <si>
    <t>2025-02</t>
  </si>
  <si>
    <t>FA: WC/MS Vars -ubytovanie M.Bekeš  17.-31.3.2025</t>
  </si>
  <si>
    <t>BLANVILLE Mikael et Marie</t>
  </si>
  <si>
    <t>PK-030</t>
  </si>
  <si>
    <t>FA: Ubytovanie RD CC EYOF 2025 - hotel Aviator, 8, osob 7-8.02.2025</t>
  </si>
  <si>
    <t>Hotel Aviator</t>
  </si>
  <si>
    <t>25RN00041</t>
  </si>
  <si>
    <t>RF-FO-BB-0324</t>
  </si>
  <si>
    <t>REF: SAD- Ubytovanie UNI2025  10.1.-11.1.2025, 5 os.</t>
  </si>
  <si>
    <t>Branislav Brozman</t>
  </si>
  <si>
    <t>25CP00082</t>
  </si>
  <si>
    <t>CP-FO-BB-0125</t>
  </si>
  <si>
    <t>CP:FIS preteky Al. Vyšná Boca 01/2025, MS Al. Saalbach 02/2025</t>
  </si>
  <si>
    <t>25DF01013</t>
  </si>
  <si>
    <t>01/03/2025</t>
  </si>
  <si>
    <t>FA: MSJ 2025 Tarvisio,  ubytovanie 1-6.3.2025</t>
  </si>
  <si>
    <t>Consorzio Promozione Turistica del Tarvisiano</t>
  </si>
  <si>
    <t>25CP00178</t>
  </si>
  <si>
    <t>CP-FO-ER-0125</t>
  </si>
  <si>
    <t>CP: MS Trondheim 6.3.2025</t>
  </si>
  <si>
    <t>Emília Rendová</t>
  </si>
  <si>
    <t>25DF00206</t>
  </si>
  <si>
    <t>25105351</t>
  </si>
  <si>
    <t>FA: Prenájom MV, UNI 2025 (J.Valek)</t>
  </si>
  <si>
    <t>35842598</t>
  </si>
  <si>
    <t>Eurent Slovakia s.r.o.</t>
  </si>
  <si>
    <t>DP (DPH)</t>
  </si>
  <si>
    <t>DPH: RD CC - športové oblečenie</t>
  </si>
  <si>
    <t>Finančná správa (Active Brands)</t>
  </si>
  <si>
    <t>4/01/2025</t>
  </si>
  <si>
    <t>DPH: SAD UNI - Lyžiarske kombinézy</t>
  </si>
  <si>
    <t>Finančná správa (Berdax)</t>
  </si>
  <si>
    <t>24/2/2025</t>
  </si>
  <si>
    <t>DPH: MSJ 2025 - Lyžiarske kombinézy  (Beck,Šrobová)</t>
  </si>
  <si>
    <t>10/02/2025</t>
  </si>
  <si>
    <t>DPH: Kombinézy pre RD Masters 25</t>
  </si>
  <si>
    <t>25/01/2025</t>
  </si>
  <si>
    <t>DPH:Lyžiarske kombinézy MS Saalbach EYOF 2025, RD SAD</t>
  </si>
  <si>
    <t>25DF00601</t>
  </si>
  <si>
    <t>202521427</t>
  </si>
  <si>
    <t>FA: MSJ GS Štítná n.Vl.-ubytovanie , strava 25-31.8.2025, 6os.</t>
  </si>
  <si>
    <t>Finservice CZ s.r.o.</t>
  </si>
  <si>
    <t>25DF00222</t>
  </si>
  <si>
    <t>FS-500277</t>
  </si>
  <si>
    <t>FA: Ubytovanie RD MS 2025 FS/SB, Engadin 16-30.03.2025, 12 os.</t>
  </si>
  <si>
    <t>FIS FS World Championships 25</t>
  </si>
  <si>
    <t>25DF00075</t>
  </si>
  <si>
    <t>2025026</t>
  </si>
  <si>
    <t>FA: Nákup MTZ:  Vosky a servisný materiál</t>
  </si>
  <si>
    <t>44283792</t>
  </si>
  <si>
    <t>Ing.Martin Mlynár-DISTANCE SPORT</t>
  </si>
  <si>
    <t>PZ-2519</t>
  </si>
  <si>
    <t>202503</t>
  </si>
  <si>
    <t>PZ: Servisný technik RD CC 03/2025 (MS Trondheim)</t>
  </si>
  <si>
    <t>Ivan Bukas</t>
  </si>
  <si>
    <t>25CP00179</t>
  </si>
  <si>
    <t>CP-FO-JC-0125</t>
  </si>
  <si>
    <t>CP: MS Trondheim, 11.2.2025-phm</t>
  </si>
  <si>
    <t>Jáchym Cenek</t>
  </si>
  <si>
    <t>25CP00222</t>
  </si>
  <si>
    <t>CP-FO-JK-0125</t>
  </si>
  <si>
    <t>CP: MSJ Isola 8.4.-15.4.2025</t>
  </si>
  <si>
    <t>25CP00036</t>
  </si>
  <si>
    <t>CP-FO-JV-0125</t>
  </si>
  <si>
    <t>CP: UNI 2025 Bardonecchia  13.1.-22.1.2025, 2 os.</t>
  </si>
  <si>
    <t>Jakub Válek</t>
  </si>
  <si>
    <t>25CP00041</t>
  </si>
  <si>
    <t>CP-FO-JB0124</t>
  </si>
  <si>
    <t>CP: Pracovná cesta univerzitné hry  Bardonecchia 18-23.1.2025</t>
  </si>
  <si>
    <t>Jana Búzeková</t>
  </si>
  <si>
    <t>25RN00119</t>
  </si>
  <si>
    <t>RF-FO-JB-0125</t>
  </si>
  <si>
    <t>REF: MS Trondheim, RD CC-rot. kefy</t>
  </si>
  <si>
    <t>FA: Letenka J.Búzeková UNI 25, WIE-TOR 18.01.2025</t>
  </si>
  <si>
    <t>Kiwi.com</t>
  </si>
  <si>
    <t>25CP00032</t>
  </si>
  <si>
    <t>CP-FO-LJ-0125</t>
  </si>
  <si>
    <t>CP: MS Saalbach 2025 10.-13.2.2025</t>
  </si>
  <si>
    <t>Ladislav Jančo</t>
  </si>
  <si>
    <t>25DF00134</t>
  </si>
  <si>
    <t>25000218</t>
  </si>
  <si>
    <t>FA: Letenka (Adamov) TRD-VIE  10.3.2025 MS 2025 CC</t>
  </si>
  <si>
    <t>31680356</t>
  </si>
  <si>
    <t>Letecká agentúra Kolumbus spol. s.r.o.</t>
  </si>
  <si>
    <t>25DF00136</t>
  </si>
  <si>
    <t>25000217</t>
  </si>
  <si>
    <t>FA: Letenka (Klementová,Horniak,  Renda) 23.2.-10.3.2025 Trondheim</t>
  </si>
  <si>
    <t>25DF00153</t>
  </si>
  <si>
    <t>25000221</t>
  </si>
  <si>
    <t>FA:Lístok trajekt (Holiencik,Nemcik , Bukas,Jurčo) 22.2.-10.3.2025</t>
  </si>
  <si>
    <t>25DF00137</t>
  </si>
  <si>
    <t>25000209</t>
  </si>
  <si>
    <t>FA: MS CC 2025-letenka Tilesch, Kuzmin, Adamov,  VIE-TRD-VIE 23.2.-7.3.2025</t>
  </si>
  <si>
    <t>25DF00135</t>
  </si>
  <si>
    <t>25000208</t>
  </si>
  <si>
    <t>FA: MS CC 2025-letenka Danielová, Rendová,VIE-TRD-VIE</t>
  </si>
  <si>
    <t>25DF00133</t>
  </si>
  <si>
    <t>25000213</t>
  </si>
  <si>
    <t>FA: Letenka PMV MS Trondheim  Kapustík VIE TRD VIE 5-9.3.2025</t>
  </si>
  <si>
    <t>25DF00144</t>
  </si>
  <si>
    <t>25000207</t>
  </si>
  <si>
    <t>FA: MS CC 2025-letenka J.Buzekova VIE-TRD-VIE</t>
  </si>
  <si>
    <t>25DF00145</t>
  </si>
  <si>
    <t>25000206</t>
  </si>
  <si>
    <t>FA: Letenky MS Trondheim SJ/NC 25 Frák, Kapust, Kapustíková, Mesíková VIE-TRD-VIE</t>
  </si>
  <si>
    <t>25DF00123</t>
  </si>
  <si>
    <t>25000294</t>
  </si>
  <si>
    <t>FA: Poplatok za zmenu letenky MS 25 Trondheim (Horniak, Adamov)</t>
  </si>
  <si>
    <t>25DF00124</t>
  </si>
  <si>
    <t>25000291</t>
  </si>
  <si>
    <t>FA: Poplatok za zmenu letenky , SSD PMV MS Trondheim (Renda)</t>
  </si>
  <si>
    <t>25DF00208</t>
  </si>
  <si>
    <t>25000297</t>
  </si>
  <si>
    <t>FA: Letenka Frak, Kapustíková,Mesik , Mesiková, KRK-HEL-KRK 18.-22.3.25</t>
  </si>
  <si>
    <t>25DF00251</t>
  </si>
  <si>
    <t>0092025</t>
  </si>
  <si>
    <t>FA: EYOF Repre CC-šport.oblečenie  Daehlie</t>
  </si>
  <si>
    <t>42235227</t>
  </si>
  <si>
    <t>LEVOČA NORDIC CENTRUM o. z- r.s.p</t>
  </si>
  <si>
    <t>25DF00637</t>
  </si>
  <si>
    <t>10250008</t>
  </si>
  <si>
    <t>FA: Odmena: Trénerská činnosť MS/MSJ ´25 ,Štítná n. Vlárí 08/2025 RD grasski</t>
  </si>
  <si>
    <t>25CP00128</t>
  </si>
  <si>
    <t>25ZSSD16</t>
  </si>
  <si>
    <t>Z: MS 2025 CC Trondheim</t>
  </si>
  <si>
    <t>Lukáš Nemčík</t>
  </si>
  <si>
    <t>25RN00080</t>
  </si>
  <si>
    <t>RF-FO-LN-0125</t>
  </si>
  <si>
    <t>REF: Vosky a servisný materiál</t>
  </si>
  <si>
    <t>25CP00097</t>
  </si>
  <si>
    <t>CP-FO-LN-0125</t>
  </si>
  <si>
    <t>CP: EYOF Bakuriani (GRU)-  cest. náhrady, preprava z letiska</t>
  </si>
  <si>
    <t>25RN00056</t>
  </si>
  <si>
    <t>RF-FO-MF-0125</t>
  </si>
  <si>
    <t>REF: UNI 2025-Ubytovanie  Ferjanček, Šrobová</t>
  </si>
  <si>
    <t>Martin Ferjanček</t>
  </si>
  <si>
    <t>25CP00195</t>
  </si>
  <si>
    <t>25ZSMD21</t>
  </si>
  <si>
    <t>Z: MS 2025 SB/FS S.Moritz</t>
  </si>
  <si>
    <t>25RN00106</t>
  </si>
  <si>
    <t>RF-FO-MS-0125</t>
  </si>
  <si>
    <t>REF: MSJ Schilpario-letenka</t>
  </si>
  <si>
    <t>Michaela Straková</t>
  </si>
  <si>
    <t>25CP00085</t>
  </si>
  <si>
    <t>CP-FO-MB-0225</t>
  </si>
  <si>
    <t>CP: SP Vars (FRA) 25.1.-4.2.2025</t>
  </si>
  <si>
    <t>Michal Bekeš</t>
  </si>
  <si>
    <t>25CP00070</t>
  </si>
  <si>
    <t>CP-FO-MB-0125</t>
  </si>
  <si>
    <t>CP: Úprava lyž.materiálu Altenmarkt</t>
  </si>
  <si>
    <t>25RN00093</t>
  </si>
  <si>
    <t>RF-FO-MB-0125</t>
  </si>
  <si>
    <t>REF: Repre- servisný materiál,  , servis lyží, rehabilitácia</t>
  </si>
  <si>
    <t>25CP00160</t>
  </si>
  <si>
    <t>CP-FO-MB-0325</t>
  </si>
  <si>
    <t>CP: MS Vars(FRA) 6.3.-1.4.2025</t>
  </si>
  <si>
    <t>25RN00138</t>
  </si>
  <si>
    <t>RF-FO-MB-0225</t>
  </si>
  <si>
    <t>REF: MS Vars 2025 - ubytovanie RT</t>
  </si>
  <si>
    <t>PZ-2508</t>
  </si>
  <si>
    <t>PZ-FO-MJ-0325c</t>
  </si>
  <si>
    <t>PZ: Odmena servisný technik CC MS 25 Trondheim 19.-28.2.2025</t>
  </si>
  <si>
    <t>Michal Jurčo</t>
  </si>
  <si>
    <t>PZ-2507</t>
  </si>
  <si>
    <t>PZ-FO-MJ-0325b</t>
  </si>
  <si>
    <t>PZ: Odmena servisný technik CC EYOF 25 Bakuriani 7.-17.2.2025</t>
  </si>
  <si>
    <t>PZ-2506</t>
  </si>
  <si>
    <t>PZ-FO-MJ-0325a</t>
  </si>
  <si>
    <t>PZ: Odmena servisný technik CC MSJ 25 , Schilpario 1.-6.2.2025</t>
  </si>
  <si>
    <t>PZ-2518</t>
  </si>
  <si>
    <t>PZ-FO-MJ-0325</t>
  </si>
  <si>
    <t>PZ: Servisný technik CC 03/25</t>
  </si>
  <si>
    <t>25RN00104</t>
  </si>
  <si>
    <t>RF-FO-MH-0125</t>
  </si>
  <si>
    <t>REF: MS Masters 2025 Val Thorens štartovné (Hofbauer,Dolník)</t>
  </si>
  <si>
    <t>Milan Hofbauer</t>
  </si>
  <si>
    <t>25DF00374</t>
  </si>
  <si>
    <t>20251018</t>
  </si>
  <si>
    <t>FA: SAD Potlač šp. oblečenia</t>
  </si>
  <si>
    <t>47397471</t>
  </si>
  <si>
    <t>myAD, s.r.o.</t>
  </si>
  <si>
    <t>FA: SMD Potlač šp. oblečenia</t>
  </si>
  <si>
    <t>25CP00243</t>
  </si>
  <si>
    <t>CP-FO-NF-1425</t>
  </si>
  <si>
    <t xml:space="preserve">CP: MČR GS, Štítná n. Vlárí </t>
  </si>
  <si>
    <t>Nikola Fričová</t>
  </si>
  <si>
    <t>25CP00242</t>
  </si>
  <si>
    <t>CP-FO-NF-1325</t>
  </si>
  <si>
    <t xml:space="preserve"> CP: Tréning GS, Štítná n. Vlárí 25.-31.8.2025</t>
  </si>
  <si>
    <t>25CP00245</t>
  </si>
  <si>
    <t>CP-FO-NF-1225</t>
  </si>
  <si>
    <t xml:space="preserve"> CP: Tréning GS, Štítná n. Vlárí 16.8.2025</t>
  </si>
  <si>
    <t>25CP00239</t>
  </si>
  <si>
    <t>CP-FO-NF-1125</t>
  </si>
  <si>
    <t xml:space="preserve"> CP: Tréning GS, Štítná n. Vlárí 13-14.8.2025</t>
  </si>
  <si>
    <t>25CP00267</t>
  </si>
  <si>
    <t>CP-FO-OB-0325</t>
  </si>
  <si>
    <t>CP: MS, MSJ GS- Štítná n.Vlárí 25-31.8.2025, 6 os.</t>
  </si>
  <si>
    <t>25RN00094</t>
  </si>
  <si>
    <t>RF-FO-PK-0125</t>
  </si>
  <si>
    <t>REF: MS Masters 2025 Val Thorens , štartovné (Krasula,Drzewiecky)</t>
  </si>
  <si>
    <t>Pavel Krasuľa</t>
  </si>
  <si>
    <t>25CP00125</t>
  </si>
  <si>
    <t>CP-FO-PB-0125</t>
  </si>
  <si>
    <t>CP: EC, MS Saalbach 26.1.-13.2.2025</t>
  </si>
  <si>
    <t>Peter Bačík</t>
  </si>
  <si>
    <t>25CP00023</t>
  </si>
  <si>
    <t>25ZSMD04</t>
  </si>
  <si>
    <t>Z: UNI- Torino Bardoneccchia 9-15.1.2025</t>
  </si>
  <si>
    <t>25CP00167</t>
  </si>
  <si>
    <t>25ZSMD25</t>
  </si>
  <si>
    <t>Z: MSJ SBX/SX Isola  8.4.-14.4.2025</t>
  </si>
  <si>
    <t>25CP00071</t>
  </si>
  <si>
    <t>CP:MSJ Tarvisio (ITA) 1-6.3.2025</t>
  </si>
  <si>
    <t>Philippe Beck</t>
  </si>
  <si>
    <t>25DF00314</t>
  </si>
  <si>
    <t>001620</t>
  </si>
  <si>
    <t>FA: RD SJ M - Ubytovanie MS 2025, Trondheim 23.2.-10.3.2025</t>
  </si>
  <si>
    <t>Ski-VM Trondheim 2025 AS</t>
  </si>
  <si>
    <t>25DF00274</t>
  </si>
  <si>
    <t>22025</t>
  </si>
  <si>
    <t>FA:RD SBX-Trén.služby,starostlivosť o športovú prípravu - 02/25</t>
  </si>
  <si>
    <t>25DF00098</t>
  </si>
  <si>
    <t>FA: Ubytovanie RD CC-MSJ 2025, Schilpario 31.1-10.2.2025</t>
  </si>
  <si>
    <t>SO.GE.A SRL</t>
  </si>
  <si>
    <t>25DF00446</t>
  </si>
  <si>
    <t>03/2025</t>
  </si>
  <si>
    <t>FA: Servisný technik RD CC 3/2025</t>
  </si>
  <si>
    <t>30200806</t>
  </si>
  <si>
    <t>Stanislav Holienčik</t>
  </si>
  <si>
    <t xml:space="preserve">PK-090 </t>
  </si>
  <si>
    <t>FA: Lars Grundberg letenka MS 2025 SB 03/2025</t>
  </si>
  <si>
    <t>Swiss Air</t>
  </si>
  <si>
    <t>25CP00072</t>
  </si>
  <si>
    <t>CP-FO-VF0325</t>
  </si>
  <si>
    <t>CP: Pracovné cesty 03/2025</t>
  </si>
  <si>
    <t>Vladimír Frák</t>
  </si>
  <si>
    <t>25DF00008</t>
  </si>
  <si>
    <t>FA: SAD UNI - Lyžiarske kombinézy</t>
  </si>
  <si>
    <t>25DF00107</t>
  </si>
  <si>
    <t>FA: MSJ 2025 - Lyžiarske kombinézy  (Beck,Šrobová)</t>
  </si>
  <si>
    <t>25DF00108</t>
  </si>
  <si>
    <t>FA: Kombinézy pre RD Masters 25</t>
  </si>
  <si>
    <t>25DF00007</t>
  </si>
  <si>
    <t>FA: Lyžiarske kombinézy MS Saalbach EYOF 2025, RD SAD</t>
  </si>
  <si>
    <t>PK-028</t>
  </si>
  <si>
    <t>04022025</t>
  </si>
  <si>
    <t>REF: SVK vlajky pre MS 2025 CC</t>
  </si>
  <si>
    <t>ZSL Prevádzka</t>
  </si>
  <si>
    <t>25RN00055</t>
  </si>
  <si>
    <t>REF: UNI 2025- letenky (Teo Žampa)</t>
  </si>
  <si>
    <t>25DF00217</t>
  </si>
  <si>
    <t>2025005</t>
  </si>
  <si>
    <t>FA: Príspevok na dopravu, SAD UNI 2025</t>
  </si>
  <si>
    <t>25DF00213</t>
  </si>
  <si>
    <t>FA: Príspevok na kombinézy</t>
  </si>
  <si>
    <t>25DF00212</t>
  </si>
  <si>
    <t>2025006</t>
  </si>
  <si>
    <t>FA: MS Saalbach-príspevok doprava</t>
  </si>
  <si>
    <t>25DF00188</t>
  </si>
  <si>
    <t>10017/2025</t>
  </si>
  <si>
    <t>FA: Para RD FIS Para MS Maribor -ubytovanie 2.2.-11.2.2025</t>
  </si>
  <si>
    <t>Javno Podjetje Marprom d.o.o.</t>
  </si>
  <si>
    <t>25CP00127</t>
  </si>
  <si>
    <t>25ZPAR08</t>
  </si>
  <si>
    <t>Z: Para NC SVK Vyšná Boca,  Mýto p. Ďumbierom 26.1.-31.1.2025</t>
  </si>
  <si>
    <t>Martin Makovník</t>
  </si>
  <si>
    <t>25DF00130</t>
  </si>
  <si>
    <t>25000224</t>
  </si>
  <si>
    <t>FA: Letenka VIE-YLW-VIE 03/2025 (Krupa,Buzeková)</t>
  </si>
  <si>
    <t>Letecká Agentúra Kolumbus spol. s.r.o.</t>
  </si>
  <si>
    <t>25DF00152</t>
  </si>
  <si>
    <t>25FV001</t>
  </si>
  <si>
    <t>FA: Odmena: Masérske služby paraalpine RD , MS 2025 Maribor</t>
  </si>
  <si>
    <t xml:space="preserve"> 54748186</t>
  </si>
  <si>
    <t>Michal Beladič</t>
  </si>
  <si>
    <t>25DF00194</t>
  </si>
  <si>
    <t>FA: Ubytovanie MS ParaSBX 2025 03.03-11.03.2025 2.os</t>
  </si>
  <si>
    <t>BC Snowboard Association</t>
  </si>
  <si>
    <t>25CP00043</t>
  </si>
  <si>
    <t>25ZPAR14</t>
  </si>
  <si>
    <t>Z: MS 2025 Paraalpine Maribor 02/25</t>
  </si>
  <si>
    <t>Martin France</t>
  </si>
  <si>
    <t>25CP00103</t>
  </si>
  <si>
    <t>25ZPAR22</t>
  </si>
  <si>
    <t>Z: Zabezpečenie účasti WC Para Veysonnaz 18.3.-26.3.2025</t>
  </si>
  <si>
    <t>25CP00104</t>
  </si>
  <si>
    <t>25ZPAR21</t>
  </si>
  <si>
    <t>Z: Zabezpečenie sústredenia Para , Jerzens 12-17.3.2025</t>
  </si>
  <si>
    <t>Roman Petrík</t>
  </si>
  <si>
    <t>25DF00174</t>
  </si>
  <si>
    <t>20250007</t>
  </si>
  <si>
    <t>FA: Medaily, stuha, trofeje</t>
  </si>
  <si>
    <t>51817811</t>
  </si>
  <si>
    <t>BeArt TM, s.r.o.</t>
  </si>
  <si>
    <t>25DF01030</t>
  </si>
  <si>
    <t>FA: Odmena: Trénerské služby 02/25 Paralpine RD</t>
  </si>
  <si>
    <t>46715312</t>
  </si>
  <si>
    <t>25DF00190</t>
  </si>
  <si>
    <t>11/WC</t>
  </si>
  <si>
    <t>FA: A.Rexová WC Sella Nevea, štartovné, participačný poplatok</t>
  </si>
  <si>
    <t>ASD Sci Club Pordenone</t>
  </si>
  <si>
    <t>25DF00329A</t>
  </si>
  <si>
    <t>2/2025</t>
  </si>
  <si>
    <t>33565201</t>
  </si>
  <si>
    <t>25CP00040</t>
  </si>
  <si>
    <t>CP-FO-MM0125</t>
  </si>
  <si>
    <t>CP: Pracovné cesty 01-02/2025</t>
  </si>
  <si>
    <t>FA: Odmena: Trénerské služby 01/25 Paralpine RD</t>
  </si>
  <si>
    <t>25DF00054</t>
  </si>
  <si>
    <t>1/2025</t>
  </si>
  <si>
    <t>25DF00266</t>
  </si>
  <si>
    <t>20250008</t>
  </si>
  <si>
    <t>FA: Prenájom MV BT-568DA 02-03/25</t>
  </si>
  <si>
    <t>53022823</t>
  </si>
  <si>
    <t>B&amp;J Brothers, s.r.o.</t>
  </si>
  <si>
    <t>25RN00064</t>
  </si>
  <si>
    <t>RF-AL-0125</t>
  </si>
  <si>
    <t>REF: Ubytovanie Para CC 26.2.-3.3.2025 Stenkjer (Nórsko)</t>
  </si>
  <si>
    <t>Alex Lajtman</t>
  </si>
  <si>
    <t>25DF00329</t>
  </si>
  <si>
    <t>3/2025</t>
  </si>
  <si>
    <t>FA: Odmena: Trénerské služby 03/25 Paralpine RD</t>
  </si>
  <si>
    <t>25DF00318</t>
  </si>
  <si>
    <t>202504</t>
  </si>
  <si>
    <t>25CP00098</t>
  </si>
  <si>
    <t>CP-FO-MM0225</t>
  </si>
  <si>
    <t>CP: MS para alpine Maribor, 4.2.-11.2.2025, os. 5+3</t>
  </si>
  <si>
    <t>25DF00389</t>
  </si>
  <si>
    <t>202505</t>
  </si>
  <si>
    <t>FA: Odmena: Trénerské služby 4/25 Paralpine RD</t>
  </si>
  <si>
    <t>25DF00394</t>
  </si>
  <si>
    <t>4/2025</t>
  </si>
  <si>
    <t>25CP00174</t>
  </si>
  <si>
    <t>25ZPAR29</t>
  </si>
  <si>
    <t>Z: Sústredenie Hintertux 11-17.5.25</t>
  </si>
  <si>
    <t>25DF00405</t>
  </si>
  <si>
    <t xml:space="preserve"> 001955</t>
  </si>
  <si>
    <t>FA: Ubytovanie MS ParaCC 2025 Trondheim 03-05.03.2025</t>
  </si>
  <si>
    <t>25CP00136</t>
  </si>
  <si>
    <t>CP-FO-MM-0525</t>
  </si>
  <si>
    <t>CP: FIS konferencia Vilamoura (POR) 4-9.5.2025</t>
  </si>
  <si>
    <t>25CP00145</t>
  </si>
  <si>
    <t>CP-FO-RP-0225</t>
  </si>
  <si>
    <t>CP: Tréning Pitztal  AT RD Para 3.4.-7.4.2025</t>
  </si>
  <si>
    <t>25CP00141</t>
  </si>
  <si>
    <t>CP-FO-RP-0125</t>
  </si>
  <si>
    <t>CP: Tréning, preteky Pitztal  RD Para 30.3.-3.4.2025</t>
  </si>
  <si>
    <t>25DF01016</t>
  </si>
  <si>
    <t>202506</t>
  </si>
  <si>
    <t>FA: Odmena: Trénerské služby 05/25 Paralpine RD</t>
  </si>
  <si>
    <t>25DF00528</t>
  </si>
  <si>
    <t>5/2025</t>
  </si>
  <si>
    <t>25DF00437</t>
  </si>
  <si>
    <t>FA: Servis lyží  pre RD Para  SP Veysonnaz 18-26.3.2025</t>
  </si>
  <si>
    <t>55316379</t>
  </si>
  <si>
    <t>Mária Zaťovičová</t>
  </si>
  <si>
    <t>25DF00435</t>
  </si>
  <si>
    <t>FA: Servis lyží pre RD Para,  sústred. Vyšná Boca 3.3.-7.3.2025</t>
  </si>
  <si>
    <t>25DF00436</t>
  </si>
  <si>
    <t>FA: Servis lyží pre RD Para,  Vyšná Boca 26.1.-31.1.2025</t>
  </si>
  <si>
    <t>25DF00434</t>
  </si>
  <si>
    <t>FA: Servis lyží pre RD Para,  Vyšná Boca 17.1.-21.1.2025</t>
  </si>
  <si>
    <t>25DF00471</t>
  </si>
  <si>
    <t>3645640</t>
  </si>
  <si>
    <t>FA: Ubytovanie Para RD, Tux  02-08.06.2025, 5 os.</t>
  </si>
  <si>
    <t>Ferienhaus Evelyn</t>
  </si>
  <si>
    <t>25DF00582</t>
  </si>
  <si>
    <t>202507</t>
  </si>
  <si>
    <t>FA: Odmena: Trénerské služby 06/25 Paralpine RD</t>
  </si>
  <si>
    <t>25CP00142</t>
  </si>
  <si>
    <t>CP: Sústredenie Hintertux (AUT) 2-8.6.2025, 5os. Para RD</t>
  </si>
  <si>
    <t>25CP00144</t>
  </si>
  <si>
    <t>CP-FO-MM-0325</t>
  </si>
  <si>
    <t>25RN00176</t>
  </si>
  <si>
    <t>REF: Sústredenie Chille 08-08/2025 letenky 5 os.</t>
  </si>
  <si>
    <t>25CP00329</t>
  </si>
  <si>
    <t>25ZPAR48</t>
  </si>
  <si>
    <t>Z: Sústredenie ParaRD El Colorado (CHI) 26.8.-12.9.2025, 5 os.</t>
  </si>
  <si>
    <t>25CP00183</t>
  </si>
  <si>
    <t>CP-FO-MM-0725</t>
  </si>
  <si>
    <t>CP: Sústredenie Martin 6-9.7.2025</t>
  </si>
  <si>
    <t>25DF00614</t>
  </si>
  <si>
    <t>2025014</t>
  </si>
  <si>
    <t>FA: Ubytovanie (L.Havrillová),  Martin  6-9.7.2025</t>
  </si>
  <si>
    <t>46964894</t>
  </si>
  <si>
    <t>M3G REAL, s.r.o.</t>
  </si>
  <si>
    <t>25DF00712</t>
  </si>
  <si>
    <t>202508</t>
  </si>
  <si>
    <t>FA: Odmena trénerské služby 07/25 Paralpine RD</t>
  </si>
  <si>
    <t>25DF00711</t>
  </si>
  <si>
    <t>202509</t>
  </si>
  <si>
    <t>FA: Odmena trénerské služby 08/25 Paralpine RD</t>
  </si>
  <si>
    <t>25CP00202</t>
  </si>
  <si>
    <t>CP-FO-BB-0625</t>
  </si>
  <si>
    <t>CP: Pracovná cesta-para RD 08/2025</t>
  </si>
  <si>
    <t>25CP00210</t>
  </si>
  <si>
    <t>CP-FO-AL-0125</t>
  </si>
  <si>
    <t>CP: Preteky a sústredenie Oberhof (GER) 1.9.-7.9.2025, 2os. (1.054 eur išlo na OLYMP 2/2)</t>
  </si>
  <si>
    <t>25CP00333</t>
  </si>
  <si>
    <t>25ZPAR68</t>
  </si>
  <si>
    <t>Z: Sústredenie Para RD Hintertux, AUT, 25.10.-31.10.2025</t>
  </si>
  <si>
    <t>25DF00763</t>
  </si>
  <si>
    <t>000122</t>
  </si>
  <si>
    <t>FA: Ubytovanie Para RD+RT Tux, 8.11.-14.11.2025, os.7+2</t>
  </si>
  <si>
    <t>Evelyn Geisler</t>
  </si>
  <si>
    <t>25DF00765</t>
  </si>
  <si>
    <t>000121</t>
  </si>
  <si>
    <t>FA: Ubytovanie Para RD+RT Tux, 25.10.-31.10.2025, os. 7+2</t>
  </si>
  <si>
    <t>25DF00770</t>
  </si>
  <si>
    <t>000120</t>
  </si>
  <si>
    <t>FA: Ubytovanie Para RD+RT Tux, 3.10.-9.10.2025 os. 7+2</t>
  </si>
  <si>
    <t>25DF00764</t>
  </si>
  <si>
    <t>000123</t>
  </si>
  <si>
    <t>FA: Ubytovanie Para RD+RT Tux, 22.11.-28.11.2025, os. 7+2</t>
  </si>
  <si>
    <t>25DF00739</t>
  </si>
  <si>
    <t>202510</t>
  </si>
  <si>
    <t>FA: Odmena: Trénerské služby 09/25 Paralpine RD</t>
  </si>
  <si>
    <t>25CP00332</t>
  </si>
  <si>
    <t>25ZPAR59</t>
  </si>
  <si>
    <t>Z: Sústredenie Para RD Hintertux, AUT, 3.10.-9.10.2025</t>
  </si>
  <si>
    <t>25CP00334</t>
  </si>
  <si>
    <t>25ZPAR77</t>
  </si>
  <si>
    <t>Z: Sústredenie Landgraaf (NL)                      24.11.-29.11.2025 RD SBX</t>
  </si>
  <si>
    <t>Adam Krupa</t>
  </si>
  <si>
    <t>25DF00825</t>
  </si>
  <si>
    <t>10/2025</t>
  </si>
  <si>
    <t>FA: Odmena: Trénerské služby 10/25 Paralpine RD</t>
  </si>
  <si>
    <t>25CP00331</t>
  </si>
  <si>
    <t>25ZPAR72</t>
  </si>
  <si>
    <t>Z: Sústredení Hintertux 8-14.11.25</t>
  </si>
  <si>
    <t>25CP00328</t>
  </si>
  <si>
    <t>25ZPAR71</t>
  </si>
  <si>
    <t>Z: Sústredenie Pitztal 4.11.-19.11.2025 RD SBX</t>
  </si>
  <si>
    <t>25DF00958</t>
  </si>
  <si>
    <t>202513</t>
  </si>
  <si>
    <t>FA: Odmena: Trénerské služby 12/25 Paralpine RD</t>
  </si>
  <si>
    <t>25DF00959</t>
  </si>
  <si>
    <t>12/2025</t>
  </si>
  <si>
    <t>25DF00978</t>
  </si>
  <si>
    <t>NOTPROVIDED</t>
  </si>
  <si>
    <t>FA: WC Para St. Moritz- štartovné, skipassy, stravovanie</t>
  </si>
  <si>
    <t>PluSport Behindertebsport Schweiz</t>
  </si>
  <si>
    <t>25CP00336</t>
  </si>
  <si>
    <t>25ZPAR85</t>
  </si>
  <si>
    <t>Z: Preteky WC Steinach am Brenner , 7.12.-12.12.2025</t>
  </si>
  <si>
    <t>25CP00335</t>
  </si>
  <si>
    <t>25ZPAR86</t>
  </si>
  <si>
    <t>Z: Preteky FIS Ischgl a WC St. Moritz 13.12.-21.12.2025</t>
  </si>
  <si>
    <t>25DF00919</t>
  </si>
  <si>
    <t>11/2025</t>
  </si>
  <si>
    <t>FA: Odmena: Trénerské služby 11/25 Paralpine RD</t>
  </si>
  <si>
    <t>25DF00913</t>
  </si>
  <si>
    <t>202512</t>
  </si>
  <si>
    <t>25DF00912</t>
  </si>
  <si>
    <t>202511</t>
  </si>
  <si>
    <t>c - zabezpečenie a rozvoj športu lyžovanie zdravotne postihnutých športovcov</t>
  </si>
  <si>
    <t>25DF00094</t>
  </si>
  <si>
    <t>FA: TT Ubytovanie, S.Catherina, Taliansko 6.1-9.1.2025, 3.os.</t>
  </si>
  <si>
    <t>25DF00193</t>
  </si>
  <si>
    <t>FA: FIS ParaAlpine WC St.Moritz-skipassy,poplatok 11-12.01.2025</t>
  </si>
  <si>
    <t>25DF00083</t>
  </si>
  <si>
    <t>FA: Ubytovanie FIS WC Para Al.,  Feldberg (DE) 19-23.1.2025</t>
  </si>
  <si>
    <t>25CP00169</t>
  </si>
  <si>
    <t>25RN00188</t>
  </si>
  <si>
    <t>25CP00276</t>
  </si>
  <si>
    <t>25CP00279</t>
  </si>
  <si>
    <t>REF: Chrániče,výžidoplnky, okuliare, fyzioterapia,šp.hodinky, oblečenie</t>
  </si>
  <si>
    <t>Int006</t>
  </si>
  <si>
    <t>PP: Odmena za výsledok TopTím ´25</t>
  </si>
  <si>
    <t>25CP00168</t>
  </si>
  <si>
    <t>Z: Para sústredenie Hintertux 06/2025</t>
  </si>
  <si>
    <t>25CP00164</t>
  </si>
  <si>
    <t>Z: Para sústredenie Molltaler  06/2025</t>
  </si>
  <si>
    <t>25CP00117</t>
  </si>
  <si>
    <t>CP:Preteky NC USA Colorado  5.4.-12.4.2025</t>
  </si>
  <si>
    <t>25RN00162</t>
  </si>
  <si>
    <t>25CP00209</t>
  </si>
  <si>
    <t>Z: Sústredenie Zermatt-Lindau  13-20.07.2025</t>
  </si>
  <si>
    <t>25CP00258</t>
  </si>
  <si>
    <t>Z: Sústredenie Chile 3.-11.09.2025</t>
  </si>
  <si>
    <t>25CP00208</t>
  </si>
  <si>
    <t>25CP00259</t>
  </si>
  <si>
    <t>Z: Kondiné sústredenie Sardínia , 20-27.9.2025 A.Rexová</t>
  </si>
  <si>
    <t>25RN00272</t>
  </si>
  <si>
    <t>25CP00261</t>
  </si>
  <si>
    <t>Z: Sústredenie Hintertux AUT, 20-26.10.2025</t>
  </si>
  <si>
    <t>25CP00260</t>
  </si>
  <si>
    <t>Z: Sústredenie Stubai, 09-15.11.2025</t>
  </si>
  <si>
    <t>25RN00290</t>
  </si>
  <si>
    <t>25CP00342</t>
  </si>
  <si>
    <t>Z: Sústredenie Molltaller, 08-13.12.2025</t>
  </si>
  <si>
    <t>25RN00226</t>
  </si>
  <si>
    <t>25RN00220</t>
  </si>
  <si>
    <t>25DF00665</t>
  </si>
  <si>
    <t>FA: Termo nohavice pre RD SAD</t>
  </si>
  <si>
    <t>PK-093</t>
  </si>
  <si>
    <t>25196724</t>
  </si>
  <si>
    <t>FA: Ski airbag Dainese XS/S 1 ks,</t>
  </si>
  <si>
    <t>25RN00268</t>
  </si>
  <si>
    <t>REF: Nákup snowboardu 4 ks, opravy</t>
  </si>
  <si>
    <t>25RN00308</t>
  </si>
  <si>
    <t>REF: Nákup snowboard dosky-3ks, výživové doplnky</t>
  </si>
  <si>
    <t>25RN00305</t>
  </si>
  <si>
    <t>REF: SNB Viazanie-4ks, helmy, prenájom, výživa, okuliare</t>
  </si>
  <si>
    <t>25DF00909</t>
  </si>
  <si>
    <t>25DF00894</t>
  </si>
  <si>
    <t>FA: Vosky a servisný materiál</t>
  </si>
  <si>
    <t>25DF00895</t>
  </si>
  <si>
    <t>25DF00788</t>
  </si>
  <si>
    <t>FA: Snowboardové topánky, 3ks</t>
  </si>
  <si>
    <t>DP-DPH</t>
  </si>
  <si>
    <t>DPH: Snowboardové topánky, 3ks</t>
  </si>
  <si>
    <t>25RN00144</t>
  </si>
  <si>
    <t>25DF00908</t>
  </si>
  <si>
    <t>25CP00257</t>
  </si>
  <si>
    <t>25CP00282</t>
  </si>
  <si>
    <t>25CP00283</t>
  </si>
  <si>
    <t>25CP00281</t>
  </si>
  <si>
    <t>25CP00192</t>
  </si>
  <si>
    <t>25RN00335</t>
  </si>
  <si>
    <t>25CP00284</t>
  </si>
  <si>
    <t>25ZPAR75</t>
  </si>
  <si>
    <t>25RN00307</t>
  </si>
  <si>
    <t>25CP00095</t>
  </si>
  <si>
    <t>CP-FO-LN-0325</t>
  </si>
  <si>
    <t>CP: Pracovné cesty 02/2025</t>
  </si>
  <si>
    <t>25CP00093</t>
  </si>
  <si>
    <t>CP-FO-BK-0425</t>
  </si>
  <si>
    <t>25RN00083</t>
  </si>
  <si>
    <t>RF-FO-EK-0125</t>
  </si>
  <si>
    <t>REF: Ubytovanie: Preteky MSR,Š.Pleso  15-16.3.2025</t>
  </si>
  <si>
    <t>Elisey Kuzmin</t>
  </si>
  <si>
    <t>25RN00109</t>
  </si>
  <si>
    <t>RF-FO-ER-0125</t>
  </si>
  <si>
    <t>REF: Regenerácia</t>
  </si>
  <si>
    <t>25DF00439</t>
  </si>
  <si>
    <t>FA: Fyzio masáže (E.Rendová)</t>
  </si>
  <si>
    <t>Štefan Seman</t>
  </si>
  <si>
    <t>25DF00531</t>
  </si>
  <si>
    <t>2025/05</t>
  </si>
  <si>
    <t>FA: Odmena: Trénerská činnosť RD SJ 02-3/25</t>
  </si>
  <si>
    <t>41012364</t>
  </si>
  <si>
    <t>25CP00109</t>
  </si>
  <si>
    <t>CP-FO-VF0425</t>
  </si>
  <si>
    <t>CP: Pracovné cesty 04/2025</t>
  </si>
  <si>
    <t>25DF00571</t>
  </si>
  <si>
    <t>2501003</t>
  </si>
  <si>
    <t>FA: Odmena: Servisný technik RD SJ  01-04/2025</t>
  </si>
  <si>
    <t>47583711</t>
  </si>
  <si>
    <t>MEBI TEAM, s.r.o.</t>
  </si>
  <si>
    <t>25CP00153</t>
  </si>
  <si>
    <t>CP-FO-VF0525</t>
  </si>
  <si>
    <t>CP: Pracovné cesty 05/2025</t>
  </si>
  <si>
    <t>25CP00256</t>
  </si>
  <si>
    <t>25ZSSD41</t>
  </si>
  <si>
    <t>Z: Preteky LGP, Courchevel, Wisla,  Rasnov a príprava júl-aug. 2025</t>
  </si>
  <si>
    <t>25DF00581</t>
  </si>
  <si>
    <t>20250166</t>
  </si>
  <si>
    <t>FA: Ubytovanie: 25-27.6.2025</t>
  </si>
  <si>
    <t>36471909</t>
  </si>
  <si>
    <t>Lonik s.r.o.</t>
  </si>
  <si>
    <t>25DF01036</t>
  </si>
  <si>
    <t>401/2/2025</t>
  </si>
  <si>
    <t xml:space="preserve">FA: Ubytovanie: 12-18.8.2025 na 5 noci, 4 osoby </t>
  </si>
  <si>
    <t>00800520</t>
  </si>
  <si>
    <t>Vojenské športové centrum DUKLA</t>
  </si>
  <si>
    <t>25DF00414</t>
  </si>
  <si>
    <t>FA: Nákup MTZ: Zariadenie na meranie kombinéz</t>
  </si>
  <si>
    <t>Slatnar d.o.o.</t>
  </si>
  <si>
    <t>25CP00187</t>
  </si>
  <si>
    <t>CP-FO-VF0725</t>
  </si>
  <si>
    <t>CP: Pracovné cesty 07/2025</t>
  </si>
  <si>
    <t>25DF00591</t>
  </si>
  <si>
    <t>20250201</t>
  </si>
  <si>
    <t>FA: Ubytovanie: Štrbské Pleso, 10-13.8.2025, 4os.</t>
  </si>
  <si>
    <t>25DF00420</t>
  </si>
  <si>
    <t>34</t>
  </si>
  <si>
    <t>FA: Nákup MTZ: Vosky a servisný materiál</t>
  </si>
  <si>
    <t>Rožle Žagar s.p.</t>
  </si>
  <si>
    <t>25DF00620</t>
  </si>
  <si>
    <t>FA: Prenájom skokanského mostíka Szczyrk</t>
  </si>
  <si>
    <t>Centralny Osrodek Sportu Szczyrk</t>
  </si>
  <si>
    <t>25DF00615</t>
  </si>
  <si>
    <t>25VF049</t>
  </si>
  <si>
    <t>FA: Športový mentálny koučing  (H. Kapustík)</t>
  </si>
  <si>
    <t>MB Progress s.r.o.</t>
  </si>
  <si>
    <t>25DF00621</t>
  </si>
  <si>
    <t>0064/07/2025/H</t>
  </si>
  <si>
    <t>FA: Ubytovanie: RD SJ/NC Szczyrk  , 29.7.-1.8.2025, 5 os.</t>
  </si>
  <si>
    <t>Szczyrkowski Osrodek Narciarski S.A</t>
  </si>
  <si>
    <t>25DF00651</t>
  </si>
  <si>
    <t>418/2/2025</t>
  </si>
  <si>
    <t>FA: Ubytovanie: 24-25.8.2025, 2 os.</t>
  </si>
  <si>
    <t>25DF00498</t>
  </si>
  <si>
    <t>1243.2025</t>
  </si>
  <si>
    <t>DPH: Nákup MTZ: Vosky a servisný materiál</t>
  </si>
  <si>
    <t>Finančná správa (Slatnar)</t>
  </si>
  <si>
    <t>25CP00199</t>
  </si>
  <si>
    <t>CP-FO-JF-0325</t>
  </si>
  <si>
    <t>CP: Pracovná cesta, Štrb.Pleso, BB 08/2025</t>
  </si>
  <si>
    <t>Ján Franc</t>
  </si>
  <si>
    <t>25DF00650</t>
  </si>
  <si>
    <t>418/1/2025</t>
  </si>
  <si>
    <t>25DF00733</t>
  </si>
  <si>
    <t>25/9/160</t>
  </si>
  <si>
    <t>FA: Ubytovanie:  RD CC, Hotel Toliar  , Štrbské Pleso 09/2025</t>
  </si>
  <si>
    <t>17081181</t>
  </si>
  <si>
    <t>KAFFEX s.r.o.</t>
  </si>
  <si>
    <t>25CP00277</t>
  </si>
  <si>
    <t>25ZSSD53</t>
  </si>
  <si>
    <t>Z: Preteky LGP, Rašnov, Predazzo a príprava 09-10/2025</t>
  </si>
  <si>
    <t>25DF00682</t>
  </si>
  <si>
    <t>00581/2025</t>
  </si>
  <si>
    <t>PK-071</t>
  </si>
  <si>
    <t>/VS/SS/KS0608</t>
  </si>
  <si>
    <t>FA: Ubytovanie 1 os.</t>
  </si>
  <si>
    <t>31 403 255</t>
  </si>
  <si>
    <t>Hotel Bratislava</t>
  </si>
  <si>
    <t>25DF00497</t>
  </si>
  <si>
    <t>250100583</t>
  </si>
  <si>
    <t>FA: Nákup MTZ: Vysielačky, príslušenstvo</t>
  </si>
  <si>
    <t>RADIOKING s.r.o.</t>
  </si>
  <si>
    <t>DPH: Nákup MTZ: Vysielačky, príslušenstvo</t>
  </si>
  <si>
    <t>Finančná správa (Radioking)</t>
  </si>
  <si>
    <t>25DF00640</t>
  </si>
  <si>
    <t>1-2-5205</t>
  </si>
  <si>
    <t>FA: Ubytovanie:  FIS Camp Planica, 07-13.7.2025</t>
  </si>
  <si>
    <t>Meplas d.o.o.</t>
  </si>
  <si>
    <t>25CP00204</t>
  </si>
  <si>
    <t>CP-FO-VF0825</t>
  </si>
  <si>
    <t>CP: Pracovné cesty 08/2025</t>
  </si>
  <si>
    <t>25DF00623</t>
  </si>
  <si>
    <t>25-9058</t>
  </si>
  <si>
    <t>FA: Ubytovanie: RD NC Oberstdorf 23-27.8.26 3 os.</t>
  </si>
  <si>
    <t>Skiclub Oberstdorf Veranstaltungs GmbH</t>
  </si>
  <si>
    <t>25DF00624</t>
  </si>
  <si>
    <t>25VF053</t>
  </si>
  <si>
    <t>25DF00659</t>
  </si>
  <si>
    <t>0738/25/FVS</t>
  </si>
  <si>
    <t>FA: Prenájom skokanského mostíka Zakopane</t>
  </si>
  <si>
    <t>Centralny Osrodek Sportu Zakopane</t>
  </si>
  <si>
    <t>26CP00001</t>
  </si>
  <si>
    <t>25ZSSD69</t>
  </si>
  <si>
    <t>Z: Preteky WC I. perióda 25/26, Lillehammer, Fallun, Wisla, Klinghental</t>
  </si>
  <si>
    <t>25DF00758</t>
  </si>
  <si>
    <t>350/25</t>
  </si>
  <si>
    <t>Ing. Juraj Kútik - Obchodná Firma</t>
  </si>
  <si>
    <t>25CP00214</t>
  </si>
  <si>
    <t>CP-FO-FV-0125</t>
  </si>
  <si>
    <t>CP: Sústredenie Zkopané (POL) 24-26.9.2025 os. 3</t>
  </si>
  <si>
    <t>František Vavrinčík</t>
  </si>
  <si>
    <t>25DF00752</t>
  </si>
  <si>
    <t>2501006</t>
  </si>
  <si>
    <t>FA: Odmena: Asistent trénera RD SJ/NC 09/25</t>
  </si>
  <si>
    <t>25DF00753</t>
  </si>
  <si>
    <t>2501005</t>
  </si>
  <si>
    <t>FA: Odmena: Asistent trénera RD SJ/NC 08/25</t>
  </si>
  <si>
    <t>25DF00756</t>
  </si>
  <si>
    <t>FA: Športová príprava H.Kapustík, kondičná príprava na Grand Prix 25</t>
  </si>
  <si>
    <t>Klub priateľov skoku na lyžiach a severskej kombinácie n.o.</t>
  </si>
  <si>
    <t>25DF00670</t>
  </si>
  <si>
    <t>1758901</t>
  </si>
  <si>
    <t>FA: Nákup MTZ: Skokanské lyže SJ/NC</t>
  </si>
  <si>
    <t>Fischer Sports GmbH.</t>
  </si>
  <si>
    <t>DPH: Nákup MTZ: Skokanské lyže SJ/NC</t>
  </si>
  <si>
    <t>Finančna správa (Fischer)</t>
  </si>
  <si>
    <t>25DF00526</t>
  </si>
  <si>
    <t>0002/10/2025/H</t>
  </si>
  <si>
    <t>FA: Ubytovanie: Szczyrk 2-5.10.2025 RD SJ/NC</t>
  </si>
  <si>
    <t>25DF00527</t>
  </si>
  <si>
    <t>25DF00673</t>
  </si>
  <si>
    <t>00962</t>
  </si>
  <si>
    <t>FA: Nákup MTZ: Karbonová pätka do topánok, penová sada</t>
  </si>
  <si>
    <t>DPH: Nákup MTZ: Karbonová pätka do topánok, penová sada</t>
  </si>
  <si>
    <t>25DF00738</t>
  </si>
  <si>
    <t>25VF055</t>
  </si>
  <si>
    <t>FA: Športový mentálny koučing (H. Kapustík)</t>
  </si>
  <si>
    <t>56298641</t>
  </si>
  <si>
    <t>25DF00773</t>
  </si>
  <si>
    <t>2025107</t>
  </si>
  <si>
    <t>FA: Prenájom MV Renault BB 726HX, 17.9.-22.9.2025 pre RD SJ/NC</t>
  </si>
  <si>
    <t>Slovak Ski Jump s.r.o.</t>
  </si>
  <si>
    <t>25DF00757</t>
  </si>
  <si>
    <t>20251052</t>
  </si>
  <si>
    <t>FA: Potlač športového oblečenia</t>
  </si>
  <si>
    <t>ESKO s.r.o.</t>
  </si>
  <si>
    <t>25CP00219</t>
  </si>
  <si>
    <t>CP-FO-JF-0425</t>
  </si>
  <si>
    <t>CP: Pracovné cesty 09/2025</t>
  </si>
  <si>
    <t>25DF00669</t>
  </si>
  <si>
    <t>100438232</t>
  </si>
  <si>
    <t>FA: Nákup MTZ:  športové oblečenie-bunda, mikina, nohavice</t>
  </si>
  <si>
    <t>DPH: Nákup MTZ:  športové oblečenie-bunda, mikina, nohavice</t>
  </si>
  <si>
    <t>Finančná správa (Active)</t>
  </si>
  <si>
    <t>25DF00736</t>
  </si>
  <si>
    <t>422/1/2025</t>
  </si>
  <si>
    <t>FA: Ubytovanie: RD CC, 10.9.-11.9.2025, 2 os.</t>
  </si>
  <si>
    <t xml:space="preserve">00800520 </t>
  </si>
  <si>
    <t>25DF00737</t>
  </si>
  <si>
    <t>422/2/2025</t>
  </si>
  <si>
    <t>25DF00734</t>
  </si>
  <si>
    <t>FA: Ubytovanie: RD CC, Hotel Toliar  , Štrbské Pleso 09/2025</t>
  </si>
  <si>
    <t>PK-089</t>
  </si>
  <si>
    <t>FA: Ubytovanie: 04.10.2025 1 os.</t>
  </si>
  <si>
    <t>47447842</t>
  </si>
  <si>
    <t>25DF00890</t>
  </si>
  <si>
    <t>FA: Nákup MTZ: Skokanske kombinézy</t>
  </si>
  <si>
    <t>73586781</t>
  </si>
  <si>
    <t>Marek Šablatura</t>
  </si>
  <si>
    <t>25DF00679</t>
  </si>
  <si>
    <t>0824/FS/25</t>
  </si>
  <si>
    <t>25DF00678</t>
  </si>
  <si>
    <t>FA: Ubytovanie: Preteky SJ/NC Zakopane , 11-15.11.2025</t>
  </si>
  <si>
    <t>Willa Kurant Siuty Janina</t>
  </si>
  <si>
    <t>25DF00867</t>
  </si>
  <si>
    <t>FA: Odmena: Asistent trénera RD SJ/NC 10/25</t>
  </si>
  <si>
    <t>25DF00874</t>
  </si>
  <si>
    <t>FA: Ubytovanie 20.10.-26.10.2025, 1 os.</t>
  </si>
  <si>
    <t>Model Invest Verwaltungs GmbH</t>
  </si>
  <si>
    <t>25DF00875</t>
  </si>
  <si>
    <t>25DF00876</t>
  </si>
  <si>
    <t>25003</t>
  </si>
  <si>
    <t>FA: Tréning TM SJ/NC 17-18.9.2025 Frenštát p.Radhoštem CZE</t>
  </si>
  <si>
    <t>Sportovní agentura Frenštát pod Radhoštem, z.s.</t>
  </si>
  <si>
    <t>25DF00886</t>
  </si>
  <si>
    <t>0774/25/FVS</t>
  </si>
  <si>
    <t>25DF00889</t>
  </si>
  <si>
    <t>FA: Ubytovanie: Development camp Zakopane SJ/NC 28.10.-1.11.2025</t>
  </si>
  <si>
    <t>Gawlak-Curus Zofia</t>
  </si>
  <si>
    <t>25DF00692</t>
  </si>
  <si>
    <t>250100734</t>
  </si>
  <si>
    <t>25DF00880</t>
  </si>
  <si>
    <t>25-9062</t>
  </si>
  <si>
    <t>FA: Stravovanie RD SJ/NC Oberstdorf 23.8.2025, 3 os.</t>
  </si>
  <si>
    <t>25DF00661</t>
  </si>
  <si>
    <t>042/2025</t>
  </si>
  <si>
    <t>FA: Ubytovanie: Preteky 20-25.10.2025, Klingental RD SJ</t>
  </si>
  <si>
    <t>VSC Klingenthal E.V.</t>
  </si>
  <si>
    <t>25DF00882</t>
  </si>
  <si>
    <t>25-7125</t>
  </si>
  <si>
    <t>FA: Tréningy Oberstdorf 10/2025 (H.Kapustik, K.M. Kapustiková)</t>
  </si>
  <si>
    <t>25DF00883</t>
  </si>
  <si>
    <t>50</t>
  </si>
  <si>
    <t>FA: Ubytovanie: Sústredenie 03-06.11.2025 RD SJ, 3 os.</t>
  </si>
  <si>
    <t>Genuss &amp; Aktivhotel Sonnenburg</t>
  </si>
  <si>
    <t>25VF086</t>
  </si>
  <si>
    <t>25DF00814</t>
  </si>
  <si>
    <t>2025/11</t>
  </si>
  <si>
    <t>FA: Odmena: Trénerská činnosť RD SJ 10/25</t>
  </si>
  <si>
    <t>25DF00881</t>
  </si>
  <si>
    <t>388/10/2025</t>
  </si>
  <si>
    <t>Malczewski Sport Marcin Malczewski</t>
  </si>
  <si>
    <t>25DF00819</t>
  </si>
  <si>
    <t>2524711</t>
  </si>
  <si>
    <t>FA: Letenky RD+RT SJ/NC  Krakow Oslo tam-späť, 7 os.</t>
  </si>
  <si>
    <t>01562193</t>
  </si>
  <si>
    <t>Travel Link, s.r.o.</t>
  </si>
  <si>
    <t>25DF00887</t>
  </si>
  <si>
    <t>0013/11/2025/H</t>
  </si>
  <si>
    <t>FA: Ubytovanie: Sústredenie Szczyrk RD SJ/NC  4-8.11.2025, os.3+3</t>
  </si>
  <si>
    <t>25CP00255</t>
  </si>
  <si>
    <t>CP-FO-AK-0525</t>
  </si>
  <si>
    <t>CP: Preteky Summer Grand Prix  Klingenthal 20-26.10.2025</t>
  </si>
  <si>
    <t>Adrián Kapustik</t>
  </si>
  <si>
    <t>25DF00891</t>
  </si>
  <si>
    <t>250100186</t>
  </si>
  <si>
    <t>FA: Ubytovanie RD SJ/NC 19-22.9.25</t>
  </si>
  <si>
    <t>Purigo s.r.o.</t>
  </si>
  <si>
    <t>25CP00251</t>
  </si>
  <si>
    <t>CP-FO-AK-0425</t>
  </si>
  <si>
    <t>CP: Preteky Summer Grand Prix  Hinzenbach 16.10.19.10.2025</t>
  </si>
  <si>
    <t>25CP00265</t>
  </si>
  <si>
    <t>CP-FO-AK-0625</t>
  </si>
  <si>
    <t>CP: Tréningový proces Planica, 9-10/2025</t>
  </si>
  <si>
    <t>25DF00817</t>
  </si>
  <si>
    <t>424/2/2025</t>
  </si>
  <si>
    <t>FA: Ubytovanie RD CC, 10/2025 2 os.</t>
  </si>
  <si>
    <t>25DF00816</t>
  </si>
  <si>
    <t>424/1/2025</t>
  </si>
  <si>
    <t>FA: Ubytovanie RD CC, 10/2025, 2 os.</t>
  </si>
  <si>
    <t>25CP00272</t>
  </si>
  <si>
    <t>CP-FO-TM-0525</t>
  </si>
  <si>
    <t>CP:Tréningový camp Zakopané   28.10.-1.11.2025</t>
  </si>
  <si>
    <t>Marián Mesík</t>
  </si>
  <si>
    <t>25DF00972</t>
  </si>
  <si>
    <t>10-00-531</t>
  </si>
  <si>
    <t>FA: Ubytovanie Preteky Kr. Gora 26-30.12.25 1 os.</t>
  </si>
  <si>
    <t>P.E. Cvitar</t>
  </si>
  <si>
    <t>25DF00973</t>
  </si>
  <si>
    <t>34-90-8451</t>
  </si>
  <si>
    <t>FA: Ubytovani: Preteky Planica 15-19.12.25, 2 os.</t>
  </si>
  <si>
    <t>Zavod za Šport RS Planica</t>
  </si>
  <si>
    <t>25DF00907</t>
  </si>
  <si>
    <t>2501012</t>
  </si>
  <si>
    <t>FA: Odmena: Asistent trénera RD SJ/NC 12/25</t>
  </si>
  <si>
    <t>25DF00707</t>
  </si>
  <si>
    <t>100437618</t>
  </si>
  <si>
    <t>FA:  Nákup MTZ:  Športové oblečenie</t>
  </si>
  <si>
    <t>DPH: Nákup MTZ: Športové oblečenie</t>
  </si>
  <si>
    <t>Finančna správa (Active Brands)</t>
  </si>
  <si>
    <t>25DF00975</t>
  </si>
  <si>
    <t>3-90-8421</t>
  </si>
  <si>
    <t xml:space="preserve">FA: Ubytovanie: Preteky Planica 8-11.12.2025 </t>
  </si>
  <si>
    <t>Zavod za šport RS Planica</t>
  </si>
  <si>
    <t>25DF00904</t>
  </si>
  <si>
    <t>2025/13</t>
  </si>
  <si>
    <t>FA: Odmena: Trénerská činnosť RD SJ 12/25</t>
  </si>
  <si>
    <t>25DF00977</t>
  </si>
  <si>
    <t>FA: Ubytovanie: Preteky WC Lillehammer , 17.11.-20.11.2025</t>
  </si>
  <si>
    <t>Birkebeineren Hotell AS Lillehammer</t>
  </si>
  <si>
    <t>25DF00974</t>
  </si>
  <si>
    <t>242/2025</t>
  </si>
  <si>
    <t>FA: Ubytovanie: Preteky WC SJ/NC Wisla 04-05.12.2025</t>
  </si>
  <si>
    <t>Ślasko-Beskidzki Zwiazek Narciarski</t>
  </si>
  <si>
    <t>25DF00916</t>
  </si>
  <si>
    <t>2025321</t>
  </si>
  <si>
    <t>Ing. Martin Mlynár - DISTANCE SPORT</t>
  </si>
  <si>
    <t>25DF01037</t>
  </si>
  <si>
    <t>2025/12</t>
  </si>
  <si>
    <t>FA: Odmena: Trénerská činnosť RD SJ 11/25</t>
  </si>
  <si>
    <t>2501010</t>
  </si>
  <si>
    <t>FA: Odmena: Asistent trénera RD SJ/NC 11/25</t>
  </si>
  <si>
    <t>0851/25</t>
  </si>
  <si>
    <t>25DF00696</t>
  </si>
  <si>
    <t>1658.2025</t>
  </si>
  <si>
    <t>Finančna správa (Slatnar)</t>
  </si>
  <si>
    <t>25DF00878</t>
  </si>
  <si>
    <t>2025120</t>
  </si>
  <si>
    <t>FA: Ubytovanie: GP Rasnov RD SJ/NC</t>
  </si>
  <si>
    <t>Romanian Ski-Biathlon Federation</t>
  </si>
  <si>
    <t>25DF00879</t>
  </si>
  <si>
    <t>2025119</t>
  </si>
  <si>
    <t>25DF00873</t>
  </si>
  <si>
    <t>249/00</t>
  </si>
  <si>
    <t>FA: Tréning RD SJ/NC Val di Fiemme</t>
  </si>
  <si>
    <t>NORDIC SKI WM VAL DI FIEMME 2003 SRL</t>
  </si>
  <si>
    <t>25DF00935</t>
  </si>
  <si>
    <t>472/2/2025</t>
  </si>
  <si>
    <t>FA: Ubytovanie VŠC Dukla BB  11,12,/2025</t>
  </si>
  <si>
    <t>25DF00936</t>
  </si>
  <si>
    <t>FA: Ubytovanie VŠC Dukla BB-posteľná bielizeň - 11,12,/2025</t>
  </si>
  <si>
    <t>25DF00837</t>
  </si>
  <si>
    <t>0362025</t>
  </si>
  <si>
    <t>FA: Odmena: Trenerská činnosť  RD CC 12/25</t>
  </si>
  <si>
    <t>25RN00288</t>
  </si>
  <si>
    <t>RF-FO-JF-0125</t>
  </si>
  <si>
    <t>REF: Nákup MTZ: Materiál na kolieskové lyže</t>
  </si>
  <si>
    <t>25DF00902</t>
  </si>
  <si>
    <t>0322025</t>
  </si>
  <si>
    <t>FA: Odmena: Trenerská činnosť  RD CC 10/25</t>
  </si>
  <si>
    <t>25DF00915</t>
  </si>
  <si>
    <t>2025320</t>
  </si>
  <si>
    <t>25DF00918</t>
  </si>
  <si>
    <t>2025074</t>
  </si>
  <si>
    <t>FA: Fyzio služby- Kemp CC, Livigno 22.9-3.10.2025 (S.Kuliková)</t>
  </si>
  <si>
    <t>32462832</t>
  </si>
  <si>
    <t>Vladimír Ščerbanovský</t>
  </si>
  <si>
    <t>25DF00911</t>
  </si>
  <si>
    <t>25-26274</t>
  </si>
  <si>
    <t>FA: Nákup MTZ: Taška, bežecké lyže, palice</t>
  </si>
  <si>
    <t>31 341 616</t>
  </si>
  <si>
    <t>SPORT und FREIZEIT, spol. s.r.o.</t>
  </si>
  <si>
    <t>25RN00285</t>
  </si>
  <si>
    <t>RF-FO-JF-0225</t>
  </si>
  <si>
    <t>REF: Nákup MTZ: Športová obuv</t>
  </si>
  <si>
    <t>25DF00690</t>
  </si>
  <si>
    <t>100455482</t>
  </si>
  <si>
    <t>FA: Nákup MTZ: Športové oblečenie</t>
  </si>
  <si>
    <t>25DF00785</t>
  </si>
  <si>
    <t>R04337</t>
  </si>
  <si>
    <t>FA: Nákup MTZ: Skokanské topánky 3x</t>
  </si>
  <si>
    <t>Rass - Spezialsportschuhe</t>
  </si>
  <si>
    <t>DPH: Nákup MTZ: Skokanské topánky 3x</t>
  </si>
  <si>
    <t>Finančna správa (Rass)</t>
  </si>
  <si>
    <t>26DF00051</t>
  </si>
  <si>
    <t>11-111-5003</t>
  </si>
  <si>
    <t>FA: Ubytovanie: Preteky SJ/NC Planica 26-30.12.2025</t>
  </si>
  <si>
    <t>OMIKRON d.o.o.</t>
  </si>
  <si>
    <t>25DF01029</t>
  </si>
  <si>
    <t>25RN00369</t>
  </si>
  <si>
    <t>RF-FO-JF-0425</t>
  </si>
  <si>
    <t>REF: Nákup MTZ: Servisný a fyzio materiál</t>
  </si>
  <si>
    <t>Jan Franc</t>
  </si>
  <si>
    <t>25RN00370</t>
  </si>
  <si>
    <t>RF-FO-JF-0325</t>
  </si>
  <si>
    <t>25DF01028</t>
  </si>
  <si>
    <t>FA: Odmena: Servisný technik 12/2025</t>
  </si>
  <si>
    <t>25IZ00015</t>
  </si>
  <si>
    <t>ZML-25-12-05</t>
  </si>
  <si>
    <t>25DF01027</t>
  </si>
  <si>
    <t>202601</t>
  </si>
  <si>
    <t>25DF00997</t>
  </si>
  <si>
    <t>202535</t>
  </si>
  <si>
    <t>FA: Prenájom MV LM 458CT , RD CC, 3.11.-22.12.2025</t>
  </si>
  <si>
    <t>IJB s.r.o.</t>
  </si>
  <si>
    <t>25CP00323</t>
  </si>
  <si>
    <t>CP-FO-VF-0925</t>
  </si>
  <si>
    <t>CP: Pracovná cesta-seminár  ZOH 1.10.2025 B.Bystrica</t>
  </si>
  <si>
    <t>25CP00354</t>
  </si>
  <si>
    <t>CP-FO-JF-0725</t>
  </si>
  <si>
    <t>CP: Pracovné cesty 11/2025</t>
  </si>
  <si>
    <t>26DF00053</t>
  </si>
  <si>
    <t>FA: Prenájom MV LM458CT  12/2025</t>
  </si>
  <si>
    <t>45671745</t>
  </si>
  <si>
    <t>25DF00580</t>
  </si>
  <si>
    <t>1730006104</t>
  </si>
  <si>
    <t>FA: Letenky 9x Zurich 23-26.09.2025</t>
  </si>
  <si>
    <t>Satur Travel a.s.</t>
  </si>
  <si>
    <t>PK-097</t>
  </si>
  <si>
    <t>FA: Ubytovanie Zurich Jančík/Makovník 23-25/09/2025</t>
  </si>
  <si>
    <t>Hotel Movenpick</t>
  </si>
  <si>
    <t>25DF00248</t>
  </si>
  <si>
    <t>MC21473703</t>
  </si>
  <si>
    <t>FA: Mailchimp 7/25</t>
  </si>
  <si>
    <t>Mailchimp</t>
  </si>
  <si>
    <t>DPH: Mailchimp 7/25</t>
  </si>
  <si>
    <t>Finančná správa (Mailchimp)</t>
  </si>
  <si>
    <t>PK-094</t>
  </si>
  <si>
    <t>FA: Ubytovanie Zurich Buzeková 23-25/09/2025</t>
  </si>
  <si>
    <t>PK-095</t>
  </si>
  <si>
    <t>5709408319</t>
  </si>
  <si>
    <t>FA: Ubytovanie Zurich Kupčo/Jakubčo 23-26/09/2025</t>
  </si>
  <si>
    <t>PK-096</t>
  </si>
  <si>
    <t>6631991319</t>
  </si>
  <si>
    <t>FA: Ubytovanie Zurich Rajčan/Brozman 23-26/09/2025</t>
  </si>
  <si>
    <t>25DF00569</t>
  </si>
  <si>
    <t>2025023</t>
  </si>
  <si>
    <t>FA: Prevádzka skladu MTZ ZSL 07/2025</t>
  </si>
  <si>
    <t>Events Studio Liptov, s.r.o.</t>
  </si>
  <si>
    <t>25DF00568</t>
  </si>
  <si>
    <t>250057087</t>
  </si>
  <si>
    <t>FA: Nákup kancelárskeho zariadenia a kancelárskych potrieb</t>
  </si>
  <si>
    <t>Lamitec, spol. s r.o.</t>
  </si>
  <si>
    <t>25DF00538</t>
  </si>
  <si>
    <t>20252784</t>
  </si>
  <si>
    <t>FA: 1ks. pečiatka ZSL</t>
  </si>
  <si>
    <t>45268193</t>
  </si>
  <si>
    <t>ANWELL, s.r.o.</t>
  </si>
  <si>
    <t>25DF00539</t>
  </si>
  <si>
    <t>20250051</t>
  </si>
  <si>
    <t>FA: Trofeje Lyžiar roka 2025</t>
  </si>
  <si>
    <t>25DF01050</t>
  </si>
  <si>
    <t>558462025</t>
  </si>
  <si>
    <t>FA: GPS monitoring MV AA 775CR,AA 780CR 06/25</t>
  </si>
  <si>
    <t>Commander Services s.r.o.</t>
  </si>
  <si>
    <t>M006</t>
  </si>
  <si>
    <t>062025</t>
  </si>
  <si>
    <t>PP: Mzda 06/2025</t>
  </si>
  <si>
    <t>Osoba 5</t>
  </si>
  <si>
    <t>PP: Zdravotné poistenie 06/2025</t>
  </si>
  <si>
    <t>35937874</t>
  </si>
  <si>
    <t>Všeobecná zdravotná poisťovňa a.s.</t>
  </si>
  <si>
    <t>PP: Sociálne poistenie 06/2025</t>
  </si>
  <si>
    <t>30807484</t>
  </si>
  <si>
    <t>Sociálna poisťovňa a.s.</t>
  </si>
  <si>
    <t>PP: Daň zo mzdy 06/2025</t>
  </si>
  <si>
    <t>Daňový úrad</t>
  </si>
  <si>
    <t>Osoba 4</t>
  </si>
  <si>
    <t>Osoba 3</t>
  </si>
  <si>
    <t>Osoba 2</t>
  </si>
  <si>
    <t>25DF00556</t>
  </si>
  <si>
    <t>12507008</t>
  </si>
  <si>
    <t>FA: Nájomné priestorov sídla 07/2025</t>
  </si>
  <si>
    <t>Gratex International, a.s.</t>
  </si>
  <si>
    <t>25DF00982</t>
  </si>
  <si>
    <t>8371957114</t>
  </si>
  <si>
    <t>FA: Telekomunikačné služby 06/2025</t>
  </si>
  <si>
    <t>Slovak Telekom a.s.</t>
  </si>
  <si>
    <t>25DF00563</t>
  </si>
  <si>
    <t>20251232</t>
  </si>
  <si>
    <t>FA: Oberon DataCloud 07/2025</t>
  </si>
  <si>
    <t>54247063</t>
  </si>
  <si>
    <t>Big Paša s.r.o.</t>
  </si>
  <si>
    <t>25DF00552</t>
  </si>
  <si>
    <t>14/2025</t>
  </si>
  <si>
    <t>FA: Ekonomické a admin. služby OPS 06/2025</t>
  </si>
  <si>
    <t>54430666</t>
  </si>
  <si>
    <t>25DF00545</t>
  </si>
  <si>
    <t>250100025</t>
  </si>
  <si>
    <t>FA: Audit účtovnej uzávierky 2024</t>
  </si>
  <si>
    <t>35857137</t>
  </si>
  <si>
    <t>A&amp;A Consulting,s.r.o.</t>
  </si>
  <si>
    <t>25DF00548</t>
  </si>
  <si>
    <t>20250003</t>
  </si>
  <si>
    <t>FA: Športovo-manažérske služby 6/25</t>
  </si>
  <si>
    <t>56937164</t>
  </si>
  <si>
    <t>25DF00547</t>
  </si>
  <si>
    <t>25000028</t>
  </si>
  <si>
    <t>FA: Prevádzka kamier skladu 07-09/25</t>
  </si>
  <si>
    <t>ELEMSITY s.r.o.</t>
  </si>
  <si>
    <t>25DF00546</t>
  </si>
  <si>
    <t>250000027</t>
  </si>
  <si>
    <t>FA: Prenájom skladu ZSL 07-09/25</t>
  </si>
  <si>
    <t>Osoba 1</t>
  </si>
  <si>
    <t>Union zdravotná poisťovňa a.s.</t>
  </si>
  <si>
    <t>B5-0008</t>
  </si>
  <si>
    <t>082025</t>
  </si>
  <si>
    <t>PP: Bankové poplatky 08/2025</t>
  </si>
  <si>
    <t>00 151 653</t>
  </si>
  <si>
    <t>Slovenská sporiteľňa a.s.</t>
  </si>
  <si>
    <t>25DF00410</t>
  </si>
  <si>
    <t>MC21646243</t>
  </si>
  <si>
    <t>FA: Mailchimp 8/25</t>
  </si>
  <si>
    <t>DPH: Mailchimp 8/25</t>
  </si>
  <si>
    <t>PK-064</t>
  </si>
  <si>
    <t>FA: Ubytovanie FIS Zurich Palovičová/Gantnerová 20-26/09/2025</t>
  </si>
  <si>
    <t>Hilton Zurich Airport</t>
  </si>
  <si>
    <t>25DF00602</t>
  </si>
  <si>
    <t>3012501661</t>
  </si>
  <si>
    <t>FA: Servisná a garančná  prehliadka MV AA 780CR</t>
  </si>
  <si>
    <t>31561357</t>
  </si>
  <si>
    <t>EUROMOTOR, spol. s.r.o.</t>
  </si>
  <si>
    <t>25DF00983</t>
  </si>
  <si>
    <t>8373577168</t>
  </si>
  <si>
    <t>FA: Telekomunikačné služby 07/2025</t>
  </si>
  <si>
    <t>25DF00588</t>
  </si>
  <si>
    <t>2025029</t>
  </si>
  <si>
    <t>FA: Prevádzka skladu MTZ ZSL 08/2025</t>
  </si>
  <si>
    <t>25DF00599</t>
  </si>
  <si>
    <t>660742025</t>
  </si>
  <si>
    <t>FA: GPS monitoring MV AA 775CR,AA 780CR 07/25</t>
  </si>
  <si>
    <t>25DF00587</t>
  </si>
  <si>
    <t>20250004</t>
  </si>
  <si>
    <t>FA: Športovo-manažérske služby 7/25</t>
  </si>
  <si>
    <t>25DF00409</t>
  </si>
  <si>
    <t>MC21551819</t>
  </si>
  <si>
    <t>25DF00607</t>
  </si>
  <si>
    <t>FA: Poštovné a prepravné 08/25</t>
  </si>
  <si>
    <t>DPD.com</t>
  </si>
  <si>
    <t>25DF00611</t>
  </si>
  <si>
    <t>12508008</t>
  </si>
  <si>
    <t>FA: Nájomné priestorov sídla 08/2025</t>
  </si>
  <si>
    <t>25DF00609</t>
  </si>
  <si>
    <t>20251403</t>
  </si>
  <si>
    <t>FA: Oberon DataCloud 08/2025</t>
  </si>
  <si>
    <t>25DF00608</t>
  </si>
  <si>
    <t>16/2025</t>
  </si>
  <si>
    <t>FA: Ekonomické a admin. služby OPS 07/2025</t>
  </si>
  <si>
    <t>25DF00610</t>
  </si>
  <si>
    <t>250060247</t>
  </si>
  <si>
    <t>M007</t>
  </si>
  <si>
    <t>072025</t>
  </si>
  <si>
    <t>PP: Mzda 07/2025</t>
  </si>
  <si>
    <t>PP: Sociálne poistenie 07/2025</t>
  </si>
  <si>
    <t>PP: Zdravotné poistenie 07/2025</t>
  </si>
  <si>
    <t>PP: Daň zo mzdy 07/2025</t>
  </si>
  <si>
    <t>25DF00177</t>
  </si>
  <si>
    <t>3012500327</t>
  </si>
  <si>
    <t>FA: Servisná a garančná  prehliadka MV AA 775CR</t>
  </si>
  <si>
    <t>B5-0009</t>
  </si>
  <si>
    <t>092025</t>
  </si>
  <si>
    <t>PP: Bankové poplatky 09/2025</t>
  </si>
  <si>
    <t>25DF00494</t>
  </si>
  <si>
    <t>MC21822091</t>
  </si>
  <si>
    <t>FA: Mailchimp 9/25</t>
  </si>
  <si>
    <t>DPH: Mailchimp 9/25</t>
  </si>
  <si>
    <t>PK-099</t>
  </si>
  <si>
    <t>FA: Mestská daň 23-26.09.2025</t>
  </si>
  <si>
    <t>PK-079</t>
  </si>
  <si>
    <t>PK-098</t>
  </si>
  <si>
    <t>PK-100</t>
  </si>
  <si>
    <t>25DF00421</t>
  </si>
  <si>
    <t>3409250394</t>
  </si>
  <si>
    <t>35785306</t>
  </si>
  <si>
    <t>E-LINKX</t>
  </si>
  <si>
    <t>DPH: Nákup kancelárskeho zariadenia a kancelárskych potrieb</t>
  </si>
  <si>
    <t>Finančná správa (E-LINKX)</t>
  </si>
  <si>
    <t>PK-073</t>
  </si>
  <si>
    <t>FA: Ubytovanie Zurich 23-26/09/2025</t>
  </si>
  <si>
    <t>M008</t>
  </si>
  <si>
    <t>PP: Zdravotné poistenie 08/2025</t>
  </si>
  <si>
    <t>PP: Sociálne poistenie 08/2025</t>
  </si>
  <si>
    <t>PP: Daň zo mzdy 08/2025</t>
  </si>
  <si>
    <t>PP: Mzda 08/2025 doplatok</t>
  </si>
  <si>
    <t>PK-072</t>
  </si>
  <si>
    <t>FA: Ubytovanie Zurich Zererová 25-26/09/2025</t>
  </si>
  <si>
    <t>25CP00353</t>
  </si>
  <si>
    <t>FA: Ubytovanie Zurich Cagala 23-25/09/2025</t>
  </si>
  <si>
    <t>25DF00633</t>
  </si>
  <si>
    <t>764792025</t>
  </si>
  <si>
    <t>FA: GPS monitoring MV AA 775CR,AA 780CR 08/25</t>
  </si>
  <si>
    <t>25DF00632</t>
  </si>
  <si>
    <t>20250005</t>
  </si>
  <si>
    <t>FA: Športovo-manažérske služby 8/25</t>
  </si>
  <si>
    <t>25DF00984</t>
  </si>
  <si>
    <t>8375163950</t>
  </si>
  <si>
    <t>FA: Telekomunikačné služby 08/2025</t>
  </si>
  <si>
    <t>25DF00639</t>
  </si>
  <si>
    <t>20/2025</t>
  </si>
  <si>
    <t>FA: Administratívna činnosť a  starostlivosť o SSD/SMD 8/2025</t>
  </si>
  <si>
    <t>25DF00638</t>
  </si>
  <si>
    <t>18/2025</t>
  </si>
  <si>
    <t>FA: Ekonomické a admin. služby OPS 08/2025</t>
  </si>
  <si>
    <t>25DF00634</t>
  </si>
  <si>
    <t>2025033</t>
  </si>
  <si>
    <t>FA: Prevádzka skladu MTZ ZSL 09/2025</t>
  </si>
  <si>
    <t>PP: Mzda 08/2025</t>
  </si>
  <si>
    <t>25DF01035</t>
  </si>
  <si>
    <t>FA: Poštovné a prepravné 09/2025</t>
  </si>
  <si>
    <t>25DF00810</t>
  </si>
  <si>
    <t>12509008</t>
  </si>
  <si>
    <t>FA: Nájomné priestorov sídla 09/2025</t>
  </si>
  <si>
    <t>25DF00627</t>
  </si>
  <si>
    <t>20251580</t>
  </si>
  <si>
    <t>FA: Oberon DataCloud 09/2025</t>
  </si>
  <si>
    <t>25DF00626</t>
  </si>
  <si>
    <t>25VF032</t>
  </si>
  <si>
    <t>FA: Spracovanie podvojn. účtovníctva 08/2025</t>
  </si>
  <si>
    <t>55406645</t>
  </si>
  <si>
    <t>De Plano Plus s.r.o.</t>
  </si>
  <si>
    <t>25IZ00017</t>
  </si>
  <si>
    <t>11317062</t>
  </si>
  <si>
    <t>PP: Poist. zodpovednosti za škodu  , 20.3.2025-9.1.2026</t>
  </si>
  <si>
    <t>Union poisťovňa a.s.</t>
  </si>
  <si>
    <t>B5-0010</t>
  </si>
  <si>
    <t>PP: Bankové poplatky 10/2025</t>
  </si>
  <si>
    <t>25DF00672</t>
  </si>
  <si>
    <t>MC22000043</t>
  </si>
  <si>
    <t>FA: Mailchimp 10/25</t>
  </si>
  <si>
    <t>DPH: Mailchimp 10/25</t>
  </si>
  <si>
    <t>25DF00750</t>
  </si>
  <si>
    <t>20251760</t>
  </si>
  <si>
    <t>FA: Oberon DataCloud 10/2025</t>
  </si>
  <si>
    <t>25DF00751</t>
  </si>
  <si>
    <t>2025035</t>
  </si>
  <si>
    <t>FA: Prevádzka skladu MTZ ZSL 10/2025</t>
  </si>
  <si>
    <t>25DF00744</t>
  </si>
  <si>
    <t>250083740</t>
  </si>
  <si>
    <t>25DF00740</t>
  </si>
  <si>
    <t>868942025</t>
  </si>
  <si>
    <t>FA: GPS monitoring MV AA 775CR,AA 780CR 09/25</t>
  </si>
  <si>
    <t>25DF00741</t>
  </si>
  <si>
    <t>20250006</t>
  </si>
  <si>
    <t>FA: Športovo-manažérske služby 9/25</t>
  </si>
  <si>
    <t>25DF00715</t>
  </si>
  <si>
    <t>25VF037</t>
  </si>
  <si>
    <t>FA:Spracovanie podvojn. Účtovníctva 09/2025</t>
  </si>
  <si>
    <t>25DF00985</t>
  </si>
  <si>
    <t>8376753396</t>
  </si>
  <si>
    <t>FA: Telekomunikačné služby 09/2025</t>
  </si>
  <si>
    <t>25DF00725</t>
  </si>
  <si>
    <t>22/2025</t>
  </si>
  <si>
    <t>FA: Ekonomické a admin. služby OPS 09/2025</t>
  </si>
  <si>
    <t>25DF00724</t>
  </si>
  <si>
    <t>21/2025</t>
  </si>
  <si>
    <t>FA: Administratívna činnosť a starostlivosť o SSD/SMD 9/2025</t>
  </si>
  <si>
    <t>25DF00726</t>
  </si>
  <si>
    <t>250000069</t>
  </si>
  <si>
    <t>FA: Prenájom skladu ZSL 10-12/25</t>
  </si>
  <si>
    <t>25DF00727</t>
  </si>
  <si>
    <t>250000070</t>
  </si>
  <si>
    <t>FA: Prevádzka kamier skladu 10-12/25</t>
  </si>
  <si>
    <t>25DF00732</t>
  </si>
  <si>
    <t>12510008</t>
  </si>
  <si>
    <t>FA: Nájomné priestorov sídla 10/2025</t>
  </si>
  <si>
    <t>M009</t>
  </si>
  <si>
    <t>PP: Mzda 09/2025</t>
  </si>
  <si>
    <t>Osoba 6</t>
  </si>
  <si>
    <t>PP: Daň zo mzdy za 09/2025</t>
  </si>
  <si>
    <t>PP: Sociálne poistenie 09/2025</t>
  </si>
  <si>
    <t>PP: Zdravotné poistenie 09/2025</t>
  </si>
  <si>
    <t>B5-0011</t>
  </si>
  <si>
    <t>PP: Bankové poplatky 11/2025</t>
  </si>
  <si>
    <t>25DF00695</t>
  </si>
  <si>
    <t>MC22182191</t>
  </si>
  <si>
    <t>FA: Mailchimp 11/25</t>
  </si>
  <si>
    <t>DPH: Mailchimp 11/25</t>
  </si>
  <si>
    <t>25DF00830</t>
  </si>
  <si>
    <t>20251952</t>
  </si>
  <si>
    <t>FA: Oberon DataCloud 11/2025</t>
  </si>
  <si>
    <t>25DF00829</t>
  </si>
  <si>
    <t>2025038</t>
  </si>
  <si>
    <t>FA: Prevádzka skladu MTZ ZSL 11/2025</t>
  </si>
  <si>
    <t>25DF00870</t>
  </si>
  <si>
    <t>25010080</t>
  </si>
  <si>
    <t>FA: IS-ZSL aplikačná podpora 6-10/25</t>
  </si>
  <si>
    <t>35722533</t>
  </si>
  <si>
    <t>Nuaktiv s.r.o.</t>
  </si>
  <si>
    <t>25DF00858</t>
  </si>
  <si>
    <t>FA: Poštovné a prepravné 11/2025</t>
  </si>
  <si>
    <t>25DF00853</t>
  </si>
  <si>
    <t>97482025</t>
  </si>
  <si>
    <t>FA: GPS monitoring MV AA 775CR,AA 780CR 10/25</t>
  </si>
  <si>
    <t>25DF00852</t>
  </si>
  <si>
    <t>25VF042</t>
  </si>
  <si>
    <t>FA: Spracovanie podvojn. Účtovníctva 10/2025</t>
  </si>
  <si>
    <t>M010</t>
  </si>
  <si>
    <t>PP: Mzda 10/2025</t>
  </si>
  <si>
    <t>PP: Zdravotné poistenie 10/2025</t>
  </si>
  <si>
    <t>PP: Sociálne poistenie 10/2025</t>
  </si>
  <si>
    <t>PP: Daň zo mzdy za 10/2025</t>
  </si>
  <si>
    <t>25DF00815</t>
  </si>
  <si>
    <t>24/2025</t>
  </si>
  <si>
    <t>FA: Ekonomické a admin. služby OPS 10/2025</t>
  </si>
  <si>
    <t>25DF00986</t>
  </si>
  <si>
    <t>8378326779</t>
  </si>
  <si>
    <t>FA: Telekomunikačné služby 10/2025</t>
  </si>
  <si>
    <t>25DF00838</t>
  </si>
  <si>
    <t>FA: Športovo-manažérske služby 10/25</t>
  </si>
  <si>
    <t>B5-0012</t>
  </si>
  <si>
    <t>PP: Bankové poplatky 12/2025</t>
  </si>
  <si>
    <t>25DF00777</t>
  </si>
  <si>
    <t>MC22361395</t>
  </si>
  <si>
    <t>FA: Mailchimp 12/25</t>
  </si>
  <si>
    <t>DPH: Mailchimp 12/25</t>
  </si>
  <si>
    <t>M012</t>
  </si>
  <si>
    <t>PP: Zdravotné poistenie 12/2025</t>
  </si>
  <si>
    <t>M011</t>
  </si>
  <si>
    <t>PP: Sociálne poistenie 12/2025</t>
  </si>
  <si>
    <t>PP: Dan zo mzdy za 12/2025</t>
  </si>
  <si>
    <t>25DF00954</t>
  </si>
  <si>
    <t>25VF058</t>
  </si>
  <si>
    <t>FA: Spracovanie verej. obstarávania, dodat. účtovnícke práce 2025</t>
  </si>
  <si>
    <t>25DF00953</t>
  </si>
  <si>
    <t>25VF051</t>
  </si>
  <si>
    <t>FA:Spracovanie podvojn. účtovníctva 12/2025</t>
  </si>
  <si>
    <t>PP: Mzda 12/2025</t>
  </si>
  <si>
    <t>25DF00892</t>
  </si>
  <si>
    <t>25011073</t>
  </si>
  <si>
    <t>FA: IS-ZSL helpdesk,hosting 11/2025</t>
  </si>
  <si>
    <t>25DF00955</t>
  </si>
  <si>
    <t>2025040</t>
  </si>
  <si>
    <t>FA: Prevádzka skladu MTZ ZSL 12/2025</t>
  </si>
  <si>
    <t>25DF00898</t>
  </si>
  <si>
    <t>30/2025</t>
  </si>
  <si>
    <t>FA: Ekonomické a admin. služby OPS 12/2025</t>
  </si>
  <si>
    <t>25DF00897</t>
  </si>
  <si>
    <t>20250009</t>
  </si>
  <si>
    <t>FA: Športovo-manažérske služby 12/25</t>
  </si>
  <si>
    <t>25DF00979</t>
  </si>
  <si>
    <t>FA: Oprava a údržba kancelárskych zariadení</t>
  </si>
  <si>
    <t>25847180</t>
  </si>
  <si>
    <t>E LINKX a.s.</t>
  </si>
  <si>
    <t>25DF00921</t>
  </si>
  <si>
    <t>25VF047</t>
  </si>
  <si>
    <t>FA:Spracovanie podvojn. účtovníctva 11/2025</t>
  </si>
  <si>
    <t>25DF00971</t>
  </si>
  <si>
    <t xml:space="preserve">FA: Diaľničná známka AUT, MV ZSL AA780CR, AA775CR- 5.2.2025-31.1.2026  </t>
  </si>
  <si>
    <t>ASFINAG AT</t>
  </si>
  <si>
    <t>25DF01012</t>
  </si>
  <si>
    <t>8379896590</t>
  </si>
  <si>
    <t>FA: Telekomunikačné služby 11/2025</t>
  </si>
  <si>
    <t>FA: Športovo-manažérske služby 11/25</t>
  </si>
  <si>
    <t>25DF00847</t>
  </si>
  <si>
    <t>12512008</t>
  </si>
  <si>
    <t>FA: Nájomné priestorov sídla 12/2025</t>
  </si>
  <si>
    <t>PP: Zdravotné poistenie 11/2025</t>
  </si>
  <si>
    <t>PP: Sociálne poistenie 11/2025</t>
  </si>
  <si>
    <t>PP: Daň zo mzdy za 11/2025</t>
  </si>
  <si>
    <t>PP: Mzda 11/2025</t>
  </si>
  <si>
    <t>25DF00848</t>
  </si>
  <si>
    <t>26/25</t>
  </si>
  <si>
    <t>FA: Ekonomické a admin. služby OPS 11/2025</t>
  </si>
  <si>
    <t>25DF00849</t>
  </si>
  <si>
    <t>20252152</t>
  </si>
  <si>
    <t>FA: Oberon DataCloud 12/2025</t>
  </si>
  <si>
    <t>25DF01011</t>
  </si>
  <si>
    <t>FA: IS-ZSL helpdesk,hosting 12/2025</t>
  </si>
  <si>
    <t>25DF00987</t>
  </si>
  <si>
    <t>8381466005</t>
  </si>
  <si>
    <t>FA: Telekomunikačné služby 12/2025</t>
  </si>
  <si>
    <t>25DF01046</t>
  </si>
  <si>
    <t>1184702025</t>
  </si>
  <si>
    <t>FA: GPS monitoring MV AA 775CR,AA 780CR 12/25</t>
  </si>
  <si>
    <t>25CP00096</t>
  </si>
  <si>
    <t>CP-FO-MR0725</t>
  </si>
  <si>
    <t>CP: Speedcamp AD 17.-19.3.2025</t>
  </si>
  <si>
    <t>Michal Rajčan</t>
  </si>
  <si>
    <t>25DF00488</t>
  </si>
  <si>
    <t>62505</t>
  </si>
  <si>
    <t>FA: Činnosť lektora M.Gemza Speedcamp 18-19.3.2025</t>
  </si>
  <si>
    <t>Ski team Vlha s.r.o.</t>
  </si>
  <si>
    <t>25DF00479</t>
  </si>
  <si>
    <t>20250449</t>
  </si>
  <si>
    <t>FA: Nákup MTZ: Reprezentačné tričká 2025</t>
  </si>
  <si>
    <t>25DF00474</t>
  </si>
  <si>
    <t>32025047</t>
  </si>
  <si>
    <t>FA: AD testovanie športovcov TM SAD (Krížová,Prieložný, Hrbáňová,Jančová,Barnáš,Šróbová)</t>
  </si>
  <si>
    <t>25DF00428</t>
  </si>
  <si>
    <t>250100018</t>
  </si>
  <si>
    <t>FA: SAD TM Tel-lekárske prehliadky  (Prieložný,Jančová,Hrabach, Hrbáňová,Barnáš,Šróbová)</t>
  </si>
  <si>
    <t xml:space="preserve">54205018 </t>
  </si>
  <si>
    <t>Klinika Junácka a.s.</t>
  </si>
  <si>
    <t>25DF00747</t>
  </si>
  <si>
    <t>6259404788</t>
  </si>
  <si>
    <t>FA: Úprava tréningových tratí 2025</t>
  </si>
  <si>
    <t>31560636</t>
  </si>
  <si>
    <t>Tatry mountain resorts a.s.</t>
  </si>
  <si>
    <t>25RN00223</t>
  </si>
  <si>
    <t>RF-FO-SA-0125</t>
  </si>
  <si>
    <t>REF: Tréningové poplatky 05-08/25, tréning. kemp Porač,Piešťany,Litva</t>
  </si>
  <si>
    <t>Ľubomír Antol</t>
  </si>
  <si>
    <t>25DF00666</t>
  </si>
  <si>
    <t>17/10/2025</t>
  </si>
  <si>
    <t>FA: Nákup MTZ: Lyžiarske kombinézy</t>
  </si>
  <si>
    <t>DPH: Nákup MTZ: Lyžiarske kombinézy</t>
  </si>
  <si>
    <t>25DF00693</t>
  </si>
  <si>
    <t>2/11/2025</t>
  </si>
  <si>
    <t>Zaklad Produkcyjny "Berda" Tadeusz Szostak</t>
  </si>
  <si>
    <t>25RN00388</t>
  </si>
  <si>
    <t>RF-FO-LG-0225</t>
  </si>
  <si>
    <t>REF: Športová príprava 2025/26</t>
  </si>
  <si>
    <t>Lucia Gajdošíková</t>
  </si>
  <si>
    <t>25RN00255</t>
  </si>
  <si>
    <t>RF-FO-AB-0225</t>
  </si>
  <si>
    <t>REF: Trénig. poplatky,sústredenie Pitztal 10/25, Levi 12/25</t>
  </si>
  <si>
    <t>Andrej Barnáš RC</t>
  </si>
  <si>
    <t>25RN00281</t>
  </si>
  <si>
    <t>RF-PO-164-0125</t>
  </si>
  <si>
    <t>REF: Skipassy Pfelders, Schnastal, ubytovanie, 5 os.</t>
  </si>
  <si>
    <t>55773834</t>
  </si>
  <si>
    <t>Juniorská lyžiarska akadémia</t>
  </si>
  <si>
    <t>25RN00279</t>
  </si>
  <si>
    <t>RF-FO-MT-0125</t>
  </si>
  <si>
    <t>REF: Šport. prehliadka, skipass</t>
  </si>
  <si>
    <t>Michal Tatarko</t>
  </si>
  <si>
    <t>25RN00280</t>
  </si>
  <si>
    <t>RF-FO-KS-0425</t>
  </si>
  <si>
    <t>REF: Tréning, výdavky Levi, letenky</t>
  </si>
  <si>
    <t>Rastislav Šroba</t>
  </si>
  <si>
    <t>26RN00010</t>
  </si>
  <si>
    <t>RF-FO-AN-0126</t>
  </si>
  <si>
    <t>REF: Výdavky na trénera, prenájom MV</t>
  </si>
  <si>
    <t>25RN00376</t>
  </si>
  <si>
    <t>RF-FO-RJ-0425</t>
  </si>
  <si>
    <t>REF: Ubytovanie: Preteky EC Zinal, St.Moritz, EC Sestrierere</t>
  </si>
  <si>
    <t>Rebeka Jančová</t>
  </si>
  <si>
    <t>25RN00338</t>
  </si>
  <si>
    <t>RF-FO-OT-0125</t>
  </si>
  <si>
    <t>REF: Skipassy, Kronplatz  tréningový proces</t>
  </si>
  <si>
    <t>Oliver Tabačko</t>
  </si>
  <si>
    <t>25RN00341</t>
  </si>
  <si>
    <t>RF-PO-48-0325</t>
  </si>
  <si>
    <t>REF: Ubytovanie: Preteky Beaver Creek, Mnichov,  sezónny skipass, štartovné</t>
  </si>
  <si>
    <t>25RN00192</t>
  </si>
  <si>
    <t>RF-FO-RJ-0325</t>
  </si>
  <si>
    <t>REF: Ubytovanie Chile 08/25, Letenky, Ubytovanie Solden 10/25, skipassy</t>
  </si>
  <si>
    <t>26RN00016</t>
  </si>
  <si>
    <t>RF-PO-102-0225</t>
  </si>
  <si>
    <t xml:space="preserve">REF: Skipassy, štartovné </t>
  </si>
  <si>
    <t>Patrik Roth-A.S.P. Poprad</t>
  </si>
  <si>
    <t>26DF00048</t>
  </si>
  <si>
    <t>311/11</t>
  </si>
  <si>
    <t>FA: Ubytovanie: Preteky RD FIS Children Folgaria 24/02/2026</t>
  </si>
  <si>
    <t>Azienda per il Turismo Alpe Cimbra degli Altipiani di Folgaria</t>
  </si>
  <si>
    <t>26RN00009</t>
  </si>
  <si>
    <t>RF-FO-AB-0625</t>
  </si>
  <si>
    <t>REF: Trénerské poplatky 12/25-01/26</t>
  </si>
  <si>
    <t>26RN00015</t>
  </si>
  <si>
    <t>RF-FO-KP-0125</t>
  </si>
  <si>
    <t>REF: Štartovné, lístky na vleky, preteky 12/25-1/26</t>
  </si>
  <si>
    <t>Kamil Podhorský</t>
  </si>
  <si>
    <t>26DF00049</t>
  </si>
  <si>
    <t>20260051</t>
  </si>
  <si>
    <t>FA: Preteky Skinterkritérium Vrátna,štartovné, skipassy 19.-21.1.26</t>
  </si>
  <si>
    <t>26DF00045</t>
  </si>
  <si>
    <t>10260005</t>
  </si>
  <si>
    <t>FA: Preteky FIS Vrátna 26-29.1.2026</t>
  </si>
  <si>
    <t>Lyžiarsky klub Valčianska dolina</t>
  </si>
  <si>
    <t>26RN00008</t>
  </si>
  <si>
    <t>RF-PO-54-0225</t>
  </si>
  <si>
    <t>REF: Štartovné, lístky na preteky (športovec, tréner  dec.25-jan.26)</t>
  </si>
  <si>
    <t>30686661.</t>
  </si>
  <si>
    <t>ŠK UNI KOŠICE</t>
  </si>
  <si>
    <t>25RN00375</t>
  </si>
  <si>
    <t>RF-FO-KS-0525</t>
  </si>
  <si>
    <t>REF: Športová príprava, vosky</t>
  </si>
  <si>
    <t>Katarína Šrobová</t>
  </si>
  <si>
    <t>26RN00011</t>
  </si>
  <si>
    <t>RF-FO-JH-0225</t>
  </si>
  <si>
    <t>REF: Štartovné a skipassy 12/25</t>
  </si>
  <si>
    <t>Jakub Harbach</t>
  </si>
  <si>
    <t>25RN00373</t>
  </si>
  <si>
    <t>RF-FO-JM-0125</t>
  </si>
  <si>
    <t>REF: Štartovné a skipassy Reiteralm 15.-16.12.2025</t>
  </si>
  <si>
    <t>Jaromír Midriak</t>
  </si>
  <si>
    <t>26DF00050</t>
  </si>
  <si>
    <t>262015</t>
  </si>
  <si>
    <t>FA: FIS Skiinterkritérium Říčky   - ubytovanie 14-17.1.2026</t>
  </si>
  <si>
    <t>SKI KLUB Ústí nad Orlicí, spol. s.r.o.</t>
  </si>
  <si>
    <t>26DF00047</t>
  </si>
  <si>
    <t>260100028</t>
  </si>
  <si>
    <t>FA: Nákup MTZ:  Pretekárske palice 3 páry</t>
  </si>
  <si>
    <t>AC ecom s.r.o.</t>
  </si>
  <si>
    <t>26DF00046</t>
  </si>
  <si>
    <t>20260096</t>
  </si>
  <si>
    <t>FA: Preteky FIS Skiinterkritérium Říčky  2026 - skipassy</t>
  </si>
  <si>
    <t>26RN00017</t>
  </si>
  <si>
    <t>RF-FO-JM-0126</t>
  </si>
  <si>
    <t>REF: Štartovné a skipassy U16 Vrátna 9-10.1.2026</t>
  </si>
  <si>
    <t>26RN00012</t>
  </si>
  <si>
    <t>RF-PO-T0126</t>
  </si>
  <si>
    <t>REF: Štartovné,skipassy Jurgow</t>
  </si>
  <si>
    <t>T Sport Team, o.z.</t>
  </si>
  <si>
    <t>25RN00374</t>
  </si>
  <si>
    <t>REF: Gopass sezónka 2025</t>
  </si>
  <si>
    <t>26RN00013</t>
  </si>
  <si>
    <t>RF-FO-OT-0225</t>
  </si>
  <si>
    <t>REF: Skipass Kronplatz (dec.2025)</t>
  </si>
  <si>
    <t>26RN00007</t>
  </si>
  <si>
    <t>RF-FO-NM-0126</t>
  </si>
  <si>
    <t>REF: Gopass sezónka, zdravotná prehliadka (jan.2026)</t>
  </si>
  <si>
    <t>Karin Kaczorová</t>
  </si>
  <si>
    <t>25RN00372</t>
  </si>
  <si>
    <t>RF-FO-JJ-0125</t>
  </si>
  <si>
    <t>REF: Sezónny skipass, TV prehliadka</t>
  </si>
  <si>
    <t>Jana Jusková</t>
  </si>
  <si>
    <t>26RN00014</t>
  </si>
  <si>
    <t>RF-FO-PM-0126</t>
  </si>
  <si>
    <t>REF: Gopass sezónka</t>
  </si>
  <si>
    <t>Peter Magdolen</t>
  </si>
  <si>
    <t>25RN00371</t>
  </si>
  <si>
    <t>RF-FO-PM-0125</t>
  </si>
  <si>
    <t>REF: Preventívna lek. prehliadka</t>
  </si>
  <si>
    <t>SO106535</t>
  </si>
  <si>
    <t>FA: Športové oblečenie mládežníckej reprezentácie</t>
  </si>
  <si>
    <t>CP-FO-JB-0126</t>
  </si>
  <si>
    <t>CP: FIS Ch., Škofja Loka 12-15.2.26</t>
  </si>
  <si>
    <t>Jakub Boroš</t>
  </si>
  <si>
    <t>CP-FO-LS-0126</t>
  </si>
  <si>
    <t>Ľubomír Slodičák</t>
  </si>
  <si>
    <t>RF-FO-TP-0225</t>
  </si>
  <si>
    <t>REF: Ubytovanie, štartovné</t>
  </si>
  <si>
    <t>Tadeáš Prevuzňák</t>
  </si>
  <si>
    <t>RF-FO-TP-0125</t>
  </si>
  <si>
    <t>RF-FO-JM-0226</t>
  </si>
  <si>
    <t>REF: 3.kolo P-ZSL U16 Malinô Brdo-štartovné, skipassy</t>
  </si>
  <si>
    <t>REF: Šštartovné a skipass FIS preteky Suché 18-19.12.2025</t>
  </si>
  <si>
    <t>Adrián Kubík</t>
  </si>
  <si>
    <t>RF-FO-PB-0225</t>
  </si>
  <si>
    <t>REF: Štartovné Solda, Gopass  sezónka, skipassy</t>
  </si>
  <si>
    <t>202603</t>
  </si>
  <si>
    <t>FA: Prenájom MV Ford Transit SL169CJ 14-17.1.2026</t>
  </si>
  <si>
    <t>Janris s.r.o.</t>
  </si>
  <si>
    <t>20260156</t>
  </si>
  <si>
    <t>Esko s.r.o.</t>
  </si>
  <si>
    <t>25DF00019</t>
  </si>
  <si>
    <t>100376484</t>
  </si>
  <si>
    <t>FA: Nákup MTZ: RD CC- Športové oblečenie</t>
  </si>
  <si>
    <t>25DF00099</t>
  </si>
  <si>
    <t>100384278</t>
  </si>
  <si>
    <t>FA: Nákup MTZ: SSD CC pretekárske kombinézy</t>
  </si>
  <si>
    <t>25DF00412</t>
  </si>
  <si>
    <t>100429089</t>
  </si>
  <si>
    <t>FA: Nákup MTZ: SSD CC- Športové oblečenie</t>
  </si>
  <si>
    <t>25DF00411</t>
  </si>
  <si>
    <t>100428811</t>
  </si>
  <si>
    <t>25DF00668</t>
  </si>
  <si>
    <t>100444985</t>
  </si>
  <si>
    <t>FA: Nákup MTZ: Športové oblečenie RD CC</t>
  </si>
  <si>
    <t>25DF00689</t>
  </si>
  <si>
    <t>100444975</t>
  </si>
  <si>
    <t>FA: Odmena: Trenerská činnosť  RD CC 11/25</t>
  </si>
  <si>
    <t>25CP00221</t>
  </si>
  <si>
    <t>CP-FO-AK-0325</t>
  </si>
  <si>
    <t>CP: Tréningový proces Planica,  2.9.-15.9.2025</t>
  </si>
  <si>
    <t>25CP00075</t>
  </si>
  <si>
    <t>CP-FO-AK-0225</t>
  </si>
  <si>
    <t>CP: Preteky: FIS / COC SJ Zakopane  (POL) 18-23.3.2025, os. 1+1</t>
  </si>
  <si>
    <t>25CP00088</t>
  </si>
  <si>
    <t>CP-FO-AK-0125</t>
  </si>
  <si>
    <t>CP: Preteky SP / Youth Cup,  Zakopané (PL) 15-19.1.2025</t>
  </si>
  <si>
    <t>25CP00068</t>
  </si>
  <si>
    <t>CP:  Preteky: SP SJ/NC Kranjska Gora,  25-29.3.2025</t>
  </si>
  <si>
    <t>25DF00277</t>
  </si>
  <si>
    <t>4/001</t>
  </si>
  <si>
    <t>FA: Ubytovanie: Preteky FIS CHI Abetone  27-29.3.2025</t>
  </si>
  <si>
    <t>Albergo Tirolo Di Petrucci Daniele e Daniela Sonia EC.SAS</t>
  </si>
  <si>
    <t>25RN00227</t>
  </si>
  <si>
    <t>RF-FO-AB-0325</t>
  </si>
  <si>
    <t>REF: Skipasyy Pitztal 10/25</t>
  </si>
  <si>
    <t>Andrej Barnáš</t>
  </si>
  <si>
    <t>25RN00247</t>
  </si>
  <si>
    <t>RF-FO-AB-0525</t>
  </si>
  <si>
    <t>REF: Letenka Krakow-Kittila 15.11.2025</t>
  </si>
  <si>
    <t>56995792</t>
  </si>
  <si>
    <t>25RN00243</t>
  </si>
  <si>
    <t>RF-FO-AB-0425</t>
  </si>
  <si>
    <t>REF: Poplatky za tréningové kempy  10-12/2025</t>
  </si>
  <si>
    <t>25DF00600</t>
  </si>
  <si>
    <t>31/2025</t>
  </si>
  <si>
    <t>FA: World Rookie Tour licence fee 25</t>
  </si>
  <si>
    <t>ASA</t>
  </si>
  <si>
    <t>25DF00572</t>
  </si>
  <si>
    <t>FA: Ubytovanie: preteky WC roller Madona, 15.7.-21.7.2025, 2 os.</t>
  </si>
  <si>
    <t>Association A-Madona</t>
  </si>
  <si>
    <t>25DF00089</t>
  </si>
  <si>
    <t>2026-01</t>
  </si>
  <si>
    <t>FA: Ubytovanie: preteky WC Vars  24.1.-1.2.2026, 1 os.</t>
  </si>
  <si>
    <t>25RN00123</t>
  </si>
  <si>
    <t>RF-FO-BB-0225</t>
  </si>
  <si>
    <t>REF: Ubytovanie: RD Testy športovcov 2 os.</t>
  </si>
  <si>
    <t>25RN00124</t>
  </si>
  <si>
    <t>RF-FO-BB-0125</t>
  </si>
  <si>
    <t>REF: Ubytovanie: RD Testy športovcov 1 os.</t>
  </si>
  <si>
    <t>25DF00201</t>
  </si>
  <si>
    <t>20247</t>
  </si>
  <si>
    <t>FA: Mentoring a konzultácie</t>
  </si>
  <si>
    <t>52199053</t>
  </si>
  <si>
    <t>CanoeMarket, s.r.o.</t>
  </si>
  <si>
    <t>25DF00339</t>
  </si>
  <si>
    <t>2025-SVKSNO</t>
  </si>
  <si>
    <t>FA: Ubytovanie: preteky RD SBX - Junior World Cup 2025 Isola 9-14.2025</t>
  </si>
  <si>
    <t>Club Back to Back Snowboard</t>
  </si>
  <si>
    <t>25DF00278</t>
  </si>
  <si>
    <t>2025-04-05</t>
  </si>
  <si>
    <t>FA: Ubytovanie: preteky FIS CHI Val d´Isere  1-4.4.2025</t>
  </si>
  <si>
    <t>Club des Sports Val d´Isere</t>
  </si>
  <si>
    <t>PK-116</t>
  </si>
  <si>
    <t>FA: Nákup MTZ: Ski airbag Dainese XS/S 1 ks,</t>
  </si>
  <si>
    <t>Dainese S.p.A.</t>
  </si>
  <si>
    <t>PK-092</t>
  </si>
  <si>
    <t>FA: Nákup MTZ: Chrániče a airbagy SAD</t>
  </si>
  <si>
    <t>25DF00465</t>
  </si>
  <si>
    <t>2533023</t>
  </si>
  <si>
    <t>FA: Nákup MTZ: SMD šiltovky</t>
  </si>
  <si>
    <t>52417662</t>
  </si>
  <si>
    <t>DANELLS, s.r.o.</t>
  </si>
  <si>
    <t>25CP00083</t>
  </si>
  <si>
    <t>CP-FO-DRM-0125</t>
  </si>
  <si>
    <t>CP: Preteky FIS CHI Folgaria (ITA), 5-9.2.2025, os. 10+4</t>
  </si>
  <si>
    <t>Denis Rastislav Mažgút</t>
  </si>
  <si>
    <t>FA: Nákup MTZ: SMD tričká</t>
  </si>
  <si>
    <t>PK-117</t>
  </si>
  <si>
    <t>FA: Ubytovanie 7-14.12.2025 3 os.</t>
  </si>
  <si>
    <t>Evolve.com SteamboatHouse</t>
  </si>
  <si>
    <t>25DF00776</t>
  </si>
  <si>
    <t>20250489</t>
  </si>
  <si>
    <t>FA: Licencie na vysielačky Audi FIS Ski WC Solden, Gurgl 24.10.-23.11.2025</t>
  </si>
  <si>
    <t>Fernmeldebehörde Republik österreich</t>
  </si>
  <si>
    <t>25DF00885</t>
  </si>
  <si>
    <t>20250630</t>
  </si>
  <si>
    <t>FA: Licencie na vysielačky Semmering 20-25.1.2026, Schladming 27-28.1.2026</t>
  </si>
  <si>
    <t>DPH: Nákup MTZ: RD CC- Športové oblečenie</t>
  </si>
  <si>
    <t>DPH: Nákup MTZ: SSD CC- Športové oblečenie</t>
  </si>
  <si>
    <t>DPH: Nákup MTZ: Športové oblečenie RD CC</t>
  </si>
  <si>
    <t>1/04/2025</t>
  </si>
  <si>
    <t>DPH: Nákup MTZ: RD SB/SBX-snowb. kombinézy</t>
  </si>
  <si>
    <t>2/06/2025</t>
  </si>
  <si>
    <t>DPH: Nákup MTZ:  GS-Lyžiarske kombinézy 25/26</t>
  </si>
  <si>
    <t>DPH: Nákup MTZ: Lyžiarske kombinézy RD SMD  (Celková suma na FA 9580,-€)</t>
  </si>
  <si>
    <t>Finančná správa (Berdax) 239 eur časť</t>
  </si>
  <si>
    <t>41502178</t>
  </si>
  <si>
    <t>DPH: Nákup MTZ: Lyže Fischer, lyžiarky, batohy</t>
  </si>
  <si>
    <t>Finančná správa (Fischer)</t>
  </si>
  <si>
    <t>115747</t>
  </si>
  <si>
    <t>DPH: Nákup MTZ: RD SAD - Lyžiarske oblečenie (set 2025: vesta, pršiplášť, nohavice, bunda)</t>
  </si>
  <si>
    <t>Finančna správa (Huski Wear)</t>
  </si>
  <si>
    <t>115749</t>
  </si>
  <si>
    <t>DPH: Nákup MTZ: RD SAD - Lyžiarske oblečenie (set 2025: mikina, kraťasy)</t>
  </si>
  <si>
    <t>115750</t>
  </si>
  <si>
    <t>DPH: Nákup MTZ: RD SAD - Lyžiarske oblečenie, (set 2025: bunda, nohavice)</t>
  </si>
  <si>
    <t>INV115667</t>
  </si>
  <si>
    <t>DPH: Nákup MTZ: Športové oblečenie RD SX 2025</t>
  </si>
  <si>
    <t>116577</t>
  </si>
  <si>
    <t>116712</t>
  </si>
  <si>
    <t>DPH: Nákup MTZ: Softshell bunda</t>
  </si>
  <si>
    <t>116433</t>
  </si>
  <si>
    <t>DPH: Nákup MTZ: Športové oblečenie-pršiplášť</t>
  </si>
  <si>
    <t>INV114247</t>
  </si>
  <si>
    <t>DPH: Nákup MTZ: RD SB/SBX - športové oblečenie</t>
  </si>
  <si>
    <t>116232</t>
  </si>
  <si>
    <t>DPH: Nákup MTZ: Šport. oblečenie-bunda, vesta</t>
  </si>
  <si>
    <t>115618</t>
  </si>
  <si>
    <t>DPH: Nákup MTZ: SMD Športové oblečenie</t>
  </si>
  <si>
    <t>115619</t>
  </si>
  <si>
    <t>2025070101</t>
  </si>
  <si>
    <t>DPH: Odmena: Trénerská činnosť WC 16-27.3.25</t>
  </si>
  <si>
    <t>Finančná správa (Lars Grundberg)</t>
  </si>
  <si>
    <t>250100750</t>
  </si>
  <si>
    <t>DPH: Nákup MTZ: Transportný kufor na vysielačky</t>
  </si>
  <si>
    <t>1045.2025</t>
  </si>
  <si>
    <t>DPH: Nákup MTZ: RD SJ/NC zadná časť viazania, hmoždinky</t>
  </si>
  <si>
    <t>DPH: Nákup MTZ: Termo nohavice pre RD SAD</t>
  </si>
  <si>
    <t>Finančná správa (Tomáš Tuček-Steatit)</t>
  </si>
  <si>
    <t>2500179</t>
  </si>
  <si>
    <t>DPH: Nákup MTZ: Šport. Oblečenie Burton  (Murgáč,Doubek,Jakubčo)</t>
  </si>
  <si>
    <t>F2500180</t>
  </si>
  <si>
    <t>DPH: Nákup MTZ: Športové oblečenie Burton SNB</t>
  </si>
  <si>
    <t>25DF00677</t>
  </si>
  <si>
    <t>FA: Nákup MTZ:  Lyže Fischer, lyžiarky, batohy</t>
  </si>
  <si>
    <t>12511008</t>
  </si>
  <si>
    <t>FA: Nájomné priestorov sídla 11/2025</t>
  </si>
  <si>
    <t>25DF00766</t>
  </si>
  <si>
    <t>167631</t>
  </si>
  <si>
    <t>FA: Ubytovanie: RD CC sústredenie Oberhof 13.10.-17.10.2025, 5 os.</t>
  </si>
  <si>
    <t>Henninger Hotelbetriebsgesellschaft mbH</t>
  </si>
  <si>
    <t>25DF00794</t>
  </si>
  <si>
    <t>FA: Ubytovanie:  RD CC (10 os) - 21-22.09.2025</t>
  </si>
  <si>
    <t>25DF00768</t>
  </si>
  <si>
    <t>FA: Ubytovanie: RD CC 12.10.2025</t>
  </si>
  <si>
    <t>Hotel IRIS Eden Praha</t>
  </si>
  <si>
    <t>25DF00762</t>
  </si>
  <si>
    <t>065/25</t>
  </si>
  <si>
    <t>FA: Ubytovanie: sústredenie RD CC, Livigno 22.9.-3.10.2025, 9 os.</t>
  </si>
  <si>
    <t>Hotel Lanz s.a.s. di Mottini Margherita e figli</t>
  </si>
  <si>
    <t>25DF01017</t>
  </si>
  <si>
    <t>076/25</t>
  </si>
  <si>
    <t>FA: Ubytovanie: sústredenie Livigno 8-23.11.25   RD CC 10 os.</t>
  </si>
  <si>
    <t>25DF00236</t>
  </si>
  <si>
    <t>FA: Nákup MTZ: RD SB/SBX - športové oblečenie</t>
  </si>
  <si>
    <t>25DF00664</t>
  </si>
  <si>
    <t>FA: Nákup MTZ: RD SAD - Lyžiarske oblečenie (set 2025: vesta, pršiplášť, nohavice, bunda)</t>
  </si>
  <si>
    <t>25DF00663</t>
  </si>
  <si>
    <t>FA: Nákup MTZ: RD SAD - Lyžiarske oblečenie (set 2025: mikina, kraťasy)</t>
  </si>
  <si>
    <t>25DF00662</t>
  </si>
  <si>
    <t>FA: Nákup MTZ: RD SAD - Lyžiarske oblečenie, (set 2025: bunda, nohavice)</t>
  </si>
  <si>
    <t>25DF00671</t>
  </si>
  <si>
    <t>FA: Nákup MTZ: Športové oblečenie RD SX 2025</t>
  </si>
  <si>
    <t>25DF00687</t>
  </si>
  <si>
    <t>FA: Nákup MTZ: Šport. oblečenie-bunda, vesta</t>
  </si>
  <si>
    <t>25DF00781</t>
  </si>
  <si>
    <t>25DF00782</t>
  </si>
  <si>
    <t>FA: Nákup MTZ: Softshell bunda</t>
  </si>
  <si>
    <t>25DF00688</t>
  </si>
  <si>
    <t>FA: Nákup MTZ: Športové oblečenie-pršiplášť</t>
  </si>
  <si>
    <t>25DF00685</t>
  </si>
  <si>
    <t>FA: Nákup MTZ: SMD Športové oblečenie</t>
  </si>
  <si>
    <t>25DF00684</t>
  </si>
  <si>
    <t>25RN00339</t>
  </si>
  <si>
    <t>RF-FO-JH-0125</t>
  </si>
  <si>
    <t>REF: Ubytovanie a skipassy  Hintertux, Litva, Pitztal</t>
  </si>
  <si>
    <t>25CP00107</t>
  </si>
  <si>
    <t>CP-FO-JV-0325</t>
  </si>
  <si>
    <t>CP: Ubytovanie: preteky EC Passo Pelegrino  14.2.-17.2.2025</t>
  </si>
  <si>
    <t>25CP00175</t>
  </si>
  <si>
    <t>CP: Preteky Lenk (CH), Reiteralm  (AUT) 15.1.-25.1.2025</t>
  </si>
  <si>
    <t>25CP00106</t>
  </si>
  <si>
    <t>CP-FO-JV-0225</t>
  </si>
  <si>
    <t>CP: Tréning Š. Pleso 6-8.1.2025</t>
  </si>
  <si>
    <t>25CP00316</t>
  </si>
  <si>
    <t>CP-FO-JV-0625</t>
  </si>
  <si>
    <t>CP: Sústredenie Pitztal (AT)  17-23.11.2025</t>
  </si>
  <si>
    <t>25CP00315</t>
  </si>
  <si>
    <t>CP-FO-JV-0525</t>
  </si>
  <si>
    <t>CP:Sústredenie Pitztal (AT)   3-8.11.2025</t>
  </si>
  <si>
    <t>25RN00333</t>
  </si>
  <si>
    <t>RF-FO-JV-0425</t>
  </si>
  <si>
    <t>REF: Ubytovanie: sústredenie Passo Stelvio (ITA)  17.10.2025</t>
  </si>
  <si>
    <t>25CP00339</t>
  </si>
  <si>
    <t>25ZSSD79</t>
  </si>
  <si>
    <t>Z: Preteky FESA Planica 1.-8.12.25</t>
  </si>
  <si>
    <t>25CP00170</t>
  </si>
  <si>
    <t>CP-FO-JF-0125</t>
  </si>
  <si>
    <t>CP: Sústredenie Štr.Pleso 06/2025</t>
  </si>
  <si>
    <t>25CP00194</t>
  </si>
  <si>
    <t>25ZSSD37</t>
  </si>
  <si>
    <t>Z: Kemp RD CC Š.Pleso 4.-10.7.2025</t>
  </si>
  <si>
    <t>25CP00184</t>
  </si>
  <si>
    <t>CP-FO-JF-0225</t>
  </si>
  <si>
    <t>CP: Pracovná cesta, MSJ Madona  15.7.-21.7.2025</t>
  </si>
  <si>
    <t>25CP00230</t>
  </si>
  <si>
    <t>25ZSSD45</t>
  </si>
  <si>
    <t>Z: RD CC Kemp Oberhof 17-24.08.2025</t>
  </si>
  <si>
    <t>25CP00263</t>
  </si>
  <si>
    <t>25ZSSD56</t>
  </si>
  <si>
    <t>Z: Kemp RD CC Livigno 22.9.-3.10.25</t>
  </si>
  <si>
    <t>25CP00262</t>
  </si>
  <si>
    <t>25ZSSD63</t>
  </si>
  <si>
    <t>Z: Kemp RD CC Oberhof 12.-17.10.25</t>
  </si>
  <si>
    <t>Z: Pretky:  FESA Planica 1.-8.12.25</t>
  </si>
  <si>
    <t>25CP00327</t>
  </si>
  <si>
    <t>25ZSSD73</t>
  </si>
  <si>
    <t>Z: Kemp RD CC Livigno 8-23.11.2025</t>
  </si>
  <si>
    <t>25CP00341</t>
  </si>
  <si>
    <t>25ZSSD87</t>
  </si>
  <si>
    <t>Z: Závody FESA cup CC, St. Ulrich 15.-21.12. 2025</t>
  </si>
  <si>
    <t>26CP00002</t>
  </si>
  <si>
    <t>25ZSSD92</t>
  </si>
  <si>
    <t>Z: Preteky Tour de Ski CC 26.12-03.01.2026</t>
  </si>
  <si>
    <t>25CP00289</t>
  </si>
  <si>
    <t>CP-FO-JF-0625</t>
  </si>
  <si>
    <t>CP: Tréning B.Bystrica 27-30.10.25</t>
  </si>
  <si>
    <t>25CP00288</t>
  </si>
  <si>
    <t>CP-FO-JF-0525</t>
  </si>
  <si>
    <t>CP: Pracovné cesty 10/2025</t>
  </si>
  <si>
    <t>25CP00343</t>
  </si>
  <si>
    <t>25ZSSD83</t>
  </si>
  <si>
    <t>Z: Preteky WC Davos RD CC 8.-15.12.2025</t>
  </si>
  <si>
    <t>25DF00449</t>
  </si>
  <si>
    <t>25FV067</t>
  </si>
  <si>
    <t>FA: Prenájom a úprava tratí  , tréning TM SAD GS 22.5.-23.5.2025</t>
  </si>
  <si>
    <t>JASED, s.r.o.</t>
  </si>
  <si>
    <t>25DF00872</t>
  </si>
  <si>
    <t>2320250201</t>
  </si>
  <si>
    <t>FA: Ubytovanie: 23-24.9.2025, 2 os.</t>
  </si>
  <si>
    <t>45867054</t>
  </si>
  <si>
    <t>Jibstar Distribution s.r.o.</t>
  </si>
  <si>
    <t>25RN00221</t>
  </si>
  <si>
    <t>RF-FO-KS-0225</t>
  </si>
  <si>
    <t>REF: Odmena: Trénerské služby 05-10/2025</t>
  </si>
  <si>
    <t>25RN00222</t>
  </si>
  <si>
    <t>RF-FO-KS-0325</t>
  </si>
  <si>
    <t>REF: Tréningový kemp Pitztal AUT , 10/2025, skipassy</t>
  </si>
  <si>
    <t>25CP00264</t>
  </si>
  <si>
    <t>CP-FO-KS-0125</t>
  </si>
  <si>
    <t>CP: Sústredenie FIS Švajčiarsko 7.9.-17.9.2025 Zermatt</t>
  </si>
  <si>
    <t>25RN00215</t>
  </si>
  <si>
    <t>RF-FO-KS-0125</t>
  </si>
  <si>
    <t>REF: Tréningový kemp Passo Stelvio ITA,  20-28.9.2025</t>
  </si>
  <si>
    <t>25RN00256</t>
  </si>
  <si>
    <t>REF: Tréningový kemp Pitztal AUT  10/2025,</t>
  </si>
  <si>
    <t>25DF00550</t>
  </si>
  <si>
    <t>FA: Odmena:  Služby servisného technika RD  SJ/NC, sezóna 2024/25</t>
  </si>
  <si>
    <t>25DF00376</t>
  </si>
  <si>
    <t>701410</t>
  </si>
  <si>
    <t>FA: Ubytovanie: preteky WC 2025 Lahti SJ/NC 2 os.</t>
  </si>
  <si>
    <t>Lahti Region Oy</t>
  </si>
  <si>
    <t>25DF00247</t>
  </si>
  <si>
    <t>FA: Odmena: Trénerská činnosť WC 16-27.3.25</t>
  </si>
  <si>
    <t>Lars Grundberg</t>
  </si>
  <si>
    <t>25DF00032</t>
  </si>
  <si>
    <t>25000063</t>
  </si>
  <si>
    <t>FA: SBX EC Letenka (Knapp)</t>
  </si>
  <si>
    <t>0352025</t>
  </si>
  <si>
    <t>PK-002 (2026)</t>
  </si>
  <si>
    <t>FA: Štartovné EU Cup Pass inm Thurn 11-14.01.2026</t>
  </si>
  <si>
    <t>LIVEHEATS ANMELDEGEB. ,INNSBRUCK ,AT</t>
  </si>
  <si>
    <t>25DF00864</t>
  </si>
  <si>
    <t>FA: Nálepky na označovanie servisného materiálu</t>
  </si>
  <si>
    <t>51262444</t>
  </si>
  <si>
    <t>LK REKLAMA s.r.o.</t>
  </si>
  <si>
    <t>25DF00759</t>
  </si>
  <si>
    <t>20250260</t>
  </si>
  <si>
    <t>FA: Ubytovanie RD CC, 10.10.-12.10.2025</t>
  </si>
  <si>
    <t>25DF00771</t>
  </si>
  <si>
    <t>IN-25264</t>
  </si>
  <si>
    <t>FA: Prenájom tratí: Prime Park sessions 2025, session 03-9.11.25 / 10-16.11.25 (M. Oravec)</t>
  </si>
  <si>
    <t>LOS&amp;Sons GmbH</t>
  </si>
  <si>
    <t>25DF00772</t>
  </si>
  <si>
    <t>IN-25268</t>
  </si>
  <si>
    <t xml:space="preserve">FA: Prime Park sessions 2025 session 03-9.11.25 / 10-16.11.25 </t>
  </si>
  <si>
    <t>25DF00305</t>
  </si>
  <si>
    <t>645</t>
  </si>
  <si>
    <t>FA: Ubytovanie: preteky RD CC Cogne (ITA)  5. os. WC FIS</t>
  </si>
  <si>
    <t>LOU RESSIGNON SRL</t>
  </si>
  <si>
    <t>25RN00278</t>
  </si>
  <si>
    <t>RF-FO-SA-0225</t>
  </si>
  <si>
    <t>REF: Tréningový kemp Levi</t>
  </si>
  <si>
    <t>25RN00151</t>
  </si>
  <si>
    <t>RF-FO-LS-0125</t>
  </si>
  <si>
    <t>REF: GS príprava - úprava trate,  phm štvorkolka, vlekovné</t>
  </si>
  <si>
    <t>25DF00576</t>
  </si>
  <si>
    <t>10250001</t>
  </si>
  <si>
    <t>FA: Odmena: Trénerská činnosť Neudorf  05/2025</t>
  </si>
  <si>
    <t>25DF00594</t>
  </si>
  <si>
    <t>10250007</t>
  </si>
  <si>
    <t>FA: Odmena: Trénerská činnosť FIS Bolognola</t>
  </si>
  <si>
    <t>25DF00745</t>
  </si>
  <si>
    <t>10250011</t>
  </si>
  <si>
    <t>FA: Odmena: Trénerská činnosť Schwarzenbach AUT,  RD Grasski 09/25</t>
  </si>
  <si>
    <t>PK-058</t>
  </si>
  <si>
    <t>FA: Letenka RD CC J.Franc MS Rol Madona (LAT)</t>
  </si>
  <si>
    <t>Lufthansa</t>
  </si>
  <si>
    <t>25CP00067</t>
  </si>
  <si>
    <t>25ZSSD07</t>
  </si>
  <si>
    <t>Z: Preteky WC Cogne 24.1.-2.2.2025</t>
  </si>
  <si>
    <t>25CP00094</t>
  </si>
  <si>
    <t>CP-FO-LN-0225</t>
  </si>
  <si>
    <t>CP: Preteky FIS CC Zakopane (POL)  26-27.3.2025, os.11</t>
  </si>
  <si>
    <t>25RN00246</t>
  </si>
  <si>
    <t>RF-PO-T-0225</t>
  </si>
  <si>
    <t>REF: L.Hladká-lyžiarska príprava Stelvio 6-9/2025,</t>
  </si>
  <si>
    <t>42389518</t>
  </si>
  <si>
    <t>Lyžiarsky klub SKI TEAM Martinské hole</t>
  </si>
  <si>
    <t>25DF00660</t>
  </si>
  <si>
    <t>3/10/2025</t>
  </si>
  <si>
    <t>FA: Ubytovanie: sústredenie RD SJ/NC Zakopane 8-11.10.2025 4 os.</t>
  </si>
  <si>
    <t>Maria Maka</t>
  </si>
  <si>
    <t>25DF00336</t>
  </si>
  <si>
    <t>2/3/25</t>
  </si>
  <si>
    <t>FA: Ubytovanie: preteky FIS CUP, COC CUP 18-23.3.2025, 4 osoby</t>
  </si>
  <si>
    <t>25CP00147</t>
  </si>
  <si>
    <t>CP-FO-TM-0325</t>
  </si>
  <si>
    <t>CP: Tréning Szczyrk (PL) 10-12.6.2025, os. 2</t>
  </si>
  <si>
    <t>25CP00189</t>
  </si>
  <si>
    <t>CP-FO-TM-0425</t>
  </si>
  <si>
    <t>CP: Kemp FIS Planica 7-13.7.2025</t>
  </si>
  <si>
    <t>25CP00108</t>
  </si>
  <si>
    <t>CP-FO-MH-0125</t>
  </si>
  <si>
    <t>CP: Preteky FS CHI Val d Isere (FRA)  31.3.-5.4.2025, os. 15</t>
  </si>
  <si>
    <t>Martin Hromada</t>
  </si>
  <si>
    <t>25RN00122</t>
  </si>
  <si>
    <t>RF-FO-MJ-0225</t>
  </si>
  <si>
    <t>REF: Športová príprava, skipassy vstupy posilňovňa, trén. príprava</t>
  </si>
  <si>
    <t>Martin Józsa</t>
  </si>
  <si>
    <t>25RN00185</t>
  </si>
  <si>
    <t>RF-FO-MJ-0325</t>
  </si>
  <si>
    <t>REF: Vstup Benger park , fyzioterapia, tréningy</t>
  </si>
  <si>
    <t>25CP00228</t>
  </si>
  <si>
    <t>25ZSMD43</t>
  </si>
  <si>
    <t>Z: Sústredenie Štrbské Pleso  28.7.-1.8.2025 RD SBX</t>
  </si>
  <si>
    <t>REF: Viazanie Burton, topánky, lyžiarske okuliare Oakley, prilba Oakley (celkom 1040,38 eur)</t>
  </si>
  <si>
    <t>25CP00275</t>
  </si>
  <si>
    <t>CP-FO-MP-0125</t>
  </si>
  <si>
    <t xml:space="preserve">CP: Preteky FIS Passo Stelvio 5-8.8.2025  3 os. </t>
  </si>
  <si>
    <t>Matej Dušan Prieložný</t>
  </si>
  <si>
    <t>25RN00291</t>
  </si>
  <si>
    <t>RF-FO-MP-0125</t>
  </si>
  <si>
    <t>REF: Letenky Santiago Chile,batožina</t>
  </si>
  <si>
    <t>25DF00575</t>
  </si>
  <si>
    <t>FA:  Odmena: Výkon činnosti ŠTR-MD sezóna 2025</t>
  </si>
  <si>
    <t>44886594</t>
  </si>
  <si>
    <t>25CP00246</t>
  </si>
  <si>
    <t>CP-FO-MM-1025</t>
  </si>
  <si>
    <t>CP: Pracovná cesta, Jasná 10-13.4.2025</t>
  </si>
  <si>
    <t>FA: Laboratórna diagnostika športovcov 09/2025 CC</t>
  </si>
  <si>
    <t>25RN00331</t>
  </si>
  <si>
    <t>RF-FO-MO-0225</t>
  </si>
  <si>
    <t>REF: Fyzioterapia, Klinika Hannover</t>
  </si>
  <si>
    <t>Michael Oravec</t>
  </si>
  <si>
    <t>RF-FO-MO-0325</t>
  </si>
  <si>
    <t>REF: Letenky Peking Čína 6.12.2025</t>
  </si>
  <si>
    <t>PZ-2515</t>
  </si>
  <si>
    <t>PZ-FO-MJ-0225</t>
  </si>
  <si>
    <t>PZ: Odmena: Servisný technik CC 01/25</t>
  </si>
  <si>
    <t>25RN00117</t>
  </si>
  <si>
    <t>RF-FO-MR-0125</t>
  </si>
  <si>
    <t>REF: Speedcamp AL-servisný materiál</t>
  </si>
  <si>
    <t>25DF00701</t>
  </si>
  <si>
    <t>72025</t>
  </si>
  <si>
    <t>25DF00946</t>
  </si>
  <si>
    <t>20250178</t>
  </si>
  <si>
    <t>FA: Odmena: Fyzioterapia (S.Sakál) 12/2025</t>
  </si>
  <si>
    <t>52 597 997</t>
  </si>
  <si>
    <t>PK-118</t>
  </si>
  <si>
    <t>FA: Ubytovanie: preteky  MS St.Jesufsheim RD CC 23.10.2025</t>
  </si>
  <si>
    <t xml:space="preserve">MS* ST.JOSEFSHEIM ,SCHRUNS </t>
  </si>
  <si>
    <t>25DF00448</t>
  </si>
  <si>
    <t>20251022</t>
  </si>
  <si>
    <t>25DF01039</t>
  </si>
  <si>
    <t>20251093</t>
  </si>
  <si>
    <t>25DF00799</t>
  </si>
  <si>
    <t>32025093</t>
  </si>
  <si>
    <t>FA: Testovanie športovcov RD 2025</t>
  </si>
  <si>
    <t>25RN00150</t>
  </si>
  <si>
    <t>RF-FO-NF-0125</t>
  </si>
  <si>
    <t>REF: Repre- lekárska prehliadka,  tréningový program, plávanie</t>
  </si>
  <si>
    <t>25CP00131</t>
  </si>
  <si>
    <t>CP-FO-NF-0325</t>
  </si>
  <si>
    <t>CP: GS Tréning Štítná n.Vlárí   17-18.5.2025</t>
  </si>
  <si>
    <t>25CP00137</t>
  </si>
  <si>
    <t>CP-FO-NF-0225</t>
  </si>
  <si>
    <t>CP: GS Tréning Štítná n.Vlárí   10-11.5.2025</t>
  </si>
  <si>
    <t>25CP00132</t>
  </si>
  <si>
    <t>CP-FO-NF-0125</t>
  </si>
  <si>
    <t>CP: GS Tréning Jasenská Dolina  3-4.5.2025</t>
  </si>
  <si>
    <t>25CP00152</t>
  </si>
  <si>
    <t>CP-FO-NF-0425</t>
  </si>
  <si>
    <t>CP: GS Český pohár Štítná n/Vlári  20-22.6.2025</t>
  </si>
  <si>
    <t>25CP00236</t>
  </si>
  <si>
    <t>CP-FO-NF-0925</t>
  </si>
  <si>
    <t>CP: Tréning GS, Štítna n. Vlárí 30.7.2025</t>
  </si>
  <si>
    <t>25CP00241</t>
  </si>
  <si>
    <t>CP-FO-NF-0825</t>
  </si>
  <si>
    <t>CP: Sústredenie GS, Jasenská dolina, 12.7.-13.7.2025</t>
  </si>
  <si>
    <t>25CP00240</t>
  </si>
  <si>
    <t>CP-FO-NF-0725</t>
  </si>
  <si>
    <t>CP: Preteky FIS GS, Jasenská dolina 3-6.7.2025</t>
  </si>
  <si>
    <t>25CP00235</t>
  </si>
  <si>
    <t>CP-FO-NF-0625</t>
  </si>
  <si>
    <t>CP: Tréning GS, Štítna n.Vlárí 14.6.2025</t>
  </si>
  <si>
    <t>25CP00244</t>
  </si>
  <si>
    <t>CP-FO-NF-0525</t>
  </si>
  <si>
    <t>CP: Sústredenie Jasenská dolina, 7-8.6.2025</t>
  </si>
  <si>
    <t>25CP00313</t>
  </si>
  <si>
    <t>CP-FO-NF-1725</t>
  </si>
  <si>
    <t>CP: Tréning.kemp SX Reiteralm   AUT 23-27.11.2025</t>
  </si>
  <si>
    <t>25CP00314</t>
  </si>
  <si>
    <t>CP-FO-NF-1625</t>
  </si>
  <si>
    <t>CP: Sústredenie SX Pitztal (AT)  9-13.11.2025</t>
  </si>
  <si>
    <t>25CP00312</t>
  </si>
  <si>
    <t>CP-FO-NF-1525</t>
  </si>
  <si>
    <t>CP: Sústredenie SX Hintertux AUT 20-26.10.2025</t>
  </si>
  <si>
    <t>25DF00475</t>
  </si>
  <si>
    <t>202505141</t>
  </si>
  <si>
    <t>FA: Nákup MTZ: SMD RD: športové oblečenie</t>
  </si>
  <si>
    <t>51064707</t>
  </si>
  <si>
    <t>NINETY9 s.r.o.</t>
  </si>
  <si>
    <t>25DF00467</t>
  </si>
  <si>
    <t>552/2025</t>
  </si>
  <si>
    <t>FA: Ubytovanie: Szczyrk 19-22.5.25</t>
  </si>
  <si>
    <t>PANORAMA Andrzej Szymanski         PL</t>
  </si>
  <si>
    <t>FA: Ubytovanie Szczyrk 19-22.5.25</t>
  </si>
  <si>
    <t>25DF00228</t>
  </si>
  <si>
    <t>9125070778</t>
  </si>
  <si>
    <t>FA: Letenky Bergamo-Krakov 01/25  (Danielová, Renda) - doplatok</t>
  </si>
  <si>
    <t>35897821</t>
  </si>
  <si>
    <t>pelikantravel.com s.r.o.</t>
  </si>
  <si>
    <t>25CP00062</t>
  </si>
  <si>
    <t>25ZSMD03</t>
  </si>
  <si>
    <t>Z: Preteky UNI- Lenk (SUI) 9-13.1.2025</t>
  </si>
  <si>
    <t>25CP00165</t>
  </si>
  <si>
    <t>25ZSMD20</t>
  </si>
  <si>
    <t>Z: Preteky EC Lenk, MS 2025 SB/FS S.Moritz</t>
  </si>
  <si>
    <t>25CP00166</t>
  </si>
  <si>
    <t>25ZSMD18</t>
  </si>
  <si>
    <t>Z: Preteky FIS Dolní Morava CZE 7-9.3.2025</t>
  </si>
  <si>
    <t>Z: Preteky  FIS Dolní Morava CZE 7-9.3.2025</t>
  </si>
  <si>
    <t>25CP00105</t>
  </si>
  <si>
    <t>25ZSMD15</t>
  </si>
  <si>
    <t>Z: Preteky SP Cortina d´Ampezzo SBX 12.2.2025 -16.2.2025</t>
  </si>
  <si>
    <t>25CP00206</t>
  </si>
  <si>
    <t>25ZSMD42</t>
  </si>
  <si>
    <t>25CP00346</t>
  </si>
  <si>
    <t>25ZSMD46</t>
  </si>
  <si>
    <t>Z: Sústredenie Landgraaf (NL),  RD SBX 18-22.8.2025</t>
  </si>
  <si>
    <t>25CP00278</t>
  </si>
  <si>
    <t>25ZSMD57</t>
  </si>
  <si>
    <t>Z: Sústredenie SBX Hintertux   29.9.-3.10.2025</t>
  </si>
  <si>
    <t>25CP00280</t>
  </si>
  <si>
    <t>25ZSMD61</t>
  </si>
  <si>
    <t>Z: Sústredenie SBX Stelvio 12.10.-18.10.2025</t>
  </si>
  <si>
    <t>25CP00330</t>
  </si>
  <si>
    <t>25ZSMD74</t>
  </si>
  <si>
    <t>Z: Sústredenie Pitztal RD SBX   3.11.2025 – 30.11.2025</t>
  </si>
  <si>
    <t>25CP00344</t>
  </si>
  <si>
    <t>25ZSMD89</t>
  </si>
  <si>
    <t>Z: Preteky FIS JUN Pitztal 17-20.12.2025</t>
  </si>
  <si>
    <t>25RN00332</t>
  </si>
  <si>
    <t>RF-FO-JV-0525</t>
  </si>
  <si>
    <t>REF: Skipass sústredenie Passo  Stelvio (J.Valek)</t>
  </si>
  <si>
    <t>25RN00091</t>
  </si>
  <si>
    <t>RF-FO-PB-0125</t>
  </si>
  <si>
    <t>REF: Sezónny skipass Gopass 2025</t>
  </si>
  <si>
    <t>25RN00266</t>
  </si>
  <si>
    <t>REF: Silová a kondičná príprava</t>
  </si>
  <si>
    <t>Pitoňáková Ľudmila</t>
  </si>
  <si>
    <t>25DF00691</t>
  </si>
  <si>
    <t>FA: Nákup MTZ: Transportný kufor na vysielačky</t>
  </si>
  <si>
    <t>RADIOKING s.r.o</t>
  </si>
  <si>
    <t>25CP00090</t>
  </si>
  <si>
    <t>CP: Preteky FIS Ch. Abetone (ITA)  26-30.3.2025, os. 14 os.</t>
  </si>
  <si>
    <t>Roman Petriľák</t>
  </si>
  <si>
    <t>25DF00541</t>
  </si>
  <si>
    <t>Ryanair</t>
  </si>
  <si>
    <t>25RN00257</t>
  </si>
  <si>
    <t>RF-FO-SJ-0225</t>
  </si>
  <si>
    <t>REF: Fyzioterapeutické služby</t>
  </si>
  <si>
    <t>25DF00869</t>
  </si>
  <si>
    <t>25010083</t>
  </si>
  <si>
    <t>FA: IS-ZSL hosting 6-10/25 (toto je nulovací doklad, takže len časť tejto FA použijeme do nuly)</t>
  </si>
  <si>
    <t>26DF00055</t>
  </si>
  <si>
    <t>26CP00004</t>
  </si>
  <si>
    <t>26CP00005</t>
  </si>
  <si>
    <t>26RN00019</t>
  </si>
  <si>
    <t>25RN00386</t>
  </si>
  <si>
    <t>26RN00018</t>
  </si>
  <si>
    <t>25RN00385</t>
  </si>
  <si>
    <t>26RN00020</t>
  </si>
  <si>
    <t>26DF00056</t>
  </si>
  <si>
    <t>26DF00054</t>
  </si>
  <si>
    <t>akcie medzinárodnej lyžiarskej a snowboardovej federácie</t>
  </si>
  <si>
    <t>COC</t>
  </si>
  <si>
    <t>Kontinentálny pohár</t>
  </si>
  <si>
    <t>P-ZSL</t>
  </si>
  <si>
    <t>Pohár ZSL</t>
  </si>
  <si>
    <t>SNB</t>
  </si>
  <si>
    <t>snowboarding</t>
  </si>
  <si>
    <t>SX</t>
  </si>
  <si>
    <t>skicross</t>
  </si>
  <si>
    <t>grasski-lyžovanie na tráve</t>
  </si>
  <si>
    <t>SS</t>
  </si>
  <si>
    <t>speedski-rýchlostné lyžovanie</t>
  </si>
  <si>
    <t>talentovaná mládež</t>
  </si>
  <si>
    <t>SMD/MD</t>
  </si>
  <si>
    <t>sekcia moderných disciplín</t>
  </si>
  <si>
    <t>SAD/AD</t>
  </si>
  <si>
    <t>sekcia alpských disciplín</t>
  </si>
  <si>
    <t>SSD/SD</t>
  </si>
  <si>
    <t>sekcia severských disciplín</t>
  </si>
  <si>
    <t>PARA</t>
  </si>
  <si>
    <t>športová činnosť zdravotne-znevýhodnených športovcov</t>
  </si>
  <si>
    <t>Slovenský paralymijský výbor</t>
  </si>
  <si>
    <t>ŠTR</t>
  </si>
  <si>
    <t>športovo-technický riaditeľ</t>
  </si>
  <si>
    <t>Faktúra</t>
  </si>
  <si>
    <t>REF:</t>
  </si>
  <si>
    <t>Refundácia</t>
  </si>
  <si>
    <t>CP:</t>
  </si>
  <si>
    <t>Cestovný príkaz</t>
  </si>
  <si>
    <t xml:space="preserve">PP: </t>
  </si>
  <si>
    <t>Platobný príkaz</t>
  </si>
  <si>
    <t>MSJ</t>
  </si>
  <si>
    <t>majstrovstvá sveta juniorov</t>
  </si>
  <si>
    <t>AD</t>
  </si>
  <si>
    <t>behy na lyžiach</t>
  </si>
  <si>
    <t>TD</t>
  </si>
  <si>
    <t>technický delegát</t>
  </si>
  <si>
    <t>FS</t>
  </si>
  <si>
    <t>freestyle</t>
  </si>
  <si>
    <t xml:space="preserve">ZML: </t>
  </si>
  <si>
    <t>zmluva</t>
  </si>
  <si>
    <t>FIS ES</t>
  </si>
  <si>
    <t>FIS expenses sheet</t>
  </si>
  <si>
    <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</si>
</sst>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7" fillId="5" borderId="15" xfId="9"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8">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235" val="21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37"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65" customHeight="1" x14ac:dyDescent="0.25">
      <c r="A1" s="306" t="s">
        <v>0</v>
      </c>
      <c r="C1" s="329"/>
      <c r="D1" s="329"/>
    </row>
    <row r="2" spans="1:4" s="18" customFormat="1" ht="19.350000000000001"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1674</v>
      </c>
      <c r="C6" s="205"/>
      <c r="D6" s="205"/>
    </row>
    <row r="7" spans="1:4" s="18" customFormat="1" ht="15" customHeight="1" x14ac:dyDescent="0.25">
      <c r="A7" s="294"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4" t="s">
        <v>1331</v>
      </c>
      <c r="C10" s="205"/>
      <c r="D10" s="205"/>
    </row>
    <row r="11" spans="1:4" s="18" customFormat="1" ht="42.75" customHeight="1" x14ac:dyDescent="0.25">
      <c r="A11" s="294" t="s">
        <v>1332</v>
      </c>
      <c r="C11" s="205"/>
      <c r="D11" s="205"/>
    </row>
    <row r="12" spans="1:4" s="18" customFormat="1" ht="20.399999999999999" customHeight="1" x14ac:dyDescent="0.25">
      <c r="A12" s="302" t="s">
        <v>1351</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350000000000001" customHeight="1" x14ac:dyDescent="0.25">
      <c r="A15" s="127"/>
      <c r="C15" s="21"/>
    </row>
    <row r="16" spans="1:4" ht="316.8" x14ac:dyDescent="0.25">
      <c r="A16" s="296" t="s">
        <v>6</v>
      </c>
      <c r="C16" s="21"/>
    </row>
    <row r="17" spans="1:4" ht="17.399999999999999" customHeight="1" x14ac:dyDescent="0.25">
      <c r="A17" s="21"/>
      <c r="C17" s="21"/>
    </row>
    <row r="18" spans="1:4" ht="204.9"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30"/>
      <c r="D21" s="330"/>
    </row>
    <row r="22" spans="1:4" x14ac:dyDescent="0.25">
      <c r="C22" s="331"/>
      <c r="D22" s="330"/>
    </row>
    <row r="23" spans="1:4" ht="66" x14ac:dyDescent="0.25">
      <c r="A23" s="23" t="s">
        <v>1352</v>
      </c>
      <c r="C23" s="255"/>
      <c r="D23" s="256"/>
    </row>
    <row r="24" spans="1:4" ht="12.75" customHeight="1" x14ac:dyDescent="0.25">
      <c r="C24" s="327"/>
      <c r="D24" s="328"/>
    </row>
    <row r="25" spans="1:4" ht="29.4" customHeight="1" x14ac:dyDescent="0.25">
      <c r="A25" s="23" t="s">
        <v>10</v>
      </c>
    </row>
    <row r="26" spans="1:4" ht="13.65"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1333</v>
      </c>
    </row>
    <row r="32" spans="1:4" ht="12.6" customHeight="1" x14ac:dyDescent="0.25"/>
    <row r="33" spans="1:3" ht="15.75" customHeight="1" x14ac:dyDescent="0.25">
      <c r="A33" s="19" t="s">
        <v>1334</v>
      </c>
    </row>
    <row r="34" spans="1:3" ht="12.6" customHeight="1" x14ac:dyDescent="0.25"/>
    <row r="35" spans="1:3" ht="52.8" x14ac:dyDescent="0.25">
      <c r="A35" s="19" t="s">
        <v>1336</v>
      </c>
    </row>
    <row r="36" spans="1:3" ht="12" customHeight="1" x14ac:dyDescent="0.25"/>
    <row r="37" spans="1:3" ht="26.4" x14ac:dyDescent="0.25">
      <c r="A37" s="271" t="s">
        <v>1335</v>
      </c>
    </row>
    <row r="39" spans="1:3" ht="79.2" x14ac:dyDescent="0.25">
      <c r="A39" s="23" t="s">
        <v>1337</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1338</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1339</v>
      </c>
    </row>
    <row r="49" spans="1:1" ht="12" customHeight="1" x14ac:dyDescent="0.25"/>
    <row r="50" spans="1:1" ht="39.6" x14ac:dyDescent="0.25">
      <c r="A50" s="19" t="s">
        <v>1340</v>
      </c>
    </row>
    <row r="51" spans="1:1" ht="12.75" customHeight="1" x14ac:dyDescent="0.25"/>
    <row r="52" spans="1:1" ht="79.2" x14ac:dyDescent="0.25">
      <c r="A52" s="19" t="s">
        <v>1341</v>
      </c>
    </row>
    <row r="53" spans="1:1" ht="12.75" customHeight="1" x14ac:dyDescent="0.25"/>
    <row r="54" spans="1:1" ht="39.6" x14ac:dyDescent="0.25">
      <c r="A54" s="19" t="s">
        <v>1342</v>
      </c>
    </row>
    <row r="56" spans="1:1" x14ac:dyDescent="0.25">
      <c r="A56" s="19" t="s">
        <v>16</v>
      </c>
    </row>
    <row r="58" spans="1:1" x14ac:dyDescent="0.25">
      <c r="A58" s="19" t="s">
        <v>17</v>
      </c>
    </row>
    <row r="60" spans="1:1" ht="121.65" customHeight="1" x14ac:dyDescent="0.25">
      <c r="A60" s="23" t="s">
        <v>1343</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1344</v>
      </c>
    </row>
    <row r="66" spans="1:1" ht="93.6" customHeight="1" x14ac:dyDescent="0.25">
      <c r="A66" s="23" t="s">
        <v>20</v>
      </c>
    </row>
    <row r="68" spans="1:1" ht="17.399999999999999" x14ac:dyDescent="0.25">
      <c r="A68" s="258" t="s">
        <v>21</v>
      </c>
    </row>
    <row r="70" spans="1:1" ht="174.6" customHeight="1" x14ac:dyDescent="0.25">
      <c r="A70" s="259" t="s">
        <v>22</v>
      </c>
    </row>
    <row r="71" spans="1:1" ht="13.35" customHeight="1" x14ac:dyDescent="0.25">
      <c r="A71" s="259"/>
    </row>
    <row r="72" spans="1:1" ht="173.4" customHeight="1" x14ac:dyDescent="0.25">
      <c r="A72" s="309" t="s">
        <v>1362</v>
      </c>
    </row>
    <row r="73" spans="1:1" ht="39.6" x14ac:dyDescent="0.25">
      <c r="A73" s="23" t="s">
        <v>1363</v>
      </c>
    </row>
    <row r="74" spans="1:1" x14ac:dyDescent="0.25">
      <c r="A74" s="25" t="s">
        <v>23</v>
      </c>
    </row>
    <row r="75" spans="1:1" ht="61.65"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1353</v>
      </c>
    </row>
    <row r="96" spans="1:2" x14ac:dyDescent="0.25">
      <c r="A96" s="23"/>
    </row>
    <row r="97" spans="1:4" x14ac:dyDescent="0.25">
      <c r="A97" s="260" t="s">
        <v>40</v>
      </c>
    </row>
    <row r="98" spans="1:4" ht="68.400000000000006" customHeight="1" x14ac:dyDescent="0.25">
      <c r="A98" s="23" t="s">
        <v>1354</v>
      </c>
    </row>
    <row r="99" spans="1:4" x14ac:dyDescent="0.25">
      <c r="A99" s="23"/>
    </row>
    <row r="100" spans="1:4" x14ac:dyDescent="0.25">
      <c r="A100" s="260" t="s">
        <v>41</v>
      </c>
    </row>
    <row r="101" spans="1:4" ht="79.2" x14ac:dyDescent="0.25">
      <c r="A101" s="23" t="s">
        <v>1355</v>
      </c>
    </row>
    <row r="102" spans="1:4" x14ac:dyDescent="0.25">
      <c r="A102" s="23"/>
    </row>
    <row r="103" spans="1:4" x14ac:dyDescent="0.25">
      <c r="A103" s="295" t="s">
        <v>42</v>
      </c>
    </row>
    <row r="104" spans="1:4" ht="52.8" x14ac:dyDescent="0.25">
      <c r="A104" s="23" t="s">
        <v>1356</v>
      </c>
    </row>
    <row r="105" spans="1:4" x14ac:dyDescent="0.25">
      <c r="A105" s="23"/>
      <c r="B105" s="20" t="s">
        <v>43</v>
      </c>
    </row>
    <row r="106" spans="1:4" x14ac:dyDescent="0.25">
      <c r="A106" s="260" t="s">
        <v>44</v>
      </c>
    </row>
    <row r="107" spans="1:4" ht="71.25" customHeight="1" x14ac:dyDescent="0.25">
      <c r="A107" s="19" t="s">
        <v>1357</v>
      </c>
    </row>
    <row r="108" spans="1:4" ht="39.6" x14ac:dyDescent="0.25">
      <c r="A108" s="19" t="s">
        <v>1347</v>
      </c>
    </row>
    <row r="109" spans="1:4" ht="26.4" x14ac:dyDescent="0.25">
      <c r="A109" s="19" t="s">
        <v>45</v>
      </c>
    </row>
    <row r="110" spans="1:4" ht="10.5" customHeight="1" x14ac:dyDescent="0.25">
      <c r="D110" s="20" t="s">
        <v>43</v>
      </c>
    </row>
    <row r="111" spans="1:4" ht="99.75" customHeight="1" x14ac:dyDescent="0.25">
      <c r="A111" s="23" t="s">
        <v>1346</v>
      </c>
    </row>
    <row r="112" spans="1:4" ht="26.4" x14ac:dyDescent="0.25">
      <c r="A112" s="19" t="s">
        <v>1345</v>
      </c>
    </row>
    <row r="114" spans="1:2" ht="184.8" x14ac:dyDescent="0.25">
      <c r="A114" s="23" t="s">
        <v>1358</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1359</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65" customHeight="1" x14ac:dyDescent="0.25">
      <c r="A132" s="23" t="s">
        <v>1348</v>
      </c>
    </row>
    <row r="133" spans="1:1" ht="61.5" customHeight="1" x14ac:dyDescent="0.25">
      <c r="A133" s="301" t="s">
        <v>1360</v>
      </c>
    </row>
    <row r="134" spans="1:1" x14ac:dyDescent="0.25">
      <c r="A134" s="260" t="s">
        <v>1361</v>
      </c>
    </row>
    <row r="135" spans="1:1" ht="105.6" x14ac:dyDescent="0.25">
      <c r="A135" s="301" t="s">
        <v>1349</v>
      </c>
    </row>
    <row r="136" spans="1:1" x14ac:dyDescent="0.25">
      <c r="A136"/>
    </row>
    <row r="137" spans="1:1" ht="71.400000000000006" customHeight="1" x14ac:dyDescent="0.25">
      <c r="A137" s="300"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1" t="str">
        <f>Spolu!C3&amp;", "&amp;Spolu!C6</f>
        <v>Zväz slovenského lyžovania, Galvaniho 16617/17A, Bratislava, 821 04</v>
      </c>
      <c r="B1" s="381"/>
      <c r="C1" s="381"/>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2" t="s">
        <v>1252</v>
      </c>
      <c r="F3" s="383"/>
      <c r="N3" s="137" t="str">
        <f t="shared" si="0"/>
        <v>c - príspevok Slovenskému paralympijskému výboru</v>
      </c>
      <c r="O3" s="137" t="s">
        <v>343</v>
      </c>
      <c r="P3" s="137" t="str">
        <f>Spolu!B19</f>
        <v>príspevok Slovenskému paralympijskému výboru</v>
      </c>
    </row>
    <row r="4" spans="1:16" ht="45.75" customHeight="1" x14ac:dyDescent="0.25">
      <c r="E4" s="383"/>
      <c r="F4" s="383"/>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4" t="s">
        <v>1283</v>
      </c>
      <c r="B12" s="384"/>
      <c r="C12" s="384"/>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5">
      <c r="A13" s="38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5"/>
      <c r="C13" s="385"/>
      <c r="F13" s="195" t="s">
        <v>1372</v>
      </c>
      <c r="N13" s="137" t="str">
        <f t="shared" si="0"/>
        <v>m - organizácia tradičných športových podujatí</v>
      </c>
      <c r="O13" s="137" t="s">
        <v>362</v>
      </c>
      <c r="P13" s="137" t="str">
        <f>Spolu!B29</f>
        <v>organizácia tradičných športových podujatí</v>
      </c>
    </row>
    <row r="14" spans="1:16" ht="34.35" customHeight="1" x14ac:dyDescent="0.25">
      <c r="A14" s="139" t="s">
        <v>1267</v>
      </c>
      <c r="B14" s="386" t="s">
        <v>1285</v>
      </c>
      <c r="C14" s="387"/>
      <c r="F14" s="311"/>
      <c r="N14" s="137" t="str">
        <f t="shared" si="0"/>
        <v xml:space="preserve">n - </v>
      </c>
      <c r="O14" s="137" t="s">
        <v>364</v>
      </c>
    </row>
    <row r="15" spans="1:16" ht="34.35" customHeight="1" x14ac:dyDescent="0.25">
      <c r="A15" s="139" t="s">
        <v>1286</v>
      </c>
      <c r="B15" s="386"/>
      <c r="C15" s="387"/>
      <c r="F15" s="389"/>
      <c r="N15" s="137" t="str">
        <f t="shared" si="0"/>
        <v xml:space="preserve">o - </v>
      </c>
      <c r="O15" s="137" t="s">
        <v>365</v>
      </c>
    </row>
    <row r="16" spans="1:16" x14ac:dyDescent="0.25">
      <c r="A16" s="139" t="s">
        <v>1270</v>
      </c>
      <c r="B16" s="142">
        <f>F8</f>
        <v>0</v>
      </c>
      <c r="C16" s="137"/>
      <c r="F16" s="389"/>
      <c r="N16" s="137" t="str">
        <f t="shared" si="0"/>
        <v xml:space="preserve">p - </v>
      </c>
      <c r="O16" s="137" t="s">
        <v>366</v>
      </c>
    </row>
    <row r="17" spans="1:16" ht="32.1" customHeight="1" x14ac:dyDescent="0.25">
      <c r="A17" s="139" t="s">
        <v>1273</v>
      </c>
      <c r="B17" s="142">
        <f>F9</f>
        <v>0</v>
      </c>
      <c r="C17" s="137"/>
      <c r="F17" s="389"/>
      <c r="N17" s="137" t="str">
        <f t="shared" si="0"/>
        <v xml:space="preserve">q - </v>
      </c>
      <c r="O17" s="137" t="s">
        <v>367</v>
      </c>
    </row>
    <row r="18" spans="1:16" ht="15.6" thickBot="1" x14ac:dyDescent="0.3">
      <c r="B18" s="193" t="s">
        <v>1287</v>
      </c>
      <c r="C18" s="194">
        <v>31</v>
      </c>
      <c r="N18" s="137" t="str">
        <f t="shared" si="0"/>
        <v xml:space="preserve">r - </v>
      </c>
      <c r="O18" s="137" t="s">
        <v>368</v>
      </c>
    </row>
    <row r="19" spans="1:16" x14ac:dyDescent="0.25">
      <c r="B19" s="193" t="s">
        <v>1275</v>
      </c>
      <c r="C19" s="142" t="str">
        <f>Spolu!C4</f>
        <v>50671669</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8" t="s">
        <v>1278</v>
      </c>
      <c r="C24" s="388"/>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75" activePane="bottomLeft" state="frozen"/>
      <selection pane="bottomLeft" activeCell="A54" sqref="A54:B98"/>
    </sheetView>
  </sheetViews>
  <sheetFormatPr defaultColWidth="11.44140625" defaultRowHeight="13.2" x14ac:dyDescent="0.25"/>
  <cols>
    <col min="1" max="1" width="11.44140625" style="20" customWidth="1"/>
    <col min="2" max="2" width="46.109375" style="20" customWidth="1"/>
    <col min="3" max="16384" width="11.44140625" style="20"/>
  </cols>
  <sheetData>
    <row r="1" spans="1:2" s="60" customFormat="1" ht="15.6" x14ac:dyDescent="0.25">
      <c r="A1" s="60" t="s">
        <v>1290</v>
      </c>
    </row>
    <row r="2" spans="1:2" ht="30" customHeight="1" x14ac:dyDescent="0.25">
      <c r="A2" s="326" t="s">
        <v>1291</v>
      </c>
      <c r="B2" s="326"/>
    </row>
    <row r="3" spans="1:2" x14ac:dyDescent="0.25">
      <c r="A3" s="61" t="s">
        <v>1292</v>
      </c>
      <c r="B3" s="61" t="s">
        <v>1293</v>
      </c>
    </row>
    <row r="4" spans="1:2" x14ac:dyDescent="0.25">
      <c r="A4" s="62" t="s">
        <v>1294</v>
      </c>
      <c r="B4" s="62" t="s">
        <v>1295</v>
      </c>
    </row>
    <row r="5" spans="1:2" x14ac:dyDescent="0.25">
      <c r="A5" s="62" t="s">
        <v>1296</v>
      </c>
      <c r="B5" s="62" t="s">
        <v>1297</v>
      </c>
    </row>
    <row r="6" spans="1:2" x14ac:dyDescent="0.25">
      <c r="A6" s="62" t="s">
        <v>3018</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t="s">
        <v>3019</v>
      </c>
      <c r="B22" s="63" t="s">
        <v>5883</v>
      </c>
    </row>
    <row r="23" spans="1:2" x14ac:dyDescent="0.25">
      <c r="A23" s="63" t="s">
        <v>5884</v>
      </c>
      <c r="B23" s="63" t="s">
        <v>5885</v>
      </c>
    </row>
    <row r="24" spans="1:2" x14ac:dyDescent="0.25">
      <c r="A24" s="63" t="s">
        <v>5886</v>
      </c>
      <c r="B24" s="63" t="s">
        <v>5887</v>
      </c>
    </row>
    <row r="25" spans="1:2" x14ac:dyDescent="0.25">
      <c r="A25" s="63" t="s">
        <v>5888</v>
      </c>
      <c r="B25" s="63" t="s">
        <v>5889</v>
      </c>
    </row>
    <row r="26" spans="1:2" x14ac:dyDescent="0.25">
      <c r="A26" s="63" t="s">
        <v>5890</v>
      </c>
      <c r="B26" s="63" t="s">
        <v>5891</v>
      </c>
    </row>
    <row r="27" spans="1:2" x14ac:dyDescent="0.25">
      <c r="A27" s="63" t="s">
        <v>3090</v>
      </c>
      <c r="B27" s="63" t="s">
        <v>3091</v>
      </c>
    </row>
    <row r="28" spans="1:2" x14ac:dyDescent="0.25">
      <c r="A28" s="63" t="s">
        <v>3102</v>
      </c>
      <c r="B28" s="63" t="s">
        <v>5892</v>
      </c>
    </row>
    <row r="29" spans="1:2" x14ac:dyDescent="0.25">
      <c r="A29" s="63" t="s">
        <v>5893</v>
      </c>
      <c r="B29" s="63" t="s">
        <v>5894</v>
      </c>
    </row>
    <row r="30" spans="1:2" x14ac:dyDescent="0.25">
      <c r="A30" s="63" t="s">
        <v>3095</v>
      </c>
      <c r="B30" s="63" t="s">
        <v>3096</v>
      </c>
    </row>
    <row r="31" spans="1:2" x14ac:dyDescent="0.25">
      <c r="A31" s="63" t="s">
        <v>3097</v>
      </c>
      <c r="B31" s="63" t="s">
        <v>3098</v>
      </c>
    </row>
    <row r="32" spans="1:2" x14ac:dyDescent="0.25">
      <c r="A32" s="63" t="s">
        <v>3099</v>
      </c>
      <c r="B32" s="63" t="s">
        <v>5895</v>
      </c>
    </row>
    <row r="33" spans="1:2" x14ac:dyDescent="0.25">
      <c r="A33" s="63" t="s">
        <v>5896</v>
      </c>
      <c r="B33" s="63" t="s">
        <v>5897</v>
      </c>
    </row>
    <row r="34" spans="1:2" x14ac:dyDescent="0.25">
      <c r="A34" s="63" t="s">
        <v>5898</v>
      </c>
      <c r="B34" s="63" t="s">
        <v>5899</v>
      </c>
    </row>
    <row r="35" spans="1:2" x14ac:dyDescent="0.25">
      <c r="A35" s="63" t="s">
        <v>5900</v>
      </c>
      <c r="B35" s="63" t="s">
        <v>5901</v>
      </c>
    </row>
    <row r="36" spans="1:2" x14ac:dyDescent="0.25">
      <c r="A36" s="63" t="s">
        <v>5902</v>
      </c>
      <c r="B36" s="63" t="s">
        <v>5903</v>
      </c>
    </row>
    <row r="37" spans="1:2" x14ac:dyDescent="0.25">
      <c r="A37" s="63" t="s">
        <v>1215</v>
      </c>
      <c r="B37" s="63" t="s">
        <v>5904</v>
      </c>
    </row>
    <row r="38" spans="1:2" x14ac:dyDescent="0.25">
      <c r="A38" s="63" t="s">
        <v>5905</v>
      </c>
      <c r="B38" s="63" t="s">
        <v>5906</v>
      </c>
    </row>
    <row r="39" spans="1:2" x14ac:dyDescent="0.25">
      <c r="A39" s="63" t="s">
        <v>3093</v>
      </c>
      <c r="B39" s="63" t="s">
        <v>3094</v>
      </c>
    </row>
    <row r="40" spans="1:2" x14ac:dyDescent="0.25">
      <c r="A40" s="63" t="s">
        <v>3016</v>
      </c>
      <c r="B40" s="63" t="s">
        <v>5907</v>
      </c>
    </row>
    <row r="41" spans="1:2" x14ac:dyDescent="0.25">
      <c r="A41" s="63" t="s">
        <v>5908</v>
      </c>
      <c r="B41" s="63" t="s">
        <v>5909</v>
      </c>
    </row>
    <row r="42" spans="1:2" x14ac:dyDescent="0.25">
      <c r="A42" s="63" t="s">
        <v>5910</v>
      </c>
      <c r="B42" s="63" t="s">
        <v>5911</v>
      </c>
    </row>
    <row r="43" spans="1:2" x14ac:dyDescent="0.25">
      <c r="A43" s="63" t="s">
        <v>5912</v>
      </c>
      <c r="B43" s="63" t="s">
        <v>5913</v>
      </c>
    </row>
    <row r="44" spans="1:2" x14ac:dyDescent="0.25">
      <c r="A44" s="63" t="s">
        <v>5914</v>
      </c>
      <c r="B44" s="63" t="s">
        <v>5915</v>
      </c>
    </row>
    <row r="45" spans="1:2" x14ac:dyDescent="0.25">
      <c r="A45" s="63" t="s">
        <v>5916</v>
      </c>
      <c r="B45" s="63" t="s">
        <v>3020</v>
      </c>
    </row>
    <row r="46" spans="1:2" x14ac:dyDescent="0.25">
      <c r="A46" s="63" t="s">
        <v>3092</v>
      </c>
      <c r="B46" s="63" t="s">
        <v>5917</v>
      </c>
    </row>
    <row r="47" spans="1:2" x14ac:dyDescent="0.25">
      <c r="A47" s="63" t="s">
        <v>5918</v>
      </c>
      <c r="B47" s="63" t="s">
        <v>5919</v>
      </c>
    </row>
    <row r="48" spans="1:2" x14ac:dyDescent="0.25">
      <c r="A48" s="63" t="s">
        <v>5920</v>
      </c>
      <c r="B48" s="63" t="s">
        <v>5921</v>
      </c>
    </row>
    <row r="49" spans="1:2" x14ac:dyDescent="0.25">
      <c r="A49" s="63" t="s">
        <v>5922</v>
      </c>
      <c r="B49" s="63" t="s">
        <v>5923</v>
      </c>
    </row>
    <row r="50" spans="1:2" x14ac:dyDescent="0.25">
      <c r="A50" s="63" t="s">
        <v>5924</v>
      </c>
      <c r="B50" s="63" t="s">
        <v>5925</v>
      </c>
    </row>
    <row r="51" spans="1:2" x14ac:dyDescent="0.25">
      <c r="A51" s="63" t="s">
        <v>3100</v>
      </c>
      <c r="B51" s="63" t="s">
        <v>3101</v>
      </c>
    </row>
    <row r="52" spans="1:2" x14ac:dyDescent="0.25">
      <c r="A52" s="63" t="s">
        <v>3077</v>
      </c>
      <c r="B52" s="63" t="s">
        <v>3078</v>
      </c>
    </row>
    <row r="53" spans="1:2" x14ac:dyDescent="0.25">
      <c r="A53" s="63" t="s">
        <v>5926</v>
      </c>
      <c r="B53" s="63" t="s">
        <v>3017</v>
      </c>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2" t="s">
        <v>57</v>
      </c>
      <c r="B1" s="332"/>
      <c r="C1" s="332"/>
      <c r="D1" s="332"/>
      <c r="E1" s="332"/>
      <c r="F1" s="332"/>
      <c r="G1" s="332"/>
      <c r="H1" s="332"/>
      <c r="I1" s="52"/>
      <c r="J1" s="37"/>
    </row>
    <row r="2" spans="1:11" ht="15.6" x14ac:dyDescent="0.3">
      <c r="A2" s="338" t="s">
        <v>58</v>
      </c>
      <c r="B2" s="338"/>
      <c r="C2" s="338"/>
      <c r="D2" s="338"/>
      <c r="E2" s="338"/>
      <c r="F2" s="338"/>
      <c r="G2" s="338"/>
      <c r="H2" s="336" t="str">
        <f>+Doklady!I100</f>
        <v>V4</v>
      </c>
      <c r="I2" s="336"/>
    </row>
    <row r="3" spans="1:11" ht="13.8" x14ac:dyDescent="0.25">
      <c r="A3" s="40"/>
      <c r="B3" s="40"/>
      <c r="C3" s="40"/>
      <c r="D3" s="40"/>
      <c r="E3" s="40"/>
      <c r="F3" s="40"/>
      <c r="G3" s="40"/>
      <c r="H3" s="337">
        <f>+Doklady!I101</f>
        <v>45961</v>
      </c>
      <c r="I3" s="337"/>
    </row>
    <row r="4" spans="1:11" ht="15.75" customHeight="1" x14ac:dyDescent="0.25">
      <c r="A4" s="41" t="s">
        <v>59</v>
      </c>
      <c r="B4" s="333" t="s">
        <v>60</v>
      </c>
      <c r="C4" s="334"/>
      <c r="D4" s="334"/>
      <c r="E4" s="335"/>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97" priority="2" stopIfTrue="1">
      <formula>$A78&lt;&gt;""</formula>
    </cfRule>
  </conditionalFormatting>
  <conditionalFormatting sqref="A8:I76 I78">
    <cfRule type="expression" dxfId="96" priority="7" stopIfTrue="1">
      <formula>$A8&lt;&gt;""</formula>
    </cfRule>
  </conditionalFormatting>
  <conditionalFormatting sqref="B78:H2888">
    <cfRule type="expression" dxfId="95" priority="3" stopIfTrue="1">
      <formula>$A78&lt;&gt;""</formula>
    </cfRule>
  </conditionalFormatting>
  <conditionalFormatting sqref="D2886:D2913">
    <cfRule type="expression" dxfId="94"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1" t="s">
        <v>311</v>
      </c>
      <c r="B1" s="342"/>
      <c r="C1" s="174">
        <v>45688</v>
      </c>
      <c r="D1" s="26"/>
      <c r="G1" s="252">
        <v>45688</v>
      </c>
    </row>
    <row r="2" spans="1:7" ht="13.8" x14ac:dyDescent="0.25">
      <c r="A2" s="28"/>
      <c r="B2" s="28"/>
      <c r="G2" s="252">
        <v>45716</v>
      </c>
    </row>
    <row r="3" spans="1:7" ht="13.8" x14ac:dyDescent="0.25">
      <c r="A3" s="30" t="s">
        <v>312</v>
      </c>
      <c r="B3" s="339" t="str">
        <f>INDEX(Adr!B:B,Doklady!B102+1)</f>
        <v>Zväz slovenského lyžovania</v>
      </c>
      <c r="C3" s="339"/>
      <c r="D3" s="339"/>
      <c r="G3" s="252">
        <v>45747</v>
      </c>
    </row>
    <row r="4" spans="1:7" ht="13.8" x14ac:dyDescent="0.25">
      <c r="A4" s="30" t="s">
        <v>313</v>
      </c>
      <c r="B4" s="29" t="str">
        <f>RIGHT("0000"&amp;INDEX(Adr!A:A,Doklady!B102+1),8)</f>
        <v>50671669</v>
      </c>
      <c r="G4" s="252">
        <v>45777</v>
      </c>
    </row>
    <row r="5" spans="1:7" ht="13.8" x14ac:dyDescent="0.25">
      <c r="A5" s="30" t="s">
        <v>314</v>
      </c>
      <c r="B5" s="29" t="str">
        <f>INDEX(Adr!D:D,Doklady!B102+1)&amp;", "&amp;INDEX(Adr!E:E,Doklady!B102+1)</f>
        <v>Galvaniho 16617/17A,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1247284</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1247284</v>
      </c>
      <c r="G15" s="252"/>
    </row>
    <row r="16" spans="1:7" ht="13.8" x14ac:dyDescent="0.25">
      <c r="G16" s="252"/>
    </row>
    <row r="17" spans="1:5" ht="72" customHeight="1" x14ac:dyDescent="0.25">
      <c r="A17" s="340" t="s">
        <v>328</v>
      </c>
      <c r="B17" s="340"/>
      <c r="C17" s="340"/>
      <c r="D17" s="340"/>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6" zoomScaleNormal="100" workbookViewId="0">
      <selection activeCell="J52" sqref="J52"/>
    </sheetView>
  </sheetViews>
  <sheetFormatPr defaultColWidth="11.44140625" defaultRowHeight="10.199999999999999" x14ac:dyDescent="0.2"/>
  <cols>
    <col min="1" max="1" width="5.5546875" style="8" bestFit="1" customWidth="1"/>
    <col min="2" max="2" width="55.44140625" style="8" customWidth="1"/>
    <col min="3" max="5" width="11.5546875" style="56" customWidth="1"/>
    <col min="6" max="6" width="14.77734375" style="56" customWidth="1"/>
    <col min="7" max="8" width="11.5546875" style="56" customWidth="1"/>
    <col min="9" max="9" width="13.664062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2" t="s">
        <v>329</v>
      </c>
      <c r="B1" s="362"/>
      <c r="C1" s="362"/>
      <c r="D1" s="362"/>
      <c r="E1" s="362"/>
      <c r="F1" s="362"/>
      <c r="G1" s="362"/>
      <c r="H1" s="362"/>
      <c r="I1" s="362"/>
    </row>
    <row r="2" spans="1:26" ht="7.5" customHeight="1" x14ac:dyDescent="0.2">
      <c r="C2" s="8"/>
      <c r="D2" s="8"/>
      <c r="E2" s="8"/>
      <c r="F2" s="8"/>
      <c r="G2" s="8"/>
      <c r="H2" s="8"/>
      <c r="I2" s="8"/>
    </row>
    <row r="3" spans="1:26" s="9" customFormat="1" ht="26.1" customHeight="1" x14ac:dyDescent="0.25">
      <c r="B3" s="160" t="s">
        <v>59</v>
      </c>
      <c r="C3" s="363" t="str">
        <f>INDEX(Adr!B2:B242,Doklady!B102)</f>
        <v>Zväz slovenského lyžovania</v>
      </c>
      <c r="D3" s="363"/>
      <c r="E3" s="363"/>
      <c r="F3" s="363"/>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INDEX(Adr!A2:A242,Doklady!B102)</f>
        <v>50671669</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INDEX(Adr!D2:D242,Doklady!B102)&amp;", "&amp;INDEX(Adr!E2:E242,Doklady!B102)&amp;", "&amp;INDEX(Adr!F2:F242,Doklady!B102)</f>
        <v>Galvaniho 16617/17A, Bratislava, 821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4" t="s">
        <v>334</v>
      </c>
      <c r="F9" s="365"/>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58">
        <f>SUMIF(K:K,A10,I:I)</f>
        <v>0</v>
      </c>
      <c r="F10" s="359"/>
      <c r="L10" s="120" t="s">
        <v>335</v>
      </c>
      <c r="M10" s="118"/>
      <c r="N10" s="118"/>
      <c r="O10" s="118"/>
      <c r="P10" s="118"/>
      <c r="Q10" s="118"/>
      <c r="R10" s="118"/>
      <c r="S10" s="118"/>
    </row>
    <row r="11" spans="1:26" ht="17.399999999999999" x14ac:dyDescent="0.3">
      <c r="A11" s="69" t="s">
        <v>319</v>
      </c>
      <c r="B11" s="70" t="s">
        <v>320</v>
      </c>
      <c r="C11" s="126">
        <f>SUMIF(FP!J:J,Doklady!$B$1&amp;A11,FP!D:D)</f>
        <v>1247284</v>
      </c>
      <c r="D11" s="126">
        <f>+C11-E11</f>
        <v>1247284</v>
      </c>
      <c r="E11" s="366">
        <f>+I39-I42+I44-I47</f>
        <v>0</v>
      </c>
      <c r="F11" s="367"/>
      <c r="J11" s="176"/>
      <c r="L11" s="161" t="str">
        <f>L41</f>
        <v>a - lyžovanie - bežné transfery</v>
      </c>
      <c r="M11" s="118"/>
      <c r="N11" s="118"/>
      <c r="O11" s="118"/>
      <c r="P11" s="118"/>
      <c r="Q11" s="118"/>
      <c r="R11" s="118"/>
      <c r="S11" s="118"/>
    </row>
    <row r="12" spans="1:26" ht="17.399999999999999" x14ac:dyDescent="0.3">
      <c r="A12" s="69" t="s">
        <v>321</v>
      </c>
      <c r="B12" s="70" t="s">
        <v>322</v>
      </c>
      <c r="C12" s="126">
        <f>SUMIF(FP!J:J,Doklady!$B$1&amp;A12,FP!D:D)</f>
        <v>388846</v>
      </c>
      <c r="D12" s="126">
        <f>C12-E12</f>
        <v>388846</v>
      </c>
      <c r="E12" s="358">
        <f>SUMIF(K:K,A12,I:I)</f>
        <v>0</v>
      </c>
      <c r="F12" s="359"/>
      <c r="J12" s="177"/>
      <c r="L12" s="161" t="str">
        <f>L42</f>
        <v>a - lyžovanie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58">
        <f>SUMIF(K:K,A13,I:I)</f>
        <v>0</v>
      </c>
      <c r="F13" s="359"/>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8">
        <f>SUMIF(K:K,A14,I:I)</f>
        <v>0</v>
      </c>
      <c r="F14" s="369"/>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50" t="s">
        <v>337</v>
      </c>
      <c r="C16" s="351"/>
      <c r="D16" s="351"/>
      <c r="E16" s="351"/>
      <c r="F16" s="351"/>
      <c r="G16" s="351"/>
      <c r="H16" s="352"/>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3" t="s">
        <v>340</v>
      </c>
      <c r="C17" s="353"/>
      <c r="D17" s="353"/>
      <c r="E17" s="353"/>
      <c r="F17" s="353"/>
      <c r="G17" s="353"/>
      <c r="H17" s="353"/>
      <c r="I17" s="73">
        <f>SUMIF(FP!I:I,Doklady!$B$1&amp;A17,FP!D:D)</f>
        <v>1247284</v>
      </c>
      <c r="T17" s="86"/>
    </row>
    <row r="18" spans="1:20" x14ac:dyDescent="0.2">
      <c r="A18" s="135" t="s">
        <v>341</v>
      </c>
      <c r="B18" s="353" t="s">
        <v>342</v>
      </c>
      <c r="C18" s="353"/>
      <c r="D18" s="353"/>
      <c r="E18" s="353"/>
      <c r="F18" s="353"/>
      <c r="G18" s="353"/>
      <c r="H18" s="353"/>
      <c r="I18" s="73">
        <f>SUMIF(FP!I:I,Doklady!$B$1&amp;A18,FP!D:D)</f>
        <v>0</v>
      </c>
    </row>
    <row r="19" spans="1:20" x14ac:dyDescent="0.2">
      <c r="A19" s="115" t="s">
        <v>343</v>
      </c>
      <c r="B19" s="353" t="s">
        <v>344</v>
      </c>
      <c r="C19" s="353"/>
      <c r="D19" s="353"/>
      <c r="E19" s="353"/>
      <c r="F19" s="353"/>
      <c r="G19" s="353"/>
      <c r="H19" s="353"/>
      <c r="I19" s="73">
        <f>SUMIF(FP!I:I,Doklady!$B$1&amp;A19,FP!D:D)</f>
        <v>158846</v>
      </c>
    </row>
    <row r="20" spans="1:20" x14ac:dyDescent="0.2">
      <c r="A20" s="135" t="s">
        <v>345</v>
      </c>
      <c r="B20" s="347" t="s">
        <v>346</v>
      </c>
      <c r="C20" s="348"/>
      <c r="D20" s="348"/>
      <c r="E20" s="348"/>
      <c r="F20" s="348"/>
      <c r="G20" s="348"/>
      <c r="H20" s="349"/>
      <c r="I20" s="73">
        <f>SUMIF(FP!I:I,Doklady!$B$1&amp;A20,FP!D:D)</f>
        <v>230000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54" t="s">
        <v>350</v>
      </c>
      <c r="C22" s="355"/>
      <c r="D22" s="355"/>
      <c r="E22" s="355"/>
      <c r="F22" s="355"/>
      <c r="G22" s="355"/>
      <c r="H22" s="356"/>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70" t="s">
        <v>2235</v>
      </c>
      <c r="C25" s="371"/>
      <c r="D25" s="371"/>
      <c r="E25" s="371"/>
      <c r="F25" s="371"/>
      <c r="G25" s="371"/>
      <c r="H25" s="372"/>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2989</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43"/>
      <c r="C32" s="344"/>
      <c r="D32" s="344"/>
      <c r="E32" s="344"/>
      <c r="F32" s="344"/>
      <c r="G32" s="344"/>
      <c r="H32" s="345"/>
      <c r="I32" s="73">
        <f>SUMIF(FP!I:I,Doklady!$B$1&amp;A32,FP!D:D)</f>
        <v>0</v>
      </c>
      <c r="T32" s="86"/>
    </row>
    <row r="33" spans="1:21" hidden="1" x14ac:dyDescent="0.2">
      <c r="A33" s="115" t="s">
        <v>367</v>
      </c>
      <c r="B33" s="343"/>
      <c r="C33" s="344"/>
      <c r="D33" s="344"/>
      <c r="E33" s="344"/>
      <c r="F33" s="344"/>
      <c r="G33" s="344"/>
      <c r="H33" s="345"/>
      <c r="I33" s="73">
        <f>SUMIF(FP!I:I,Doklady!$B$1&amp;A33,FP!D:D)</f>
        <v>0</v>
      </c>
      <c r="T33" s="86"/>
    </row>
    <row r="34" spans="1:21" hidden="1" x14ac:dyDescent="0.2">
      <c r="A34" s="135" t="s">
        <v>368</v>
      </c>
      <c r="B34" s="346"/>
      <c r="C34" s="346"/>
      <c r="D34" s="346"/>
      <c r="E34" s="346"/>
      <c r="F34" s="346"/>
      <c r="G34" s="346"/>
      <c r="H34" s="346"/>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lyžovanie</v>
      </c>
      <c r="C38" s="68" t="s">
        <v>1671</v>
      </c>
      <c r="D38" s="68" t="s">
        <v>1672</v>
      </c>
      <c r="E38" s="68" t="s">
        <v>1673</v>
      </c>
      <c r="F38" s="68" t="s">
        <v>1670</v>
      </c>
      <c r="G38" s="68" t="s">
        <v>370</v>
      </c>
      <c r="H38" s="68" t="s">
        <v>371</v>
      </c>
      <c r="I38" s="67" t="s">
        <v>327</v>
      </c>
      <c r="L38" s="84">
        <f>COUNTIF(FP!N:N,Doklady!B1&amp;"aB")</f>
        <v>1</v>
      </c>
    </row>
    <row r="39" spans="1:21" x14ac:dyDescent="0.2">
      <c r="A39" s="115" t="s">
        <v>339</v>
      </c>
      <c r="B39" s="116" t="s">
        <v>372</v>
      </c>
      <c r="C39" s="78">
        <f>I39*0.2</f>
        <v>249456.80000000002</v>
      </c>
      <c r="D39" s="78">
        <f>I39*0.2</f>
        <v>249456.80000000002</v>
      </c>
      <c r="E39" s="78">
        <f>I39*0.25</f>
        <v>311821</v>
      </c>
      <c r="F39" s="78">
        <f>+I39*0.15</f>
        <v>187092.6</v>
      </c>
      <c r="G39" s="78">
        <f>+MAX(I39-C39-D39-E39-F39-H39,0)</f>
        <v>249456.7999999999</v>
      </c>
      <c r="H39" s="78">
        <f>+IFERROR(VLOOKUP(K40&amp;" - kapitálové transfery",B$53:C$90,2,0),0)</f>
        <v>0</v>
      </c>
      <c r="I39" s="73">
        <f>SUMIF(FP!K:K,K40,FP!D:D)</f>
        <v>1247284</v>
      </c>
      <c r="L39" s="84">
        <f>COUNTIF(FP!N:N,Doklady!B1&amp;"aK")</f>
        <v>0</v>
      </c>
      <c r="T39" s="86"/>
    </row>
    <row r="40" spans="1:21" x14ac:dyDescent="0.2">
      <c r="A40" s="115" t="s">
        <v>339</v>
      </c>
      <c r="B40" s="116" t="s">
        <v>373</v>
      </c>
      <c r="C40" s="78">
        <f>DSUM(Doklady!A103:J9985,"GGG",Spolu!L40:M42)</f>
        <v>285850</v>
      </c>
      <c r="D40" s="78">
        <f>DSUM(Doklady!A103:J9985,"GGG",Spolu!N40:O42)</f>
        <v>346034.84000000008</v>
      </c>
      <c r="E40" s="78">
        <f>DSUM(Doklady!A103:J9985,"GGG",Spolu!P40:Q42)</f>
        <v>428306.56000000023</v>
      </c>
      <c r="F40" s="78">
        <f>DSUM(Doklady!A103:J9985,"GGG",Spolu!R40:S42)</f>
        <v>187092.60000000009</v>
      </c>
      <c r="G40" s="78">
        <f>DSUM(Doklady!A103:J9985,"GGG",Spolu!T40:U42)-H40</f>
        <v>0</v>
      </c>
      <c r="H40" s="78">
        <f>+IFERROR(VLOOKUP(K40&amp;" - kapitálové transfery",B$53:D$90,3,0),0)</f>
        <v>0</v>
      </c>
      <c r="I40" s="73">
        <f>+C40+D40+E40+F40+G40+H40</f>
        <v>1247284.0000000005</v>
      </c>
      <c r="J40" s="218" t="str">
        <f>+K45</f>
        <v>.</v>
      </c>
      <c r="K40" s="218" t="str">
        <f>IF(L38&gt;0,INDEX(FP!K:K,Doklady!B2),".")</f>
        <v>lyžovanie</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8.7311491370201111E-11</v>
      </c>
      <c r="G41" s="78">
        <f>MIN(J39,MAX(-G39+G40+MIN(F40-F39,0),0))</f>
        <v>0</v>
      </c>
      <c r="H41" s="78">
        <f>MAX(H39-H40,0)</f>
        <v>0</v>
      </c>
      <c r="I41" s="124">
        <f>+I39-I42</f>
        <v>0</v>
      </c>
      <c r="J41" s="219">
        <f>+K46</f>
        <v>0</v>
      </c>
      <c r="K41" s="219">
        <f>+I41-H41</f>
        <v>0</v>
      </c>
      <c r="L41" s="161" t="str">
        <f>IF(L38&gt;0,"a - "&amp;INDEX(FP!C:C,Doklady!B2),2)</f>
        <v>a - lyžovanie - bežné transfery</v>
      </c>
      <c r="M41" s="120">
        <v>1</v>
      </c>
      <c r="N41" s="161" t="str">
        <f>+L41</f>
        <v>a - lyžovanie - bežné transfery</v>
      </c>
      <c r="O41" s="120">
        <v>2</v>
      </c>
      <c r="P41" s="161" t="str">
        <f>+L41</f>
        <v>a - lyžovanie - bežné transfery</v>
      </c>
      <c r="Q41" s="120">
        <v>3</v>
      </c>
      <c r="R41" s="161" t="str">
        <f>+L41</f>
        <v>a - lyžovanie - bežné transfery</v>
      </c>
      <c r="S41" s="120">
        <v>4</v>
      </c>
      <c r="T41" s="161" t="str">
        <f>+L41</f>
        <v>a - lyžovanie - bežné transfery</v>
      </c>
      <c r="U41" s="120">
        <v>5</v>
      </c>
    </row>
    <row r="42" spans="1:21" ht="10.5" customHeight="1" x14ac:dyDescent="0.2">
      <c r="A42" s="115" t="s">
        <v>339</v>
      </c>
      <c r="B42" s="116" t="s">
        <v>376</v>
      </c>
      <c r="C42" s="73">
        <f>+C40</f>
        <v>285850</v>
      </c>
      <c r="D42" s="216">
        <f>+D40</f>
        <v>346034.84000000008</v>
      </c>
      <c r="E42" s="216">
        <f>+E40</f>
        <v>428306.56000000023</v>
      </c>
      <c r="F42" s="216">
        <f>+MIN(F39:F40)</f>
        <v>187092.6</v>
      </c>
      <c r="G42" s="216">
        <f>+MIN(G39+MAX(F39-F40,0)-MAX(E40-E39,0)-MAX(D40-D39,0)-MAX(C40-C39,0),G40)</f>
        <v>-3.7834979593753815E-10</v>
      </c>
      <c r="H42" s="216">
        <f>+MIN(H39:H40)</f>
        <v>0</v>
      </c>
      <c r="I42" s="73">
        <f>+C42+D42+E42+MIN(F39:F40)+G42+H42</f>
        <v>1247284</v>
      </c>
      <c r="J42" s="219">
        <f>+K47</f>
        <v>0</v>
      </c>
      <c r="K42" s="219">
        <f>+I42-H42</f>
        <v>1247284</v>
      </c>
      <c r="L42" s="161" t="str">
        <f>+SUBSTITUTE(L41,"bežné","kapitálové")</f>
        <v>a - lyžovanie - kapitálové transfery</v>
      </c>
      <c r="M42" s="120">
        <v>1</v>
      </c>
      <c r="N42" s="161" t="str">
        <f>+L42</f>
        <v>a - lyžovanie - kapitálové transfery</v>
      </c>
      <c r="O42" s="120">
        <v>2</v>
      </c>
      <c r="P42" s="161" t="str">
        <f>+L42</f>
        <v>a - lyžovanie - kapitálové transfery</v>
      </c>
      <c r="Q42" s="120">
        <v>3</v>
      </c>
      <c r="R42" s="161" t="str">
        <f>+L42</f>
        <v>a - lyžovanie - kapitálové transfery</v>
      </c>
      <c r="S42" s="120">
        <v>4</v>
      </c>
      <c r="T42" s="161" t="str">
        <f>+L42</f>
        <v>a - lyžovanie - kapitálové transfery</v>
      </c>
      <c r="U42" s="120">
        <v>5</v>
      </c>
    </row>
    <row r="43" spans="1:21" ht="20.399999999999999"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DSUM(Doklady!A103:J9985,"GGG",Spolu!L45:M47)</f>
        <v>0</v>
      </c>
      <c r="D45" s="78">
        <f>DSUM(Doklady!A103:J9985,"GGG",Spolu!N45:O47)</f>
        <v>0</v>
      </c>
      <c r="E45" s="78">
        <f>DSUM(Doklady!A103:J9985,"GGG",Spolu!P45:Q47)</f>
        <v>0</v>
      </c>
      <c r="F45" s="78">
        <f>DSUM(Doklady!A103:J9985,"GGG",Spolu!R45:S47)</f>
        <v>0</v>
      </c>
      <c r="G45" s="78">
        <f>DSUM(Doklady!A103:J9985,"GGG",Spolu!T45:U47)-H45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60"/>
      <c r="B50" s="361"/>
      <c r="C50" s="361"/>
      <c r="D50" s="361"/>
      <c r="E50" s="361"/>
      <c r="F50" s="361"/>
      <c r="G50" s="361"/>
      <c r="H50" s="361"/>
      <c r="I50" s="361"/>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lyžovanie - bežné transfery</v>
      </c>
      <c r="C53" s="73">
        <f>IF(A53&lt;&gt;"",INDEX(FP!D:D,Doklady!B$2+(ROW()-53)),"")</f>
        <v>1247284</v>
      </c>
      <c r="D53" s="73">
        <f>IF(A53&lt;&gt;"",Doklady!I1-Doklady!J1,"")</f>
        <v>1247283.9999999993</v>
      </c>
      <c r="E53" s="73">
        <f>IF(A53&lt;&gt;"",MIN(D53,C53)*Doklady!C1/(1-Doklady!C1),"")</f>
        <v>0</v>
      </c>
      <c r="F53" s="71">
        <f>IF(A53&lt;&gt;"",Doklady!J1,"")</f>
        <v>0</v>
      </c>
      <c r="G53" s="73">
        <f>+IFERROR(HLOOKUP(IF(RIGHT(B53,15)="bežné transfery",LEFT(B53,LEN(B53)-18),0),$J$40:$K$42,3,0),MIN(C53,D53))</f>
        <v>1247284</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c</v>
      </c>
      <c r="B54" s="119" t="str">
        <f>Doklady!H2</f>
        <v>zabezpečenie a rozvoj športu lyžovanie zdravotne postihnutých športovcov</v>
      </c>
      <c r="C54" s="73">
        <f>IF(A54&lt;&gt;"",INDEX(FP!D:D,Doklady!B$2+(ROW()-53)),"")</f>
        <v>158846</v>
      </c>
      <c r="D54" s="73">
        <f>IF(A54&lt;&gt;"",Doklady!I2-Doklady!J2,"")</f>
        <v>158846</v>
      </c>
      <c r="E54" s="73">
        <f>IF(A54&lt;&gt;"",MIN(D54,C54)*Doklady!C2/(1-Doklady!C2),"")</f>
        <v>0</v>
      </c>
      <c r="F54" s="71">
        <f>IF(A54&lt;&gt;"",Doklady!J2,"")</f>
        <v>0</v>
      </c>
      <c r="G54" s="73">
        <f t="shared" ref="G54:G117" si="0">+IFERROR(HLOOKUP(IF(RIGHT(B54,15)="bežné transfery",LEFT(B54,LEN(B54)-18),0),$J$40:$K$42,3,0),MIN(C54,D54))</f>
        <v>158846</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Haraus Miroslav + navádzač</v>
      </c>
      <c r="C55" s="73">
        <f>IF(A55&lt;&gt;"",INDEX(FP!D:D,Doklady!B$2+(ROW()-53)),"")</f>
        <v>45000</v>
      </c>
      <c r="D55" s="73">
        <f>IF(A55&lt;&gt;"",Doklady!I3-Doklady!J3,"")</f>
        <v>45000</v>
      </c>
      <c r="E55" s="73">
        <f>IF(A55&lt;&gt;"",MIN(D55,C55)*Doklady!C3/(1-Doklady!C3),"")</f>
        <v>0</v>
      </c>
      <c r="F55" s="71">
        <f>IF(A55&lt;&gt;"",Doklady!J3,"")</f>
        <v>0</v>
      </c>
      <c r="G55" s="73">
        <f t="shared" si="0"/>
        <v>45000</v>
      </c>
      <c r="H55" s="71"/>
      <c r="I55" s="73">
        <f t="shared" si="1"/>
        <v>0</v>
      </c>
      <c r="J55" s="84" t="str">
        <f t="shared" si="2"/>
        <v/>
      </c>
      <c r="K55" s="84" t="str">
        <f>Doklady!F3</f>
        <v>026 03</v>
      </c>
      <c r="L55" s="84" t="str">
        <f>IF(A55&lt;&gt;"",INDEX(FP!H:H,Doklady!B$2+(ROW()-52)),"")</f>
        <v>B</v>
      </c>
      <c r="M55" s="84" t="str">
        <f t="shared" si="3"/>
        <v>026 03B</v>
      </c>
    </row>
    <row r="56" spans="1:20" x14ac:dyDescent="0.2">
      <c r="A56" s="75" t="str">
        <f>Doklady!D4</f>
        <v>d</v>
      </c>
      <c r="B56" s="119" t="str">
        <f>Doklady!H4</f>
        <v>Jaroš Samuel</v>
      </c>
      <c r="C56" s="73">
        <f>IF(A56&lt;&gt;"",INDEX(FP!D:D,Doklady!B$2+(ROW()-53)),"")</f>
        <v>20000</v>
      </c>
      <c r="D56" s="73">
        <f>IF(A56&lt;&gt;"",Doklady!I4-Doklady!J4,"")</f>
        <v>19999.999999999996</v>
      </c>
      <c r="E56" s="73">
        <f>IF(A56&lt;&gt;"",MIN(D56,C56)*Doklady!C4/(1-Doklady!C4),"")</f>
        <v>0</v>
      </c>
      <c r="F56" s="71">
        <f>IF(A56&lt;&gt;"",Doklady!J4,"")</f>
        <v>0</v>
      </c>
      <c r="G56" s="73">
        <f t="shared" si="0"/>
        <v>19999.999999999996</v>
      </c>
      <c r="H56" s="71"/>
      <c r="I56" s="73">
        <f t="shared" si="1"/>
        <v>0</v>
      </c>
      <c r="J56" s="84" t="str">
        <f t="shared" si="2"/>
        <v/>
      </c>
      <c r="K56" s="84" t="str">
        <f>Doklady!F4</f>
        <v>026 03</v>
      </c>
      <c r="L56" s="84" t="str">
        <f>IF(A56&lt;&gt;"",INDEX(FP!H:H,Doklady!B$2+(ROW()-52)),"")</f>
        <v>B</v>
      </c>
      <c r="M56" s="84" t="str">
        <f t="shared" si="3"/>
        <v>026 03B</v>
      </c>
    </row>
    <row r="57" spans="1:20" x14ac:dyDescent="0.2">
      <c r="A57" s="75" t="str">
        <f>Doklady!D5</f>
        <v>d</v>
      </c>
      <c r="B57" s="119" t="str">
        <f>Doklady!H5</f>
        <v>Pitoňáková Sára</v>
      </c>
      <c r="C57" s="73">
        <f>IF(A57&lt;&gt;"",INDEX(FP!D:D,Doklady!B$2+(ROW()-53)),"")</f>
        <v>10000</v>
      </c>
      <c r="D57" s="73">
        <f>IF(A57&lt;&gt;"",Doklady!I5-Doklady!J5,"")</f>
        <v>10000</v>
      </c>
      <c r="E57" s="73">
        <f>IF(A57&lt;&gt;"",MIN(D57,C57)*Doklady!C5/(1-Doklady!C5),"")</f>
        <v>0</v>
      </c>
      <c r="F57" s="71">
        <f>IF(A57&lt;&gt;"",Doklady!J5,"")</f>
        <v>0</v>
      </c>
      <c r="G57" s="73">
        <f t="shared" si="0"/>
        <v>10000</v>
      </c>
      <c r="H57" s="71"/>
      <c r="I57" s="73">
        <f t="shared" si="1"/>
        <v>0</v>
      </c>
      <c r="J57" s="84" t="str">
        <f t="shared" si="2"/>
        <v/>
      </c>
      <c r="K57" s="84" t="str">
        <f>Doklady!F5</f>
        <v>026 03</v>
      </c>
      <c r="L57" s="84" t="str">
        <f>IF(A57&lt;&gt;"",INDEX(FP!H:H,Doklady!B$2+(ROW()-52)),"")</f>
        <v>B</v>
      </c>
      <c r="M57" s="84" t="str">
        <f t="shared" si="3"/>
        <v>026 03B</v>
      </c>
    </row>
    <row r="58" spans="1:20" x14ac:dyDescent="0.2">
      <c r="A58" s="75" t="str">
        <f>Doklady!D6</f>
        <v>d</v>
      </c>
      <c r="B58" s="119" t="str">
        <f>Doklady!H6</f>
        <v>Rexová Alexandra + navádzač</v>
      </c>
      <c r="C58" s="73">
        <f>IF(A58&lt;&gt;"",INDEX(FP!D:D,Doklady!B$2+(ROW()-53)),"")</f>
        <v>75000</v>
      </c>
      <c r="D58" s="73">
        <f>IF(A58&lt;&gt;"",Doklady!I6-Doklady!J6,"")</f>
        <v>75000</v>
      </c>
      <c r="E58" s="73">
        <f>IF(A58&lt;&gt;"",MIN(D58,C58)*Doklady!C6/(1-Doklady!C6),"")</f>
        <v>0</v>
      </c>
      <c r="F58" s="71">
        <f>IF(A58&lt;&gt;"",Doklady!J6,"")</f>
        <v>0</v>
      </c>
      <c r="G58" s="73">
        <f t="shared" si="0"/>
        <v>75000</v>
      </c>
      <c r="H58" s="71"/>
      <c r="I58" s="73">
        <f t="shared" si="1"/>
        <v>0</v>
      </c>
      <c r="J58" s="84" t="str">
        <f t="shared" si="2"/>
        <v/>
      </c>
      <c r="K58" s="84" t="str">
        <f>Doklady!F6</f>
        <v>026 03</v>
      </c>
      <c r="L58" s="84" t="str">
        <f>IF(A58&lt;&gt;"",INDEX(FP!H:H,Doklady!B$2+(ROW()-52)),"")</f>
        <v>B</v>
      </c>
      <c r="M58" s="84" t="str">
        <f t="shared" si="3"/>
        <v>026 03B</v>
      </c>
    </row>
    <row r="59" spans="1:20" x14ac:dyDescent="0.2">
      <c r="A59" s="75" t="str">
        <f>Doklady!D7</f>
        <v>d</v>
      </c>
      <c r="B59" s="119" t="str">
        <f>Doklady!H7</f>
        <v>Sakál Samuel</v>
      </c>
      <c r="C59" s="73">
        <f>IF(A59&lt;&gt;"",INDEX(FP!D:D,Doklady!B$2+(ROW()-53)),"")</f>
        <v>10000</v>
      </c>
      <c r="D59" s="73">
        <f>IF(A59&lt;&gt;"",Doklady!I7-Doklady!J7,"")</f>
        <v>10000</v>
      </c>
      <c r="E59" s="73">
        <f>IF(A59&lt;&gt;"",MIN(D59,C59)*Doklady!C7/(1-Doklady!C7),"")</f>
        <v>0</v>
      </c>
      <c r="F59" s="71">
        <f>IF(A59&lt;&gt;"",Doklady!J7,"")</f>
        <v>0</v>
      </c>
      <c r="G59" s="73">
        <f t="shared" si="0"/>
        <v>10000</v>
      </c>
      <c r="H59" s="71"/>
      <c r="I59" s="73">
        <f t="shared" si="1"/>
        <v>0</v>
      </c>
      <c r="J59" s="84" t="str">
        <f t="shared" si="2"/>
        <v/>
      </c>
      <c r="K59" s="84" t="str">
        <f>Doklady!F7</f>
        <v>026 03</v>
      </c>
      <c r="L59" s="84" t="str">
        <f>IF(A59&lt;&gt;"",INDEX(FP!H:H,Doklady!B$2+(ROW()-52)),"")</f>
        <v>B</v>
      </c>
      <c r="M59" s="84" t="str">
        <f t="shared" si="3"/>
        <v>026 03B</v>
      </c>
    </row>
    <row r="60" spans="1:20" x14ac:dyDescent="0.2">
      <c r="A60" s="75" t="str">
        <f>Doklady!D8</f>
        <v>d</v>
      </c>
      <c r="B60" s="119" t="str">
        <f>Doklady!H8</f>
        <v>Vlhová Petra</v>
      </c>
      <c r="C60" s="73">
        <f>IF(A60&lt;&gt;"",INDEX(FP!D:D,Doklady!B$2+(ROW()-53)),"")</f>
        <v>70000</v>
      </c>
      <c r="D60" s="73">
        <f>IF(A60&lt;&gt;"",Doklady!I8-Doklady!J8,"")</f>
        <v>70000.000000000015</v>
      </c>
      <c r="E60" s="73">
        <f>IF(A60&lt;&gt;"",MIN(D60,C60)*Doklady!C8/(1-Doklady!C8),"")</f>
        <v>0</v>
      </c>
      <c r="F60" s="71">
        <f>IF(A60&lt;&gt;"",Doklady!J8,"")</f>
        <v>0</v>
      </c>
      <c r="G60" s="73">
        <f t="shared" si="0"/>
        <v>70000</v>
      </c>
      <c r="H60" s="71"/>
      <c r="I60" s="73">
        <f t="shared" si="1"/>
        <v>0</v>
      </c>
      <c r="J60" s="84" t="str">
        <f t="shared" si="2"/>
        <v/>
      </c>
      <c r="K60" s="84" t="str">
        <f>Doklady!F8</f>
        <v>026 03</v>
      </c>
      <c r="L60" s="84" t="str">
        <f>IF(A60&lt;&gt;"",INDEX(FP!H:H,Doklady!B$2+(ROW()-52)),"")</f>
        <v>B</v>
      </c>
      <c r="M60" s="84" t="str">
        <f t="shared" si="3"/>
        <v>026 03B</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1636130</v>
      </c>
      <c r="D130" s="228">
        <f t="shared" ref="D130:I130" si="9">SUM(D53:D129)</f>
        <v>1636129.9999999993</v>
      </c>
      <c r="E130" s="228">
        <f t="shared" si="9"/>
        <v>0</v>
      </c>
      <c r="F130" s="228">
        <f t="shared" si="9"/>
        <v>0</v>
      </c>
      <c r="G130" s="228">
        <f t="shared" si="9"/>
        <v>1636130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73"/>
      <c r="E140" s="373"/>
      <c r="F140" s="373"/>
      <c r="G140" s="373"/>
      <c r="H140" s="373"/>
      <c r="I140" s="373"/>
      <c r="J140" s="85"/>
    </row>
    <row r="141" spans="1:26" ht="68.25" customHeight="1" x14ac:dyDescent="0.25">
      <c r="A141" s="9"/>
      <c r="B141" s="281" t="s">
        <v>393</v>
      </c>
      <c r="C141" s="214"/>
      <c r="D141" s="357" t="s">
        <v>394</v>
      </c>
      <c r="E141" s="357"/>
      <c r="F141" s="357"/>
      <c r="G141" s="357"/>
      <c r="H141" s="357"/>
      <c r="I141" s="357"/>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3" priority="43" stopIfTrue="1" operator="lessThanOrEqual">
      <formula>0</formula>
    </cfRule>
    <cfRule type="cellIs" dxfId="92" priority="44" stopIfTrue="1" operator="greaterThan">
      <formula>0</formula>
    </cfRule>
  </conditionalFormatting>
  <conditionalFormatting sqref="D53:D129">
    <cfRule type="expression" dxfId="91" priority="31" stopIfTrue="1">
      <formula>$C53=$D53</formula>
    </cfRule>
    <cfRule type="expression" dxfId="90" priority="33" stopIfTrue="1">
      <formula>$C53&lt;&gt;$D53</formula>
    </cfRule>
  </conditionalFormatting>
  <conditionalFormatting sqref="E9:F9">
    <cfRule type="expression" dxfId="89" priority="38" stopIfTrue="1">
      <formula>SUM($E$10:$F$14)&gt;0</formula>
    </cfRule>
  </conditionalFormatting>
  <conditionalFormatting sqref="G53:G129">
    <cfRule type="expression" dxfId="88" priority="13" stopIfTrue="1">
      <formula>$C53=$G53</formula>
    </cfRule>
    <cfRule type="expression" dxfId="87" priority="14" stopIfTrue="1">
      <formula>$C53&lt;&gt;$G53</formula>
    </cfRule>
  </conditionalFormatting>
  <conditionalFormatting sqref="I42">
    <cfRule type="cellIs" dxfId="86" priority="1" stopIfTrue="1" operator="greaterThan">
      <formula>0</formula>
    </cfRule>
  </conditionalFormatting>
  <conditionalFormatting sqref="I47">
    <cfRule type="cellIs" dxfId="85" priority="15" stopIfTrue="1" operator="greaterThan">
      <formula>0</formula>
    </cfRule>
  </conditionalFormatting>
  <conditionalFormatting sqref="I53:I129">
    <cfRule type="cellIs" dxfId="84" priority="40" stopIfTrue="1" operator="equal">
      <formula>0</formula>
    </cfRule>
    <cfRule type="cellIs" dxfId="83"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85"/>
  <sheetViews>
    <sheetView tabSelected="1" topLeftCell="A100" zoomScale="94" zoomScaleNormal="94" workbookViewId="0">
      <selection activeCell="E1159" sqref="E124:E1159"/>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lyžovanie - bežné transfery</v>
      </c>
      <c r="B1" s="232" t="str">
        <f>INDEX(Adr!A:A,B102+1)</f>
        <v>50671669</v>
      </c>
      <c r="C1" s="233">
        <f>IF(ROW()&lt;=B$3,INDEX(FP!E:E,B$2+ROW()-1),"")</f>
        <v>0</v>
      </c>
      <c r="D1" s="234" t="str">
        <f>IF(ROW()&lt;=B$3,INDEX(FP!F:F,B$2+ROW()-1),"")</f>
        <v>a</v>
      </c>
      <c r="E1" s="234"/>
      <c r="F1" s="234" t="str">
        <f>IF(ROW()&lt;=B$3,INDEX(FP!G:G,B$2+ROW()-1),"")</f>
        <v>026 02</v>
      </c>
      <c r="G1" s="234"/>
      <c r="H1" s="235" t="str">
        <f>IF(ROW()&lt;=B$3,INDEX(FP!C:C,B$2+ROW()-1),"")</f>
        <v>lyžovanie - bežné transfery</v>
      </c>
      <c r="I1" s="236">
        <f t="shared" ref="I1:I32" si="0">IF(ROW()&lt;=B$3,SUMIF(A$107:A$10027,A1,I$107:I$10027),"")</f>
        <v>1247283.9999999993</v>
      </c>
      <c r="J1" s="236">
        <f t="shared" ref="J1:J32" si="1">IF(ROW()&lt;=B$3,SUMIFS(I$103:I$50027,A$103:A$50027,K1,J$103:J$50027,L1),"")</f>
        <v>0</v>
      </c>
      <c r="K1" s="110" t="str">
        <f>$A1</f>
        <v>a - lyžovanie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c - zabezpečenie a rozvoj športu lyžovanie zdravotne postihnutých športovcov</v>
      </c>
      <c r="B2" s="237">
        <f>MATCH(B1,FP!A:A,0)</f>
        <v>503</v>
      </c>
      <c r="C2" s="233">
        <f>IF(ROW()&lt;=B$3,INDEX(FP!E:E,B$2+ROW()-1),"")</f>
        <v>0</v>
      </c>
      <c r="D2" s="234" t="str">
        <f>IF(ROW()&lt;=B$3,INDEX(FP!F:F,B$2+ROW()-1),"")</f>
        <v>c</v>
      </c>
      <c r="E2" s="234"/>
      <c r="F2" s="234" t="str">
        <f>IF(ROW()&lt;=B$3,INDEX(FP!G:G,B$2+ROW()-1),"")</f>
        <v>026 03</v>
      </c>
      <c r="G2" s="234"/>
      <c r="H2" s="235" t="str">
        <f>IF(ROW()&lt;=B$3,INDEX(FP!C:C,B$2+ROW()-1),"")</f>
        <v>zabezpečenie a rozvoj športu lyžovanie zdravotne postihnutých športovcov</v>
      </c>
      <c r="I2" s="236">
        <f t="shared" si="0"/>
        <v>158846</v>
      </c>
      <c r="J2" s="236">
        <f t="shared" si="1"/>
        <v>0</v>
      </c>
      <c r="K2" s="110" t="str">
        <f>$A2</f>
        <v>c - zabezpečenie a rozvoj športu lyžovanie zdravotne postihnutých športovcov</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d - Haraus Miroslav + navádzač</v>
      </c>
      <c r="B3" s="238">
        <f>COUNTIF(FP!A:A,Doklady!B1)</f>
        <v>8</v>
      </c>
      <c r="C3" s="233">
        <f>IF(ROW()&lt;=B$3,INDEX(FP!E:E,B$2+ROW()-1),"")</f>
        <v>0</v>
      </c>
      <c r="D3" s="234" t="str">
        <f>IF(ROW()&lt;=B$3,INDEX(FP!F:F,B$2+ROW()-1),"")</f>
        <v>d</v>
      </c>
      <c r="E3" s="234"/>
      <c r="F3" s="234" t="str">
        <f>IF(ROW()&lt;=B$3,INDEX(FP!G:G,B$2+ROW()-1),"")</f>
        <v>026 03</v>
      </c>
      <c r="G3" s="234"/>
      <c r="H3" s="235" t="str">
        <f>IF(ROW()&lt;=B$3,INDEX(FP!C:C,B$2+ROW()-1),"")</f>
        <v>Haraus Miroslav + navádzač</v>
      </c>
      <c r="I3" s="236">
        <f t="shared" si="0"/>
        <v>45000</v>
      </c>
      <c r="J3" s="236">
        <f t="shared" si="1"/>
        <v>0</v>
      </c>
      <c r="K3" s="110" t="str">
        <f t="shared" ref="K3:K66" si="2">$A3</f>
        <v>d - Haraus Miroslav + navádzač</v>
      </c>
      <c r="L3" s="101">
        <v>99</v>
      </c>
      <c r="M3" s="99" t="str">
        <f>$A2</f>
        <v>c - zabezpečenie a rozvoj športu lyžovanie zdravotne postihnutých športovcov</v>
      </c>
      <c r="N3" s="100">
        <v>99</v>
      </c>
      <c r="O3" s="88"/>
      <c r="P3" s="88"/>
      <c r="Q3" s="88"/>
      <c r="R3" s="88"/>
      <c r="S3" s="88"/>
      <c r="T3" s="88"/>
      <c r="U3" s="88"/>
      <c r="V3" s="88"/>
      <c r="W3" s="88"/>
      <c r="X3" s="88"/>
      <c r="Y3" s="88"/>
    </row>
    <row r="4" spans="1:25" s="6" customFormat="1" ht="10.8" hidden="1" thickBot="1" x14ac:dyDescent="0.25">
      <c r="A4" s="235" t="str">
        <f>IF(ROW()&lt;=B$3,INDEX(FP!F:F,B$2+ROW()-1)&amp;" - "&amp;INDEX(FP!C:C,B$2+ROW()-1),"")</f>
        <v>d - Jaroš Samuel</v>
      </c>
      <c r="B4" s="239"/>
      <c r="C4" s="240">
        <f>IF(ROW()&lt;=B$3,INDEX(FP!E:E,B$2+ROW()-1),"")</f>
        <v>0</v>
      </c>
      <c r="D4" s="234" t="str">
        <f>IF(ROW()&lt;=B$3,INDEX(FP!F:F,B$2+ROW()-1),"")</f>
        <v>d</v>
      </c>
      <c r="E4" s="234"/>
      <c r="F4" s="234" t="str">
        <f>IF(ROW()&lt;=B$3,INDEX(FP!G:G,B$2+ROW()-1),"")</f>
        <v>026 03</v>
      </c>
      <c r="G4" s="234"/>
      <c r="H4" s="235" t="str">
        <f>IF(ROW()&lt;=B$3,INDEX(FP!C:C,B$2+ROW()-1),"")</f>
        <v>Jaroš Samuel</v>
      </c>
      <c r="I4" s="236">
        <f t="shared" si="0"/>
        <v>19999.999999999996</v>
      </c>
      <c r="J4" s="236">
        <f t="shared" si="1"/>
        <v>0</v>
      </c>
      <c r="K4" s="110" t="str">
        <f t="shared" si="2"/>
        <v>d - Jaroš Samuel</v>
      </c>
      <c r="L4" s="101">
        <v>99</v>
      </c>
      <c r="M4" s="102" t="s">
        <v>335</v>
      </c>
      <c r="N4" s="103" t="s">
        <v>374</v>
      </c>
    </row>
    <row r="5" spans="1:25" s="6" customFormat="1" ht="10.8" hidden="1" thickBot="1" x14ac:dyDescent="0.25">
      <c r="A5" s="235" t="str">
        <f>IF(ROW()&lt;=B$3,INDEX(FP!F:F,B$2+ROW()-1)&amp;" - "&amp;INDEX(FP!C:C,B$2+ROW()-1),"")</f>
        <v>d - Pitoňáková Sára</v>
      </c>
      <c r="B5" s="235"/>
      <c r="C5" s="240">
        <f>IF(ROW()&lt;=B$3,INDEX(FP!E:E,B$2+ROW()-1),"")</f>
        <v>0</v>
      </c>
      <c r="D5" s="234" t="str">
        <f>IF(ROW()&lt;=B$3,INDEX(FP!F:F,B$2+ROW()-1),"")</f>
        <v>d</v>
      </c>
      <c r="E5" s="234"/>
      <c r="F5" s="234" t="str">
        <f>IF(ROW()&lt;=B$3,INDEX(FP!G:G,B$2+ROW()-1),"")</f>
        <v>026 03</v>
      </c>
      <c r="G5" s="234"/>
      <c r="H5" s="235" t="str">
        <f>IF(ROW()&lt;=B$3,INDEX(FP!C:C,B$2+ROW()-1),"")</f>
        <v>Pitoňáková Sára</v>
      </c>
      <c r="I5" s="236">
        <f t="shared" si="0"/>
        <v>10000</v>
      </c>
      <c r="J5" s="236">
        <f t="shared" si="1"/>
        <v>0</v>
      </c>
      <c r="K5" s="110" t="str">
        <f t="shared" si="2"/>
        <v>d - Pitoňáková Sára</v>
      </c>
      <c r="L5" s="101">
        <v>99</v>
      </c>
      <c r="M5" s="104" t="str">
        <f>$A4</f>
        <v>d - Jaroš Samuel</v>
      </c>
      <c r="N5" s="105">
        <v>99</v>
      </c>
      <c r="O5" s="88"/>
      <c r="P5" s="88"/>
      <c r="Q5" s="88"/>
      <c r="R5" s="88"/>
      <c r="S5" s="88"/>
      <c r="T5" s="88"/>
      <c r="U5" s="88"/>
      <c r="V5" s="88"/>
      <c r="W5" s="88"/>
      <c r="X5" s="88"/>
      <c r="Y5" s="88"/>
    </row>
    <row r="6" spans="1:25" s="6" customFormat="1" ht="10.8" hidden="1" thickBot="1" x14ac:dyDescent="0.25">
      <c r="A6" s="235" t="str">
        <f>IF(ROW()&lt;=B$3,INDEX(FP!F:F,B$2+ROW()-1)&amp;" - "&amp;INDEX(FP!C:C,B$2+ROW()-1),"")</f>
        <v>d - Rexová Alexandra + navádzač</v>
      </c>
      <c r="B6" s="235"/>
      <c r="C6" s="240">
        <f>IF(ROW()&lt;=B$3,INDEX(FP!E:E,B$2+ROW()-1),"")</f>
        <v>0</v>
      </c>
      <c r="D6" s="234" t="str">
        <f>IF(ROW()&lt;=B$3,INDEX(FP!F:F,B$2+ROW()-1),"")</f>
        <v>d</v>
      </c>
      <c r="E6" s="234"/>
      <c r="F6" s="234" t="str">
        <f>IF(ROW()&lt;=B$3,INDEX(FP!G:G,B$2+ROW()-1),"")</f>
        <v>026 03</v>
      </c>
      <c r="G6" s="234"/>
      <c r="H6" s="235" t="str">
        <f>IF(ROW()&lt;=B$3,INDEX(FP!C:C,B$2+ROW()-1),"")</f>
        <v>Rexová Alexandra + navádzač</v>
      </c>
      <c r="I6" s="236">
        <f t="shared" si="0"/>
        <v>75000</v>
      </c>
      <c r="J6" s="236">
        <f t="shared" si="1"/>
        <v>0</v>
      </c>
      <c r="K6" s="110" t="str">
        <f t="shared" si="2"/>
        <v>d - Rexová Alexandra + navádzač</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d - Sakál Samuel</v>
      </c>
      <c r="B7" s="235"/>
      <c r="C7" s="240">
        <f>IF(ROW()&lt;=B$3,INDEX(FP!E:E,B$2+ROW()-1),"")</f>
        <v>0</v>
      </c>
      <c r="D7" s="234" t="str">
        <f>IF(ROW()&lt;=B$3,INDEX(FP!F:F,B$2+ROW()-1),"")</f>
        <v>d</v>
      </c>
      <c r="E7" s="234"/>
      <c r="F7" s="234" t="str">
        <f>IF(ROW()&lt;=B$3,INDEX(FP!G:G,B$2+ROW()-1),"")</f>
        <v>026 03</v>
      </c>
      <c r="G7" s="234"/>
      <c r="H7" s="235" t="str">
        <f>IF(ROW()&lt;=B$3,INDEX(FP!C:C,B$2+ROW()-1),"")</f>
        <v>Sakál Samuel</v>
      </c>
      <c r="I7" s="236">
        <f t="shared" si="0"/>
        <v>10000</v>
      </c>
      <c r="J7" s="236">
        <f t="shared" si="1"/>
        <v>0</v>
      </c>
      <c r="K7" s="110" t="str">
        <f t="shared" si="2"/>
        <v>d - Sakál Samuel</v>
      </c>
      <c r="L7" s="101">
        <v>99</v>
      </c>
      <c r="M7" s="99" t="str">
        <f>$A6</f>
        <v>d - Rexová Alexandra + navádzač</v>
      </c>
      <c r="N7" s="100">
        <v>99</v>
      </c>
      <c r="S7" s="88"/>
      <c r="T7" s="88"/>
      <c r="U7" s="88"/>
      <c r="V7" s="88"/>
      <c r="W7" s="88"/>
      <c r="X7" s="88"/>
      <c r="Y7" s="88"/>
    </row>
    <row r="8" spans="1:25" s="6" customFormat="1" ht="10.8" hidden="1" thickBot="1" x14ac:dyDescent="0.25">
      <c r="A8" s="235" t="str">
        <f>IF(ROW()&lt;=B$3,INDEX(FP!F:F,B$2+ROW()-1)&amp;" - "&amp;INDEX(FP!C:C,B$2+ROW()-1),"")</f>
        <v>d - Vlhová Petra</v>
      </c>
      <c r="B8" s="235"/>
      <c r="C8" s="240">
        <f>IF(ROW()&lt;=B$3,INDEX(FP!E:E,B$2+ROW()-1),"")</f>
        <v>0</v>
      </c>
      <c r="D8" s="234" t="str">
        <f>IF(ROW()&lt;=B$3,INDEX(FP!F:F,B$2+ROW()-1),"")</f>
        <v>d</v>
      </c>
      <c r="E8" s="234"/>
      <c r="F8" s="234" t="str">
        <f>IF(ROW()&lt;=B$3,INDEX(FP!G:G,B$2+ROW()-1),"")</f>
        <v>026 03</v>
      </c>
      <c r="G8" s="234"/>
      <c r="H8" s="235" t="str">
        <f>IF(ROW()&lt;=B$3,INDEX(FP!C:C,B$2+ROW()-1),"")</f>
        <v>Vlhová Petra</v>
      </c>
      <c r="I8" s="236">
        <f t="shared" si="0"/>
        <v>70000.000000000015</v>
      </c>
      <c r="J8" s="236">
        <f t="shared" si="1"/>
        <v>0</v>
      </c>
      <c r="K8" s="110" t="str">
        <f t="shared" si="2"/>
        <v>d - Vlhová Petra</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d - Vlhová Petra</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IF(ROW()&lt;=B$3,SUMIF(A$107:A$10027,A33,I$107:I$10027),"")</f>
        <v/>
      </c>
      <c r="J33" s="236" t="str">
        <f t="shared" ref="J33:J64" si="4">IF(ROW()&lt;=B$3,SUMIFS(I$103:I$50027,A$103:A$50027,K33,J$103:J$50027,L33),"")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IF(ROW()&lt;=B$3,SUMIF(A$107:A$10027,A65,I$107:I$10027),"")</f>
        <v/>
      </c>
      <c r="J65" s="236" t="str">
        <f t="shared" ref="J65:J94" si="6">IF(ROW()&lt;=B$3,SUMIFS(I$103:I$50027,A$103:A$50027,K65,J$103:J$50027,L65),"")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74" t="s">
        <v>329</v>
      </c>
      <c r="B100" s="374"/>
      <c r="C100" s="374"/>
      <c r="D100" s="374"/>
      <c r="E100" s="374"/>
      <c r="F100" s="374"/>
      <c r="G100" s="374"/>
      <c r="H100" s="374"/>
      <c r="I100" s="376" t="s">
        <v>2991</v>
      </c>
      <c r="J100" s="376"/>
      <c r="K100" s="89"/>
    </row>
    <row r="101" spans="1:25" ht="15.6" x14ac:dyDescent="0.3">
      <c r="A101" s="374"/>
      <c r="B101" s="374"/>
      <c r="C101" s="374"/>
      <c r="D101" s="374"/>
      <c r="E101" s="374"/>
      <c r="F101" s="374"/>
      <c r="G101" s="374"/>
      <c r="H101" s="374"/>
      <c r="I101" s="375">
        <v>45961</v>
      </c>
      <c r="J101" s="375"/>
    </row>
    <row r="102" spans="1:25" ht="13.8" x14ac:dyDescent="0.25">
      <c r="A102" s="249" t="s">
        <v>399</v>
      </c>
      <c r="B102" s="250">
        <v>235</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7" t="s">
        <v>408</v>
      </c>
      <c r="B105" s="378"/>
      <c r="C105" s="378"/>
      <c r="D105" s="378"/>
      <c r="E105" s="378"/>
      <c r="F105" s="378"/>
      <c r="G105" s="378"/>
      <c r="H105" s="378"/>
      <c r="I105" s="378"/>
      <c r="J105" s="379"/>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3001</v>
      </c>
      <c r="B107" s="14" t="s">
        <v>4387</v>
      </c>
      <c r="C107" s="14" t="s">
        <v>3002</v>
      </c>
      <c r="D107" s="16">
        <v>45681</v>
      </c>
      <c r="E107" s="16"/>
      <c r="F107" s="14" t="s">
        <v>4388</v>
      </c>
      <c r="G107" s="14"/>
      <c r="H107" s="14" t="s">
        <v>3003</v>
      </c>
      <c r="I107" s="15">
        <v>914.4</v>
      </c>
      <c r="J107" s="77">
        <v>10</v>
      </c>
      <c r="K107" s="92"/>
    </row>
    <row r="108" spans="1:25" ht="20.399999999999999" x14ac:dyDescent="0.25">
      <c r="A108" s="14" t="s">
        <v>3001</v>
      </c>
      <c r="B108" s="14" t="s">
        <v>4389</v>
      </c>
      <c r="C108" s="14" t="s">
        <v>3004</v>
      </c>
      <c r="D108" s="16">
        <v>45706</v>
      </c>
      <c r="E108" s="16"/>
      <c r="F108" s="14" t="s">
        <v>4390</v>
      </c>
      <c r="G108" s="14"/>
      <c r="H108" s="14" t="s">
        <v>3005</v>
      </c>
      <c r="I108" s="15">
        <v>421.51</v>
      </c>
      <c r="J108" s="77">
        <v>10</v>
      </c>
      <c r="K108" s="92"/>
    </row>
    <row r="109" spans="1:25" ht="20.399999999999999" x14ac:dyDescent="0.25">
      <c r="A109" s="14" t="s">
        <v>3001</v>
      </c>
      <c r="B109" s="14" t="s">
        <v>4391</v>
      </c>
      <c r="C109" s="14" t="s">
        <v>2359</v>
      </c>
      <c r="D109" s="16">
        <v>45702</v>
      </c>
      <c r="E109" s="16"/>
      <c r="F109" s="14" t="s">
        <v>4392</v>
      </c>
      <c r="G109" s="14"/>
      <c r="H109" s="14" t="s">
        <v>3006</v>
      </c>
      <c r="I109" s="15">
        <v>1670</v>
      </c>
      <c r="J109" s="77">
        <v>10</v>
      </c>
      <c r="K109" s="92"/>
    </row>
    <row r="110" spans="1:25" ht="20.399999999999999" x14ac:dyDescent="0.25">
      <c r="A110" s="14" t="s">
        <v>3001</v>
      </c>
      <c r="B110" s="14" t="s">
        <v>4393</v>
      </c>
      <c r="C110" s="14" t="s">
        <v>3007</v>
      </c>
      <c r="D110" s="16">
        <v>45770</v>
      </c>
      <c r="E110" s="16"/>
      <c r="F110" s="14" t="s">
        <v>3008</v>
      </c>
      <c r="G110" s="14"/>
      <c r="H110" s="14" t="s">
        <v>3009</v>
      </c>
      <c r="I110" s="15">
        <v>8300</v>
      </c>
      <c r="J110" s="77">
        <v>10</v>
      </c>
      <c r="K110" s="92"/>
    </row>
    <row r="111" spans="1:25" ht="20.399999999999999" x14ac:dyDescent="0.25">
      <c r="A111" s="14" t="s">
        <v>3001</v>
      </c>
      <c r="B111" s="14" t="s">
        <v>4393</v>
      </c>
      <c r="C111" s="14" t="s">
        <v>3007</v>
      </c>
      <c r="D111" s="16">
        <v>45861</v>
      </c>
      <c r="E111" s="16"/>
      <c r="F111" s="14" t="s">
        <v>3008</v>
      </c>
      <c r="G111" s="14"/>
      <c r="H111" s="14" t="s">
        <v>3009</v>
      </c>
      <c r="I111" s="15">
        <v>2538.9499999999998</v>
      </c>
      <c r="J111" s="77">
        <v>10</v>
      </c>
      <c r="K111" s="92"/>
    </row>
    <row r="112" spans="1:25" ht="20.399999999999999" x14ac:dyDescent="0.25">
      <c r="A112" s="14" t="s">
        <v>3001</v>
      </c>
      <c r="B112" s="14" t="s">
        <v>4394</v>
      </c>
      <c r="C112" s="14" t="s">
        <v>3010</v>
      </c>
      <c r="D112" s="16">
        <v>45817</v>
      </c>
      <c r="E112" s="16"/>
      <c r="F112" s="14" t="s">
        <v>3011</v>
      </c>
      <c r="G112" s="14"/>
      <c r="H112" s="14" t="s">
        <v>3009</v>
      </c>
      <c r="I112" s="15">
        <v>8000</v>
      </c>
      <c r="J112" s="77">
        <v>10</v>
      </c>
      <c r="K112" s="92"/>
    </row>
    <row r="113" spans="1:11" ht="20.399999999999999" x14ac:dyDescent="0.25">
      <c r="A113" s="14" t="s">
        <v>3001</v>
      </c>
      <c r="B113" s="14" t="s">
        <v>4394</v>
      </c>
      <c r="C113" s="14" t="s">
        <v>3010</v>
      </c>
      <c r="D113" s="16">
        <v>45914</v>
      </c>
      <c r="E113" s="16"/>
      <c r="F113" s="14" t="s">
        <v>3011</v>
      </c>
      <c r="G113" s="14"/>
      <c r="H113" s="14" t="s">
        <v>3009</v>
      </c>
      <c r="I113" s="15">
        <v>12.23</v>
      </c>
      <c r="J113" s="77">
        <v>10</v>
      </c>
      <c r="K113" s="92"/>
    </row>
    <row r="114" spans="1:11" ht="20.399999999999999" x14ac:dyDescent="0.25">
      <c r="A114" s="14" t="s">
        <v>3001</v>
      </c>
      <c r="B114" s="14" t="s">
        <v>4395</v>
      </c>
      <c r="C114" s="14" t="s">
        <v>3012</v>
      </c>
      <c r="D114" s="16">
        <v>45904</v>
      </c>
      <c r="E114" s="16"/>
      <c r="F114" s="14" t="s">
        <v>3013</v>
      </c>
      <c r="G114" s="14"/>
      <c r="H114" s="14" t="s">
        <v>3009</v>
      </c>
      <c r="I114" s="15">
        <v>11800</v>
      </c>
      <c r="J114" s="77">
        <v>10</v>
      </c>
      <c r="K114" s="92"/>
    </row>
    <row r="115" spans="1:11" ht="20.399999999999999" x14ac:dyDescent="0.25">
      <c r="A115" s="14" t="s">
        <v>3001</v>
      </c>
      <c r="B115" s="14" t="s">
        <v>4395</v>
      </c>
      <c r="C115" s="14" t="s">
        <v>3012</v>
      </c>
      <c r="D115" s="16">
        <v>46006</v>
      </c>
      <c r="E115" s="16"/>
      <c r="F115" s="14" t="s">
        <v>3013</v>
      </c>
      <c r="G115" s="14"/>
      <c r="H115" s="14" t="s">
        <v>3009</v>
      </c>
      <c r="I115" s="15">
        <v>147.30000000000001</v>
      </c>
      <c r="J115" s="77">
        <v>10</v>
      </c>
      <c r="K115" s="92"/>
    </row>
    <row r="116" spans="1:11" ht="20.399999999999999" x14ac:dyDescent="0.25">
      <c r="A116" s="14" t="s">
        <v>3001</v>
      </c>
      <c r="B116" s="14" t="s">
        <v>4396</v>
      </c>
      <c r="C116" s="14" t="s">
        <v>3014</v>
      </c>
      <c r="D116" s="16">
        <v>45961</v>
      </c>
      <c r="E116" s="16"/>
      <c r="F116" s="14" t="s">
        <v>3015</v>
      </c>
      <c r="G116" s="14"/>
      <c r="H116" s="14" t="s">
        <v>3009</v>
      </c>
      <c r="I116" s="15">
        <v>11195.61</v>
      </c>
      <c r="J116" s="77">
        <v>10</v>
      </c>
      <c r="K116" s="92"/>
    </row>
    <row r="117" spans="1:11" ht="20.399999999999999" x14ac:dyDescent="0.25">
      <c r="A117" s="14" t="s">
        <v>3021</v>
      </c>
      <c r="B117" s="14" t="s">
        <v>3022</v>
      </c>
      <c r="C117" s="14" t="s">
        <v>3023</v>
      </c>
      <c r="D117" s="16">
        <v>45744</v>
      </c>
      <c r="E117" s="16"/>
      <c r="F117" s="14" t="s">
        <v>4397</v>
      </c>
      <c r="G117" s="14"/>
      <c r="H117" s="14" t="s">
        <v>3024</v>
      </c>
      <c r="I117" s="15">
        <v>1185.8</v>
      </c>
      <c r="J117" s="77">
        <v>10</v>
      </c>
      <c r="K117" s="92"/>
    </row>
    <row r="118" spans="1:11" ht="13.2" x14ac:dyDescent="0.25">
      <c r="A118" s="14" t="s">
        <v>3021</v>
      </c>
      <c r="B118" s="14" t="s">
        <v>4398</v>
      </c>
      <c r="C118" s="14" t="s">
        <v>3025</v>
      </c>
      <c r="D118" s="16">
        <v>45827</v>
      </c>
      <c r="E118" s="16"/>
      <c r="F118" s="14" t="s">
        <v>4399</v>
      </c>
      <c r="G118" s="14"/>
      <c r="H118" s="14" t="s">
        <v>3024</v>
      </c>
      <c r="I118" s="15">
        <v>10000</v>
      </c>
      <c r="J118" s="77">
        <v>10</v>
      </c>
      <c r="K118" s="92"/>
    </row>
    <row r="119" spans="1:11" ht="13.2" x14ac:dyDescent="0.25">
      <c r="A119" s="14" t="s">
        <v>3021</v>
      </c>
      <c r="B119" s="14" t="s">
        <v>4400</v>
      </c>
      <c r="C119" s="14" t="s">
        <v>3026</v>
      </c>
      <c r="D119" s="16">
        <v>45824</v>
      </c>
      <c r="E119" s="16"/>
      <c r="F119" s="14" t="s">
        <v>4401</v>
      </c>
      <c r="G119" s="14"/>
      <c r="H119" s="14" t="s">
        <v>3027</v>
      </c>
      <c r="I119" s="15">
        <v>3500</v>
      </c>
      <c r="J119" s="77">
        <v>10</v>
      </c>
      <c r="K119" s="92"/>
    </row>
    <row r="120" spans="1:11" ht="13.2" x14ac:dyDescent="0.25">
      <c r="A120" s="14" t="s">
        <v>3021</v>
      </c>
      <c r="B120" s="14" t="s">
        <v>4400</v>
      </c>
      <c r="C120" s="14" t="s">
        <v>3026</v>
      </c>
      <c r="D120" s="16">
        <v>45862</v>
      </c>
      <c r="E120" s="16"/>
      <c r="F120" s="14" t="s">
        <v>4401</v>
      </c>
      <c r="G120" s="14"/>
      <c r="H120" s="14" t="s">
        <v>3027</v>
      </c>
      <c r="I120" s="15">
        <v>-49.46</v>
      </c>
      <c r="J120" s="77">
        <v>10</v>
      </c>
      <c r="K120" s="92"/>
    </row>
    <row r="121" spans="1:11" ht="13.2" x14ac:dyDescent="0.25">
      <c r="A121" s="14" t="s">
        <v>3021</v>
      </c>
      <c r="B121" s="14" t="s">
        <v>4402</v>
      </c>
      <c r="C121" s="14" t="s">
        <v>3028</v>
      </c>
      <c r="D121" s="16">
        <v>45816</v>
      </c>
      <c r="E121" s="16"/>
      <c r="F121" s="14" t="s">
        <v>4403</v>
      </c>
      <c r="G121" s="14"/>
      <c r="H121" s="14" t="s">
        <v>3027</v>
      </c>
      <c r="I121" s="15">
        <v>2800</v>
      </c>
      <c r="J121" s="77">
        <v>10</v>
      </c>
      <c r="K121" s="92"/>
    </row>
    <row r="122" spans="1:11" ht="13.2" x14ac:dyDescent="0.25">
      <c r="A122" s="14" t="s">
        <v>3021</v>
      </c>
      <c r="B122" s="14" t="s">
        <v>4402</v>
      </c>
      <c r="C122" s="14" t="s">
        <v>3028</v>
      </c>
      <c r="D122" s="16">
        <v>45853</v>
      </c>
      <c r="E122" s="16"/>
      <c r="F122" s="14" t="s">
        <v>4403</v>
      </c>
      <c r="G122" s="14"/>
      <c r="H122" s="14" t="s">
        <v>3027</v>
      </c>
      <c r="I122" s="15">
        <v>-19.07</v>
      </c>
      <c r="J122" s="77">
        <v>10</v>
      </c>
      <c r="K122" s="92"/>
    </row>
    <row r="123" spans="1:11" ht="13.2" x14ac:dyDescent="0.25">
      <c r="A123" s="14" t="s">
        <v>3021</v>
      </c>
      <c r="B123" s="14" t="s">
        <v>4404</v>
      </c>
      <c r="C123" s="14" t="s">
        <v>3029</v>
      </c>
      <c r="D123" s="16">
        <v>45813</v>
      </c>
      <c r="E123" s="16"/>
      <c r="F123" s="14" t="s">
        <v>4405</v>
      </c>
      <c r="G123" s="14"/>
      <c r="H123" s="14" t="s">
        <v>3027</v>
      </c>
      <c r="I123" s="15">
        <v>6031</v>
      </c>
      <c r="J123" s="77">
        <v>10</v>
      </c>
      <c r="K123" s="92"/>
    </row>
    <row r="124" spans="1:11" ht="20.399999999999999" x14ac:dyDescent="0.25">
      <c r="A124" s="14" t="s">
        <v>3021</v>
      </c>
      <c r="B124" s="14" t="s">
        <v>4406</v>
      </c>
      <c r="C124" s="14" t="s">
        <v>3030</v>
      </c>
      <c r="D124" s="16">
        <v>45866</v>
      </c>
      <c r="E124" s="16"/>
      <c r="F124" s="14" t="s">
        <v>3031</v>
      </c>
      <c r="G124" s="14"/>
      <c r="H124" s="14" t="s">
        <v>3024</v>
      </c>
      <c r="I124" s="15">
        <v>4457.83</v>
      </c>
      <c r="J124" s="77">
        <v>10</v>
      </c>
      <c r="K124" s="92"/>
    </row>
    <row r="125" spans="1:11" ht="13.2" x14ac:dyDescent="0.25">
      <c r="A125" s="14" t="s">
        <v>3021</v>
      </c>
      <c r="B125" s="14" t="s">
        <v>4407</v>
      </c>
      <c r="C125" s="14" t="s">
        <v>3032</v>
      </c>
      <c r="D125" s="16">
        <v>45842</v>
      </c>
      <c r="E125" s="16"/>
      <c r="F125" s="14" t="s">
        <v>4408</v>
      </c>
      <c r="G125" s="14"/>
      <c r="H125" s="14" t="s">
        <v>3027</v>
      </c>
      <c r="I125" s="15">
        <v>5200</v>
      </c>
      <c r="J125" s="77">
        <v>10</v>
      </c>
      <c r="K125" s="92"/>
    </row>
    <row r="126" spans="1:11" ht="13.2" x14ac:dyDescent="0.25">
      <c r="A126" s="14" t="s">
        <v>3021</v>
      </c>
      <c r="B126" s="14" t="s">
        <v>4407</v>
      </c>
      <c r="C126" s="14" t="s">
        <v>3032</v>
      </c>
      <c r="D126" s="16">
        <v>45903</v>
      </c>
      <c r="E126" s="16"/>
      <c r="F126" s="14" t="s">
        <v>4408</v>
      </c>
      <c r="G126" s="14"/>
      <c r="H126" s="14" t="s">
        <v>3027</v>
      </c>
      <c r="I126" s="15">
        <v>103.36</v>
      </c>
      <c r="J126" s="77">
        <v>10</v>
      </c>
      <c r="K126" s="92"/>
    </row>
    <row r="127" spans="1:11" ht="13.2" x14ac:dyDescent="0.25">
      <c r="A127" s="14" t="s">
        <v>3021</v>
      </c>
      <c r="B127" s="14" t="s">
        <v>4409</v>
      </c>
      <c r="C127" s="14" t="s">
        <v>3033</v>
      </c>
      <c r="D127" s="16">
        <v>45895</v>
      </c>
      <c r="E127" s="16"/>
      <c r="F127" s="14" t="s">
        <v>4410</v>
      </c>
      <c r="G127" s="14"/>
      <c r="H127" s="14" t="s">
        <v>3027</v>
      </c>
      <c r="I127" s="15">
        <v>9070</v>
      </c>
      <c r="J127" s="77">
        <v>10</v>
      </c>
      <c r="K127" s="92"/>
    </row>
    <row r="128" spans="1:11" ht="13.2" x14ac:dyDescent="0.25">
      <c r="A128" s="14" t="s">
        <v>3021</v>
      </c>
      <c r="B128" s="14" t="s">
        <v>4409</v>
      </c>
      <c r="C128" s="14" t="s">
        <v>3033</v>
      </c>
      <c r="D128" s="16">
        <v>45951</v>
      </c>
      <c r="E128" s="16"/>
      <c r="F128" s="14" t="s">
        <v>4410</v>
      </c>
      <c r="G128" s="14"/>
      <c r="H128" s="14" t="s">
        <v>3027</v>
      </c>
      <c r="I128" s="15">
        <v>-882.56</v>
      </c>
      <c r="J128" s="77">
        <v>10</v>
      </c>
      <c r="K128" s="92"/>
    </row>
    <row r="129" spans="1:11" ht="20.399999999999999" x14ac:dyDescent="0.25">
      <c r="A129" s="14" t="s">
        <v>3021</v>
      </c>
      <c r="B129" s="14" t="s">
        <v>4411</v>
      </c>
      <c r="C129" s="14" t="s">
        <v>3034</v>
      </c>
      <c r="D129" s="16">
        <v>45873</v>
      </c>
      <c r="E129" s="16"/>
      <c r="F129" s="14" t="s">
        <v>3035</v>
      </c>
      <c r="G129" s="14"/>
      <c r="H129" s="14" t="s">
        <v>3027</v>
      </c>
      <c r="I129" s="15">
        <v>6500</v>
      </c>
      <c r="J129" s="77">
        <v>10</v>
      </c>
      <c r="K129" s="92"/>
    </row>
    <row r="130" spans="1:11" ht="20.399999999999999" x14ac:dyDescent="0.25">
      <c r="A130" s="14" t="s">
        <v>3021</v>
      </c>
      <c r="B130" s="14" t="s">
        <v>4411</v>
      </c>
      <c r="C130" s="14" t="s">
        <v>3034</v>
      </c>
      <c r="D130" s="16">
        <v>45910</v>
      </c>
      <c r="E130" s="16"/>
      <c r="F130" s="14" t="s">
        <v>3035</v>
      </c>
      <c r="G130" s="14"/>
      <c r="H130" s="14" t="s">
        <v>3027</v>
      </c>
      <c r="I130" s="15">
        <v>-971.76</v>
      </c>
      <c r="J130" s="77">
        <v>10</v>
      </c>
      <c r="K130" s="92"/>
    </row>
    <row r="131" spans="1:11" ht="20.399999999999999" x14ac:dyDescent="0.25">
      <c r="A131" s="14" t="s">
        <v>3021</v>
      </c>
      <c r="B131" s="14" t="s">
        <v>4412</v>
      </c>
      <c r="C131" s="14" t="s">
        <v>3036</v>
      </c>
      <c r="D131" s="16">
        <v>45919</v>
      </c>
      <c r="E131" s="16"/>
      <c r="F131" s="14" t="s">
        <v>4413</v>
      </c>
      <c r="G131" s="14"/>
      <c r="H131" s="14" t="s">
        <v>3027</v>
      </c>
      <c r="I131" s="15">
        <v>4600</v>
      </c>
      <c r="J131" s="77">
        <v>10</v>
      </c>
      <c r="K131" s="92"/>
    </row>
    <row r="132" spans="1:11" ht="20.399999999999999" x14ac:dyDescent="0.25">
      <c r="A132" s="14" t="s">
        <v>3021</v>
      </c>
      <c r="B132" s="14" t="s">
        <v>4412</v>
      </c>
      <c r="C132" s="14" t="s">
        <v>3036</v>
      </c>
      <c r="D132" s="16">
        <v>45988</v>
      </c>
      <c r="E132" s="16"/>
      <c r="F132" s="14" t="s">
        <v>4413</v>
      </c>
      <c r="G132" s="14"/>
      <c r="H132" s="14" t="s">
        <v>3027</v>
      </c>
      <c r="I132" s="15">
        <v>-283.19</v>
      </c>
      <c r="J132" s="77">
        <v>10</v>
      </c>
      <c r="K132" s="92"/>
    </row>
    <row r="133" spans="1:11" ht="20.399999999999999" x14ac:dyDescent="0.25">
      <c r="A133" s="14" t="s">
        <v>3021</v>
      </c>
      <c r="B133" s="14" t="s">
        <v>4414</v>
      </c>
      <c r="C133" s="14" t="s">
        <v>3037</v>
      </c>
      <c r="D133" s="16">
        <v>45961</v>
      </c>
      <c r="E133" s="16"/>
      <c r="F133" s="14" t="s">
        <v>3038</v>
      </c>
      <c r="G133" s="14"/>
      <c r="H133" s="14" t="s">
        <v>3024</v>
      </c>
      <c r="I133" s="15">
        <v>7381.02</v>
      </c>
      <c r="J133" s="77">
        <v>10</v>
      </c>
      <c r="K133" s="92"/>
    </row>
    <row r="134" spans="1:11" ht="13.2" x14ac:dyDescent="0.25">
      <c r="A134" s="14" t="s">
        <v>3021</v>
      </c>
      <c r="B134" s="14" t="s">
        <v>4415</v>
      </c>
      <c r="C134" s="14" t="s">
        <v>3039</v>
      </c>
      <c r="D134" s="16">
        <v>45943</v>
      </c>
      <c r="E134" s="16"/>
      <c r="F134" s="14" t="s">
        <v>4416</v>
      </c>
      <c r="G134" s="14"/>
      <c r="H134" s="14" t="s">
        <v>3027</v>
      </c>
      <c r="I134" s="15">
        <v>4100</v>
      </c>
      <c r="J134" s="77">
        <v>10</v>
      </c>
      <c r="K134" s="92"/>
    </row>
    <row r="135" spans="1:11" ht="13.2" x14ac:dyDescent="0.25">
      <c r="A135" s="14" t="s">
        <v>3021</v>
      </c>
      <c r="B135" s="14" t="s">
        <v>4415</v>
      </c>
      <c r="C135" s="14" t="s">
        <v>3039</v>
      </c>
      <c r="D135" s="16">
        <v>45988</v>
      </c>
      <c r="E135" s="16"/>
      <c r="F135" s="14" t="s">
        <v>4416</v>
      </c>
      <c r="G135" s="14"/>
      <c r="H135" s="14" t="s">
        <v>3027</v>
      </c>
      <c r="I135" s="15">
        <v>-702.66</v>
      </c>
      <c r="J135" s="77">
        <v>10</v>
      </c>
      <c r="K135" s="92"/>
    </row>
    <row r="136" spans="1:11" ht="13.2" x14ac:dyDescent="0.25">
      <c r="A136" s="14" t="s">
        <v>3021</v>
      </c>
      <c r="B136" s="14" t="s">
        <v>4417</v>
      </c>
      <c r="C136" s="14" t="s">
        <v>3040</v>
      </c>
      <c r="D136" s="16">
        <v>45972</v>
      </c>
      <c r="E136" s="16"/>
      <c r="F136" s="14" t="s">
        <v>4418</v>
      </c>
      <c r="G136" s="14"/>
      <c r="H136" s="14" t="s">
        <v>3027</v>
      </c>
      <c r="I136" s="15">
        <v>3700</v>
      </c>
      <c r="J136" s="77">
        <v>10</v>
      </c>
      <c r="K136" s="92"/>
    </row>
    <row r="137" spans="1:11" ht="13.2" x14ac:dyDescent="0.25">
      <c r="A137" s="14" t="s">
        <v>3021</v>
      </c>
      <c r="B137" s="14" t="s">
        <v>4417</v>
      </c>
      <c r="C137" s="14" t="s">
        <v>3040</v>
      </c>
      <c r="D137" s="16">
        <v>45988</v>
      </c>
      <c r="E137" s="16"/>
      <c r="F137" s="14" t="s">
        <v>4418</v>
      </c>
      <c r="G137" s="14"/>
      <c r="H137" s="14" t="s">
        <v>3027</v>
      </c>
      <c r="I137" s="15">
        <v>-139.69999999999999</v>
      </c>
      <c r="J137" s="77">
        <v>10</v>
      </c>
      <c r="K137" s="92"/>
    </row>
    <row r="138" spans="1:11" ht="20.399999999999999" x14ac:dyDescent="0.25">
      <c r="A138" s="14" t="s">
        <v>3021</v>
      </c>
      <c r="B138" s="14" t="s">
        <v>4419</v>
      </c>
      <c r="C138" s="14" t="s">
        <v>3041</v>
      </c>
      <c r="D138" s="16">
        <v>46010</v>
      </c>
      <c r="E138" s="16"/>
      <c r="F138" s="14" t="s">
        <v>3042</v>
      </c>
      <c r="G138" s="14"/>
      <c r="H138" s="14" t="s">
        <v>3024</v>
      </c>
      <c r="I138" s="15">
        <v>2128</v>
      </c>
      <c r="J138" s="77">
        <v>10</v>
      </c>
      <c r="K138" s="92"/>
    </row>
    <row r="139" spans="1:11" ht="13.2" x14ac:dyDescent="0.25">
      <c r="A139" s="14" t="s">
        <v>3021</v>
      </c>
      <c r="B139" s="14" t="s">
        <v>4420</v>
      </c>
      <c r="C139" s="14" t="s">
        <v>3043</v>
      </c>
      <c r="D139" s="16">
        <v>45995</v>
      </c>
      <c r="E139" s="16"/>
      <c r="F139" s="14" t="s">
        <v>4421</v>
      </c>
      <c r="G139" s="14"/>
      <c r="H139" s="14" t="s">
        <v>3027</v>
      </c>
      <c r="I139" s="15">
        <v>2045</v>
      </c>
      <c r="J139" s="77">
        <v>10</v>
      </c>
      <c r="K139" s="92"/>
    </row>
    <row r="140" spans="1:11" ht="20.399999999999999" x14ac:dyDescent="0.25">
      <c r="A140" s="14" t="s">
        <v>3021</v>
      </c>
      <c r="B140" s="14" t="s">
        <v>4422</v>
      </c>
      <c r="C140" s="14" t="s">
        <v>3044</v>
      </c>
      <c r="D140" s="16">
        <v>45993</v>
      </c>
      <c r="E140" s="16"/>
      <c r="F140" s="14" t="s">
        <v>3045</v>
      </c>
      <c r="G140" s="14"/>
      <c r="H140" s="14" t="s">
        <v>3024</v>
      </c>
      <c r="I140" s="15">
        <v>5246.39</v>
      </c>
      <c r="J140" s="77">
        <v>10</v>
      </c>
      <c r="K140" s="92"/>
    </row>
    <row r="141" spans="1:11" ht="20.399999999999999" x14ac:dyDescent="0.25">
      <c r="A141" s="14" t="s">
        <v>3057</v>
      </c>
      <c r="B141" s="14" t="s">
        <v>4423</v>
      </c>
      <c r="C141" s="14" t="s">
        <v>3046</v>
      </c>
      <c r="D141" s="16">
        <v>45952</v>
      </c>
      <c r="E141" s="16"/>
      <c r="F141" s="14" t="s">
        <v>3047</v>
      </c>
      <c r="G141" s="14" t="s">
        <v>3048</v>
      </c>
      <c r="H141" s="14" t="s">
        <v>3049</v>
      </c>
      <c r="I141" s="15">
        <v>48664.17</v>
      </c>
      <c r="J141" s="77">
        <v>10</v>
      </c>
      <c r="K141" s="92"/>
    </row>
    <row r="142" spans="1:11" ht="20.399999999999999" x14ac:dyDescent="0.25">
      <c r="A142" s="14" t="s">
        <v>3057</v>
      </c>
      <c r="B142" s="14" t="s">
        <v>4423</v>
      </c>
      <c r="C142" s="14" t="s">
        <v>3050</v>
      </c>
      <c r="D142" s="16">
        <v>46014</v>
      </c>
      <c r="E142" s="16"/>
      <c r="F142" s="14" t="s">
        <v>3051</v>
      </c>
      <c r="G142" s="14" t="s">
        <v>3048</v>
      </c>
      <c r="H142" s="14" t="s">
        <v>3049</v>
      </c>
      <c r="I142" s="15">
        <v>11356.66</v>
      </c>
      <c r="J142" s="77">
        <v>10</v>
      </c>
      <c r="K142" s="92"/>
    </row>
    <row r="143" spans="1:11" ht="30.6" x14ac:dyDescent="0.25">
      <c r="A143" s="14" t="s">
        <v>3057</v>
      </c>
      <c r="B143" s="14" t="s">
        <v>4423</v>
      </c>
      <c r="C143" s="14" t="s">
        <v>3052</v>
      </c>
      <c r="D143" s="16">
        <v>46003</v>
      </c>
      <c r="E143" s="16"/>
      <c r="F143" s="14" t="s">
        <v>3053</v>
      </c>
      <c r="G143" s="14" t="s">
        <v>3048</v>
      </c>
      <c r="H143" s="14" t="s">
        <v>3049</v>
      </c>
      <c r="I143" s="15">
        <v>9000</v>
      </c>
      <c r="J143" s="77">
        <v>10</v>
      </c>
      <c r="K143" s="92"/>
    </row>
    <row r="144" spans="1:11" ht="13.2" x14ac:dyDescent="0.25">
      <c r="A144" s="14" t="s">
        <v>3057</v>
      </c>
      <c r="B144" s="14" t="s">
        <v>4424</v>
      </c>
      <c r="C144" s="14" t="s">
        <v>3054</v>
      </c>
      <c r="D144" s="16">
        <v>45961</v>
      </c>
      <c r="E144" s="16"/>
      <c r="F144" s="14" t="s">
        <v>4425</v>
      </c>
      <c r="G144" s="14"/>
      <c r="H144" s="14" t="s">
        <v>3055</v>
      </c>
      <c r="I144" s="15">
        <v>63.57</v>
      </c>
      <c r="J144" s="77">
        <v>10</v>
      </c>
      <c r="K144" s="92"/>
    </row>
    <row r="145" spans="1:11" ht="13.2" x14ac:dyDescent="0.25">
      <c r="A145" s="14" t="s">
        <v>3057</v>
      </c>
      <c r="B145" s="14" t="s">
        <v>4426</v>
      </c>
      <c r="C145" s="14" t="s">
        <v>4427</v>
      </c>
      <c r="D145" s="16">
        <v>45997</v>
      </c>
      <c r="E145" s="16"/>
      <c r="F145" s="14" t="s">
        <v>4428</v>
      </c>
      <c r="G145" s="14"/>
      <c r="H145" s="14" t="s">
        <v>3056</v>
      </c>
      <c r="I145" s="15">
        <v>915.6</v>
      </c>
      <c r="J145" s="77">
        <v>10</v>
      </c>
      <c r="K145" s="92"/>
    </row>
    <row r="146" spans="1:11" ht="13.2" x14ac:dyDescent="0.25">
      <c r="A146" s="14" t="s">
        <v>3076</v>
      </c>
      <c r="B146" s="14" t="s">
        <v>4429</v>
      </c>
      <c r="C146" s="14" t="s">
        <v>3058</v>
      </c>
      <c r="D146" s="16">
        <v>45961</v>
      </c>
      <c r="E146" s="16"/>
      <c r="F146" s="14" t="s">
        <v>4430</v>
      </c>
      <c r="G146" s="14"/>
      <c r="H146" s="14" t="s">
        <v>3059</v>
      </c>
      <c r="I146" s="15">
        <v>3057.44</v>
      </c>
      <c r="J146" s="77">
        <v>10</v>
      </c>
      <c r="K146" s="92"/>
    </row>
    <row r="147" spans="1:11" ht="20.399999999999999" x14ac:dyDescent="0.25">
      <c r="A147" s="14" t="s">
        <v>3076</v>
      </c>
      <c r="B147" s="14" t="s">
        <v>4431</v>
      </c>
      <c r="C147" s="14" t="s">
        <v>3060</v>
      </c>
      <c r="D147" s="16">
        <v>46017</v>
      </c>
      <c r="E147" s="16"/>
      <c r="F147" s="14" t="s">
        <v>4432</v>
      </c>
      <c r="G147" s="14"/>
      <c r="H147" s="14" t="s">
        <v>3059</v>
      </c>
      <c r="I147" s="15">
        <v>2833.88</v>
      </c>
      <c r="J147" s="77">
        <v>10</v>
      </c>
      <c r="K147" s="92"/>
    </row>
    <row r="148" spans="1:11" ht="20.399999999999999" x14ac:dyDescent="0.25">
      <c r="A148" s="14" t="s">
        <v>3076</v>
      </c>
      <c r="B148" s="14" t="s">
        <v>4433</v>
      </c>
      <c r="C148" s="14" t="s">
        <v>3061</v>
      </c>
      <c r="D148" s="16">
        <v>46017</v>
      </c>
      <c r="E148" s="16"/>
      <c r="F148" s="14" t="s">
        <v>4434</v>
      </c>
      <c r="G148" s="14"/>
      <c r="H148" s="14" t="s">
        <v>3059</v>
      </c>
      <c r="I148" s="15">
        <v>4972.75</v>
      </c>
      <c r="J148" s="77">
        <v>10</v>
      </c>
      <c r="K148" s="92"/>
    </row>
    <row r="149" spans="1:11" ht="13.2" x14ac:dyDescent="0.25">
      <c r="A149" s="14" t="s">
        <v>3076</v>
      </c>
      <c r="B149" s="14" t="s">
        <v>4435</v>
      </c>
      <c r="C149" s="14" t="s">
        <v>3062</v>
      </c>
      <c r="D149" s="16">
        <v>46010</v>
      </c>
      <c r="E149" s="16"/>
      <c r="F149" s="14" t="s">
        <v>3063</v>
      </c>
      <c r="G149" s="14" t="s">
        <v>3064</v>
      </c>
      <c r="H149" s="14" t="s">
        <v>3065</v>
      </c>
      <c r="I149" s="15">
        <v>4000</v>
      </c>
      <c r="J149" s="77">
        <v>10</v>
      </c>
      <c r="K149" s="92"/>
    </row>
    <row r="150" spans="1:11" ht="13.2" x14ac:dyDescent="0.25">
      <c r="A150" s="14" t="s">
        <v>3076</v>
      </c>
      <c r="B150" s="14" t="s">
        <v>4436</v>
      </c>
      <c r="C150" s="14" t="s">
        <v>3066</v>
      </c>
      <c r="D150" s="16">
        <v>46009</v>
      </c>
      <c r="E150" s="16"/>
      <c r="F150" s="14" t="s">
        <v>4437</v>
      </c>
      <c r="G150" s="14" t="s">
        <v>3067</v>
      </c>
      <c r="H150" s="14" t="s">
        <v>3068</v>
      </c>
      <c r="I150" s="15">
        <v>1762.6</v>
      </c>
      <c r="J150" s="77">
        <v>10</v>
      </c>
      <c r="K150" s="92"/>
    </row>
    <row r="151" spans="1:11" ht="20.399999999999999" x14ac:dyDescent="0.25">
      <c r="A151" s="14" t="s">
        <v>3076</v>
      </c>
      <c r="B151" s="14" t="s">
        <v>4438</v>
      </c>
      <c r="C151" s="14" t="s">
        <v>3069</v>
      </c>
      <c r="D151" s="16">
        <v>46008</v>
      </c>
      <c r="E151" s="16"/>
      <c r="F151" s="14" t="s">
        <v>3070</v>
      </c>
      <c r="G151" s="14" t="s">
        <v>3071</v>
      </c>
      <c r="H151" s="14" t="s">
        <v>3072</v>
      </c>
      <c r="I151" s="15">
        <v>2000</v>
      </c>
      <c r="J151" s="77">
        <v>10</v>
      </c>
      <c r="K151" s="92"/>
    </row>
    <row r="152" spans="1:11" ht="13.2" x14ac:dyDescent="0.25">
      <c r="A152" s="14" t="s">
        <v>3076</v>
      </c>
      <c r="B152" s="14" t="s">
        <v>4439</v>
      </c>
      <c r="C152" s="14" t="s">
        <v>3073</v>
      </c>
      <c r="D152" s="16">
        <v>46003</v>
      </c>
      <c r="E152" s="16"/>
      <c r="F152" s="14" t="s">
        <v>4440</v>
      </c>
      <c r="G152" s="14"/>
      <c r="H152" s="14" t="s">
        <v>3370</v>
      </c>
      <c r="I152" s="15">
        <v>1116.53</v>
      </c>
      <c r="J152" s="77">
        <v>10</v>
      </c>
      <c r="K152" s="92"/>
    </row>
    <row r="153" spans="1:11" ht="13.2" x14ac:dyDescent="0.25">
      <c r="A153" s="14" t="s">
        <v>3076</v>
      </c>
      <c r="B153" s="14" t="s">
        <v>4441</v>
      </c>
      <c r="C153" s="14" t="s">
        <v>3073</v>
      </c>
      <c r="D153" s="16">
        <v>46016</v>
      </c>
      <c r="E153" s="16"/>
      <c r="F153" s="14" t="s">
        <v>4442</v>
      </c>
      <c r="G153" s="14" t="s">
        <v>3074</v>
      </c>
      <c r="H153" s="14" t="s">
        <v>3075</v>
      </c>
      <c r="I153" s="15">
        <v>256.8</v>
      </c>
      <c r="J153" s="77">
        <v>10</v>
      </c>
      <c r="K153" s="92"/>
    </row>
    <row r="154" spans="1:11" ht="13.2" x14ac:dyDescent="0.25">
      <c r="A154" s="14" t="s">
        <v>3087</v>
      </c>
      <c r="B154" s="14" t="s">
        <v>4443</v>
      </c>
      <c r="C154" s="14" t="s">
        <v>3079</v>
      </c>
      <c r="D154" s="16">
        <v>45861</v>
      </c>
      <c r="E154" s="16"/>
      <c r="F154" s="14" t="s">
        <v>3088</v>
      </c>
      <c r="G154" s="14"/>
      <c r="H154" s="14" t="s">
        <v>3080</v>
      </c>
      <c r="I154" s="15">
        <v>1500</v>
      </c>
      <c r="J154" s="77">
        <v>10</v>
      </c>
      <c r="K154" s="92"/>
    </row>
    <row r="155" spans="1:11" ht="13.2" x14ac:dyDescent="0.25">
      <c r="A155" s="14" t="s">
        <v>3087</v>
      </c>
      <c r="B155" s="14" t="s">
        <v>4444</v>
      </c>
      <c r="C155" s="14" t="s">
        <v>3103</v>
      </c>
      <c r="D155" s="16">
        <v>46375</v>
      </c>
      <c r="E155" s="16"/>
      <c r="F155" s="14" t="s">
        <v>3104</v>
      </c>
      <c r="G155" s="14" t="s">
        <v>3105</v>
      </c>
      <c r="H155" s="14" t="s">
        <v>3106</v>
      </c>
      <c r="I155" s="15">
        <v>500</v>
      </c>
      <c r="J155" s="77">
        <v>10</v>
      </c>
      <c r="K155" s="92"/>
    </row>
    <row r="156" spans="1:11" ht="20.399999999999999" x14ac:dyDescent="0.25">
      <c r="A156" s="14" t="s">
        <v>3087</v>
      </c>
      <c r="B156" s="14" t="s">
        <v>4445</v>
      </c>
      <c r="C156" s="14" t="s">
        <v>3107</v>
      </c>
      <c r="D156" s="16">
        <v>45945</v>
      </c>
      <c r="E156" s="16"/>
      <c r="F156" s="14" t="s">
        <v>3108</v>
      </c>
      <c r="G156" s="14"/>
      <c r="H156" s="14" t="s">
        <v>3083</v>
      </c>
      <c r="I156" s="15">
        <v>331.07</v>
      </c>
      <c r="J156" s="77">
        <v>10</v>
      </c>
      <c r="K156" s="92"/>
    </row>
    <row r="157" spans="1:11" ht="20.399999999999999" x14ac:dyDescent="0.25">
      <c r="A157" s="14" t="s">
        <v>3087</v>
      </c>
      <c r="B157" s="14" t="s">
        <v>4446</v>
      </c>
      <c r="C157" s="14" t="s">
        <v>3081</v>
      </c>
      <c r="D157" s="16">
        <v>45940</v>
      </c>
      <c r="E157" s="16"/>
      <c r="F157" s="14" t="s">
        <v>3082</v>
      </c>
      <c r="G157" s="14"/>
      <c r="H157" s="14" t="s">
        <v>3083</v>
      </c>
      <c r="I157" s="15">
        <v>4326</v>
      </c>
      <c r="J157" s="77">
        <v>10</v>
      </c>
      <c r="K157" s="92"/>
    </row>
    <row r="158" spans="1:11" ht="20.399999999999999" x14ac:dyDescent="0.25">
      <c r="A158" s="14" t="s">
        <v>3087</v>
      </c>
      <c r="B158" s="14" t="s">
        <v>4446</v>
      </c>
      <c r="C158" s="14" t="s">
        <v>3081</v>
      </c>
      <c r="D158" s="16">
        <v>46009</v>
      </c>
      <c r="E158" s="16"/>
      <c r="F158" s="14" t="s">
        <v>3082</v>
      </c>
      <c r="G158" s="14"/>
      <c r="H158" s="14" t="s">
        <v>3083</v>
      </c>
      <c r="I158" s="15">
        <v>-1744</v>
      </c>
      <c r="J158" s="77">
        <v>10</v>
      </c>
      <c r="K158" s="92"/>
    </row>
    <row r="159" spans="1:11" ht="13.2" x14ac:dyDescent="0.25">
      <c r="A159" s="14" t="s">
        <v>3087</v>
      </c>
      <c r="B159" s="14" t="s">
        <v>4447</v>
      </c>
      <c r="C159" s="14" t="s">
        <v>3084</v>
      </c>
      <c r="D159" s="16">
        <v>45969</v>
      </c>
      <c r="E159" s="16"/>
      <c r="F159" s="14" t="s">
        <v>3109</v>
      </c>
      <c r="G159" s="14"/>
      <c r="H159" s="14" t="s">
        <v>3083</v>
      </c>
      <c r="I159" s="15">
        <v>90</v>
      </c>
      <c r="J159" s="77">
        <v>10</v>
      </c>
      <c r="K159" s="92"/>
    </row>
    <row r="160" spans="1:11" ht="13.2" x14ac:dyDescent="0.25">
      <c r="A160" s="14" t="s">
        <v>3087</v>
      </c>
      <c r="B160" s="14" t="s">
        <v>4448</v>
      </c>
      <c r="C160" s="14" t="s">
        <v>3085</v>
      </c>
      <c r="D160" s="16">
        <v>45997</v>
      </c>
      <c r="E160" s="16"/>
      <c r="F160" s="14" t="s">
        <v>3110</v>
      </c>
      <c r="G160" s="14"/>
      <c r="H160" s="14" t="s">
        <v>3083</v>
      </c>
      <c r="I160" s="15">
        <v>1200</v>
      </c>
      <c r="J160" s="77">
        <v>10</v>
      </c>
      <c r="K160" s="92"/>
    </row>
    <row r="161" spans="1:11" ht="13.2" x14ac:dyDescent="0.25">
      <c r="A161" s="14" t="s">
        <v>3087</v>
      </c>
      <c r="B161" s="14" t="s">
        <v>4448</v>
      </c>
      <c r="C161" s="14" t="s">
        <v>3085</v>
      </c>
      <c r="D161" s="16">
        <v>46017</v>
      </c>
      <c r="E161" s="16"/>
      <c r="F161" s="14" t="s">
        <v>3110</v>
      </c>
      <c r="G161" s="14"/>
      <c r="H161" s="14" t="s">
        <v>3083</v>
      </c>
      <c r="I161" s="15">
        <v>115</v>
      </c>
      <c r="J161" s="77">
        <v>10</v>
      </c>
      <c r="K161" s="92"/>
    </row>
    <row r="162" spans="1:11" ht="20.399999999999999" x14ac:dyDescent="0.25">
      <c r="A162" s="14" t="s">
        <v>3087</v>
      </c>
      <c r="B162" s="14" t="s">
        <v>4449</v>
      </c>
      <c r="C162" s="14" t="s">
        <v>3111</v>
      </c>
      <c r="D162" s="16">
        <v>45778</v>
      </c>
      <c r="E162" s="16"/>
      <c r="F162" s="14" t="s">
        <v>3112</v>
      </c>
      <c r="G162" s="14"/>
      <c r="H162" s="14" t="s">
        <v>3083</v>
      </c>
      <c r="I162" s="15">
        <v>275</v>
      </c>
      <c r="J162" s="77">
        <v>10</v>
      </c>
      <c r="K162" s="92"/>
    </row>
    <row r="163" spans="1:11" ht="13.2" x14ac:dyDescent="0.25">
      <c r="A163" s="14" t="s">
        <v>3087</v>
      </c>
      <c r="B163" s="14" t="s">
        <v>4450</v>
      </c>
      <c r="C163" s="14" t="s">
        <v>3113</v>
      </c>
      <c r="D163" s="16">
        <v>46036</v>
      </c>
      <c r="E163" s="16"/>
      <c r="F163" s="14" t="s">
        <v>3114</v>
      </c>
      <c r="G163" s="14"/>
      <c r="H163" s="14" t="s">
        <v>3083</v>
      </c>
      <c r="I163" s="15">
        <v>1079.33</v>
      </c>
      <c r="J163" s="77">
        <v>10</v>
      </c>
      <c r="K163" s="92"/>
    </row>
    <row r="164" spans="1:11" ht="20.399999999999999" x14ac:dyDescent="0.25">
      <c r="A164" s="14" t="s">
        <v>3087</v>
      </c>
      <c r="B164" s="14" t="s">
        <v>4451</v>
      </c>
      <c r="C164" s="14" t="s">
        <v>3086</v>
      </c>
      <c r="D164" s="16">
        <v>46008</v>
      </c>
      <c r="E164" s="16"/>
      <c r="F164" s="14" t="s">
        <v>3115</v>
      </c>
      <c r="G164" s="14"/>
      <c r="H164" s="14" t="s">
        <v>3083</v>
      </c>
      <c r="I164" s="15">
        <v>2327.6</v>
      </c>
      <c r="J164" s="77">
        <v>10</v>
      </c>
      <c r="K164" s="92"/>
    </row>
    <row r="165" spans="1:11" ht="30.6" x14ac:dyDescent="0.25">
      <c r="A165" s="14" t="s">
        <v>3089</v>
      </c>
      <c r="B165" s="14" t="s">
        <v>3381</v>
      </c>
      <c r="C165" s="14" t="s">
        <v>3116</v>
      </c>
      <c r="D165" s="16">
        <v>46375</v>
      </c>
      <c r="E165" s="16"/>
      <c r="F165" s="14" t="s">
        <v>3117</v>
      </c>
      <c r="G165" s="14"/>
      <c r="H165" s="14" t="s">
        <v>3118</v>
      </c>
      <c r="I165" s="15">
        <v>907</v>
      </c>
      <c r="J165" s="77">
        <v>10</v>
      </c>
      <c r="K165" s="92"/>
    </row>
    <row r="166" spans="1:11" ht="13.2" x14ac:dyDescent="0.25">
      <c r="A166" s="14" t="s">
        <v>3089</v>
      </c>
      <c r="B166" s="14" t="s">
        <v>4447</v>
      </c>
      <c r="C166" s="14" t="s">
        <v>4452</v>
      </c>
      <c r="D166" s="16">
        <v>45969</v>
      </c>
      <c r="E166" s="16"/>
      <c r="F166" s="14" t="s">
        <v>3109</v>
      </c>
      <c r="G166" s="14"/>
      <c r="H166" s="14" t="s">
        <v>3083</v>
      </c>
      <c r="I166" s="15">
        <v>4540</v>
      </c>
      <c r="J166" s="77">
        <v>10</v>
      </c>
      <c r="K166" s="92"/>
    </row>
    <row r="167" spans="1:11" ht="13.2" x14ac:dyDescent="0.25">
      <c r="A167" s="14" t="s">
        <v>3089</v>
      </c>
      <c r="B167" s="14" t="s">
        <v>4447</v>
      </c>
      <c r="C167" s="14" t="s">
        <v>3084</v>
      </c>
      <c r="D167" s="16">
        <v>46017</v>
      </c>
      <c r="E167" s="16"/>
      <c r="F167" s="14" t="s">
        <v>3109</v>
      </c>
      <c r="G167" s="14"/>
      <c r="H167" s="14" t="s">
        <v>3083</v>
      </c>
      <c r="I167" s="15">
        <v>980</v>
      </c>
      <c r="J167" s="77">
        <v>10</v>
      </c>
      <c r="K167" s="92"/>
    </row>
    <row r="168" spans="1:11" ht="20.399999999999999" x14ac:dyDescent="0.25">
      <c r="A168" s="14" t="s">
        <v>3089</v>
      </c>
      <c r="B168" s="14" t="s">
        <v>4451</v>
      </c>
      <c r="C168" s="14" t="s">
        <v>3086</v>
      </c>
      <c r="D168" s="16">
        <v>46008</v>
      </c>
      <c r="E168" s="16"/>
      <c r="F168" s="14" t="s">
        <v>3115</v>
      </c>
      <c r="G168" s="14"/>
      <c r="H168" s="14" t="s">
        <v>3083</v>
      </c>
      <c r="I168" s="15">
        <v>1923</v>
      </c>
      <c r="J168" s="77">
        <v>10</v>
      </c>
      <c r="K168" s="92"/>
    </row>
    <row r="169" spans="1:11" ht="20.399999999999999" x14ac:dyDescent="0.25">
      <c r="A169" s="14" t="s">
        <v>3089</v>
      </c>
      <c r="B169" s="14" t="s">
        <v>4445</v>
      </c>
      <c r="C169" s="14" t="s">
        <v>3107</v>
      </c>
      <c r="D169" s="16">
        <v>45945</v>
      </c>
      <c r="E169" s="16"/>
      <c r="F169" s="14" t="s">
        <v>3108</v>
      </c>
      <c r="G169" s="14"/>
      <c r="H169" s="14" t="s">
        <v>3083</v>
      </c>
      <c r="I169" s="15">
        <v>170</v>
      </c>
      <c r="J169" s="77">
        <v>10</v>
      </c>
      <c r="K169" s="92"/>
    </row>
    <row r="170" spans="1:11" ht="20.399999999999999" x14ac:dyDescent="0.25">
      <c r="A170" s="14" t="s">
        <v>3089</v>
      </c>
      <c r="B170" s="14" t="s">
        <v>4449</v>
      </c>
      <c r="C170" s="14" t="s">
        <v>3111</v>
      </c>
      <c r="D170" s="16">
        <v>45778</v>
      </c>
      <c r="E170" s="16"/>
      <c r="F170" s="14" t="s">
        <v>3112</v>
      </c>
      <c r="G170" s="14"/>
      <c r="H170" s="14" t="s">
        <v>3083</v>
      </c>
      <c r="I170" s="15">
        <v>1205</v>
      </c>
      <c r="J170" s="77">
        <v>10</v>
      </c>
      <c r="K170" s="92"/>
    </row>
    <row r="171" spans="1:11" ht="13.2" x14ac:dyDescent="0.25">
      <c r="A171" s="14" t="s">
        <v>3089</v>
      </c>
      <c r="B171" s="14" t="s">
        <v>4453</v>
      </c>
      <c r="C171" s="14" t="s">
        <v>3119</v>
      </c>
      <c r="D171" s="16">
        <v>46382</v>
      </c>
      <c r="E171" s="16"/>
      <c r="F171" s="14" t="s">
        <v>3120</v>
      </c>
      <c r="G171" s="14"/>
      <c r="H171" s="14" t="s">
        <v>3083</v>
      </c>
      <c r="I171" s="15">
        <v>275</v>
      </c>
      <c r="J171" s="77">
        <v>10</v>
      </c>
      <c r="K171" s="92"/>
    </row>
    <row r="172" spans="1:11" ht="20.399999999999999" x14ac:dyDescent="0.25">
      <c r="A172" s="14" t="s">
        <v>3121</v>
      </c>
      <c r="B172" s="14" t="s">
        <v>3122</v>
      </c>
      <c r="C172" s="14" t="s">
        <v>3123</v>
      </c>
      <c r="D172" s="16">
        <v>45805</v>
      </c>
      <c r="E172" s="16"/>
      <c r="F172" s="14" t="s">
        <v>3124</v>
      </c>
      <c r="G172" s="14"/>
      <c r="H172" s="14" t="s">
        <v>3125</v>
      </c>
      <c r="I172" s="15">
        <v>750</v>
      </c>
      <c r="J172" s="77">
        <v>2</v>
      </c>
      <c r="K172" s="92"/>
    </row>
    <row r="173" spans="1:11" ht="20.399999999999999" x14ac:dyDescent="0.25">
      <c r="A173" s="14" t="s">
        <v>3121</v>
      </c>
      <c r="B173" s="14" t="s">
        <v>3122</v>
      </c>
      <c r="C173" s="14" t="s">
        <v>3123</v>
      </c>
      <c r="D173" s="16">
        <v>45861</v>
      </c>
      <c r="E173" s="16"/>
      <c r="F173" s="14" t="s">
        <v>3124</v>
      </c>
      <c r="G173" s="14"/>
      <c r="H173" s="14" t="s">
        <v>3125</v>
      </c>
      <c r="I173" s="15">
        <v>229.47</v>
      </c>
      <c r="J173" s="77">
        <v>2</v>
      </c>
      <c r="K173" s="92"/>
    </row>
    <row r="174" spans="1:11" ht="20.399999999999999" x14ac:dyDescent="0.25">
      <c r="A174" s="14" t="s">
        <v>3121</v>
      </c>
      <c r="B174" s="14" t="s">
        <v>3126</v>
      </c>
      <c r="C174" s="14" t="s">
        <v>3127</v>
      </c>
      <c r="D174" s="16">
        <v>45838</v>
      </c>
      <c r="E174" s="16"/>
      <c r="F174" s="14" t="s">
        <v>3128</v>
      </c>
      <c r="G174" s="14"/>
      <c r="H174" s="14" t="s">
        <v>3129</v>
      </c>
      <c r="I174" s="15">
        <v>1288.27</v>
      </c>
      <c r="J174" s="77">
        <v>2</v>
      </c>
      <c r="K174" s="92"/>
    </row>
    <row r="175" spans="1:11" ht="13.2" x14ac:dyDescent="0.25">
      <c r="A175" s="14" t="s">
        <v>3121</v>
      </c>
      <c r="B175" s="14" t="s">
        <v>3130</v>
      </c>
      <c r="C175" s="14" t="s">
        <v>3131</v>
      </c>
      <c r="D175" s="16">
        <v>45821</v>
      </c>
      <c r="E175" s="16"/>
      <c r="F175" s="14" t="s">
        <v>3132</v>
      </c>
      <c r="G175" s="14">
        <v>33993858</v>
      </c>
      <c r="H175" s="14" t="s">
        <v>3133</v>
      </c>
      <c r="I175" s="15">
        <v>600</v>
      </c>
      <c r="J175" s="77">
        <v>2</v>
      </c>
      <c r="K175" s="92"/>
    </row>
    <row r="176" spans="1:11" ht="13.2" x14ac:dyDescent="0.25">
      <c r="A176" s="14" t="s">
        <v>3121</v>
      </c>
      <c r="B176" s="14" t="s">
        <v>3134</v>
      </c>
      <c r="C176" s="14" t="s">
        <v>3135</v>
      </c>
      <c r="D176" s="16">
        <v>45860</v>
      </c>
      <c r="E176" s="16"/>
      <c r="F176" s="14" t="s">
        <v>3136</v>
      </c>
      <c r="G176" s="14"/>
      <c r="H176" s="14" t="s">
        <v>3129</v>
      </c>
      <c r="I176" s="15">
        <v>1850</v>
      </c>
      <c r="J176" s="77">
        <v>2</v>
      </c>
      <c r="K176" s="92"/>
    </row>
    <row r="177" spans="1:11" ht="13.2" x14ac:dyDescent="0.25">
      <c r="A177" s="14" t="s">
        <v>3121</v>
      </c>
      <c r="B177" s="14" t="s">
        <v>3134</v>
      </c>
      <c r="C177" s="14" t="s">
        <v>3135</v>
      </c>
      <c r="D177" s="16">
        <v>45948</v>
      </c>
      <c r="E177" s="16"/>
      <c r="F177" s="14" t="s">
        <v>3136</v>
      </c>
      <c r="G177" s="14"/>
      <c r="H177" s="14" t="s">
        <v>3129</v>
      </c>
      <c r="I177" s="15">
        <v>-236.01</v>
      </c>
      <c r="J177" s="77">
        <v>2</v>
      </c>
      <c r="K177" s="92"/>
    </row>
    <row r="178" spans="1:11" ht="13.2" x14ac:dyDescent="0.25">
      <c r="A178" s="14" t="s">
        <v>3121</v>
      </c>
      <c r="B178" s="14" t="s">
        <v>3137</v>
      </c>
      <c r="C178" s="14" t="s">
        <v>3138</v>
      </c>
      <c r="D178" s="16">
        <v>45860</v>
      </c>
      <c r="E178" s="16"/>
      <c r="F178" s="14" t="s">
        <v>3139</v>
      </c>
      <c r="G178" s="14">
        <v>5278008</v>
      </c>
      <c r="H178" s="14" t="s">
        <v>3140</v>
      </c>
      <c r="I178" s="15">
        <v>500</v>
      </c>
      <c r="J178" s="77">
        <v>2</v>
      </c>
      <c r="K178" s="92"/>
    </row>
    <row r="179" spans="1:11" ht="13.2" x14ac:dyDescent="0.25">
      <c r="A179" s="14" t="s">
        <v>3121</v>
      </c>
      <c r="B179" s="14" t="s">
        <v>3141</v>
      </c>
      <c r="C179" s="14" t="s">
        <v>3142</v>
      </c>
      <c r="D179" s="16">
        <v>45886</v>
      </c>
      <c r="E179" s="16"/>
      <c r="F179" s="14" t="s">
        <v>3143</v>
      </c>
      <c r="G179" s="14">
        <v>33993858</v>
      </c>
      <c r="H179" s="14" t="s">
        <v>3133</v>
      </c>
      <c r="I179" s="15">
        <v>600</v>
      </c>
      <c r="J179" s="77">
        <v>2</v>
      </c>
      <c r="K179" s="92"/>
    </row>
    <row r="180" spans="1:11" ht="20.399999999999999" x14ac:dyDescent="0.25">
      <c r="A180" s="14" t="s">
        <v>3121</v>
      </c>
      <c r="B180" s="14" t="s">
        <v>3144</v>
      </c>
      <c r="C180" s="14" t="s">
        <v>3145</v>
      </c>
      <c r="D180" s="16">
        <v>45886</v>
      </c>
      <c r="E180" s="16"/>
      <c r="F180" s="14" t="s">
        <v>3146</v>
      </c>
      <c r="G180" s="14"/>
      <c r="H180" s="14" t="s">
        <v>3147</v>
      </c>
      <c r="I180" s="15">
        <v>984.79</v>
      </c>
      <c r="J180" s="77">
        <v>2</v>
      </c>
      <c r="K180" s="92"/>
    </row>
    <row r="181" spans="1:11" ht="13.2" x14ac:dyDescent="0.25">
      <c r="A181" s="14" t="s">
        <v>3121</v>
      </c>
      <c r="B181" s="14" t="s">
        <v>3148</v>
      </c>
      <c r="C181" s="14" t="s">
        <v>3149</v>
      </c>
      <c r="D181" s="16">
        <v>45886</v>
      </c>
      <c r="E181" s="16"/>
      <c r="F181" s="14" t="s">
        <v>3150</v>
      </c>
      <c r="G181" s="14">
        <v>52780082</v>
      </c>
      <c r="H181" s="14" t="s">
        <v>3140</v>
      </c>
      <c r="I181" s="15">
        <v>500</v>
      </c>
      <c r="J181" s="77">
        <v>2</v>
      </c>
      <c r="K181" s="92"/>
    </row>
    <row r="182" spans="1:11" ht="13.2" x14ac:dyDescent="0.25">
      <c r="A182" s="14" t="s">
        <v>3121</v>
      </c>
      <c r="B182" s="14" t="s">
        <v>3151</v>
      </c>
      <c r="C182" s="14" t="s">
        <v>3152</v>
      </c>
      <c r="D182" s="16">
        <v>45886</v>
      </c>
      <c r="E182" s="16"/>
      <c r="F182" s="14" t="s">
        <v>3153</v>
      </c>
      <c r="G182" s="14">
        <v>33993858</v>
      </c>
      <c r="H182" s="14" t="s">
        <v>3133</v>
      </c>
      <c r="I182" s="15">
        <v>600</v>
      </c>
      <c r="J182" s="77">
        <v>2</v>
      </c>
      <c r="K182" s="92"/>
    </row>
    <row r="183" spans="1:11" ht="20.399999999999999" x14ac:dyDescent="0.25">
      <c r="A183" s="14" t="s">
        <v>3121</v>
      </c>
      <c r="B183" s="14" t="s">
        <v>3154</v>
      </c>
      <c r="C183" s="14" t="s">
        <v>3155</v>
      </c>
      <c r="D183" s="16">
        <v>45876</v>
      </c>
      <c r="E183" s="16"/>
      <c r="F183" s="14" t="s">
        <v>3156</v>
      </c>
      <c r="G183" s="14"/>
      <c r="H183" s="14" t="s">
        <v>3129</v>
      </c>
      <c r="I183" s="15">
        <v>929.19</v>
      </c>
      <c r="J183" s="77">
        <v>2</v>
      </c>
      <c r="K183" s="92"/>
    </row>
    <row r="184" spans="1:11" ht="13.2" x14ac:dyDescent="0.25">
      <c r="A184" s="14" t="s">
        <v>3121</v>
      </c>
      <c r="B184" s="14" t="s">
        <v>3157</v>
      </c>
      <c r="C184" s="14" t="s">
        <v>3158</v>
      </c>
      <c r="D184" s="16">
        <v>45928</v>
      </c>
      <c r="E184" s="16"/>
      <c r="F184" s="14" t="s">
        <v>3159</v>
      </c>
      <c r="G184" s="14">
        <v>33993858</v>
      </c>
      <c r="H184" s="14" t="s">
        <v>3133</v>
      </c>
      <c r="I184" s="15">
        <v>600</v>
      </c>
      <c r="J184" s="77">
        <v>2</v>
      </c>
      <c r="K184" s="92"/>
    </row>
    <row r="185" spans="1:11" ht="13.2" x14ac:dyDescent="0.25">
      <c r="A185" s="14" t="s">
        <v>3121</v>
      </c>
      <c r="B185" s="14" t="s">
        <v>3160</v>
      </c>
      <c r="C185" s="14" t="s">
        <v>3161</v>
      </c>
      <c r="D185" s="16">
        <v>45928</v>
      </c>
      <c r="E185" s="16"/>
      <c r="F185" s="14" t="s">
        <v>3162</v>
      </c>
      <c r="G185" s="14">
        <v>33993858</v>
      </c>
      <c r="H185" s="14" t="s">
        <v>3133</v>
      </c>
      <c r="I185" s="15">
        <v>600</v>
      </c>
      <c r="J185" s="77">
        <v>2</v>
      </c>
      <c r="K185" s="92"/>
    </row>
    <row r="186" spans="1:11" ht="20.399999999999999" x14ac:dyDescent="0.25">
      <c r="A186" s="14" t="s">
        <v>3121</v>
      </c>
      <c r="B186" s="14" t="s">
        <v>3163</v>
      </c>
      <c r="C186" s="14" t="s">
        <v>3164</v>
      </c>
      <c r="D186" s="16">
        <v>45914</v>
      </c>
      <c r="E186" s="16"/>
      <c r="F186" s="14" t="s">
        <v>3165</v>
      </c>
      <c r="G186" s="14"/>
      <c r="H186" s="14" t="s">
        <v>3147</v>
      </c>
      <c r="I186" s="15">
        <v>139.66999999999999</v>
      </c>
      <c r="J186" s="77">
        <v>2</v>
      </c>
      <c r="K186" s="92"/>
    </row>
    <row r="187" spans="1:11" ht="20.399999999999999" x14ac:dyDescent="0.25">
      <c r="A187" s="14" t="s">
        <v>3121</v>
      </c>
      <c r="B187" s="14" t="s">
        <v>3166</v>
      </c>
      <c r="C187" s="14" t="s">
        <v>3167</v>
      </c>
      <c r="D187" s="16">
        <v>45961</v>
      </c>
      <c r="E187" s="16"/>
      <c r="F187" s="14" t="s">
        <v>3168</v>
      </c>
      <c r="G187" s="14"/>
      <c r="H187" s="14" t="s">
        <v>3125</v>
      </c>
      <c r="I187" s="15">
        <v>1254.3</v>
      </c>
      <c r="J187" s="77">
        <v>2</v>
      </c>
      <c r="K187" s="92"/>
    </row>
    <row r="188" spans="1:11" ht="20.399999999999999" x14ac:dyDescent="0.25">
      <c r="A188" s="14" t="s">
        <v>3121</v>
      </c>
      <c r="B188" s="14" t="s">
        <v>3169</v>
      </c>
      <c r="C188" s="14" t="s">
        <v>3170</v>
      </c>
      <c r="D188" s="16">
        <v>45946</v>
      </c>
      <c r="E188" s="16"/>
      <c r="F188" s="14" t="s">
        <v>3171</v>
      </c>
      <c r="G188" s="14"/>
      <c r="H188" s="14" t="s">
        <v>3129</v>
      </c>
      <c r="I188" s="15">
        <v>2182.86</v>
      </c>
      <c r="J188" s="77">
        <v>2</v>
      </c>
      <c r="K188" s="92"/>
    </row>
    <row r="189" spans="1:11" ht="13.2" x14ac:dyDescent="0.25">
      <c r="A189" s="14" t="s">
        <v>3121</v>
      </c>
      <c r="B189" s="14" t="s">
        <v>3172</v>
      </c>
      <c r="C189" s="14" t="s">
        <v>3173</v>
      </c>
      <c r="D189" s="16">
        <v>45946</v>
      </c>
      <c r="E189" s="16"/>
      <c r="F189" s="14" t="s">
        <v>3174</v>
      </c>
      <c r="G189" s="14">
        <v>33993858</v>
      </c>
      <c r="H189" s="14" t="s">
        <v>3133</v>
      </c>
      <c r="I189" s="15">
        <v>205.89</v>
      </c>
      <c r="J189" s="77">
        <v>2</v>
      </c>
      <c r="K189" s="92"/>
    </row>
    <row r="190" spans="1:11" ht="13.2" x14ac:dyDescent="0.25">
      <c r="A190" s="14" t="s">
        <v>3121</v>
      </c>
      <c r="B190" s="14" t="s">
        <v>3175</v>
      </c>
      <c r="C190" s="14" t="s">
        <v>3176</v>
      </c>
      <c r="D190" s="16">
        <v>45998</v>
      </c>
      <c r="E190" s="16"/>
      <c r="F190" s="14" t="s">
        <v>3192</v>
      </c>
      <c r="G190" s="14"/>
      <c r="H190" s="14" t="s">
        <v>3177</v>
      </c>
      <c r="I190" s="15">
        <v>1165</v>
      </c>
      <c r="J190" s="77">
        <v>2</v>
      </c>
      <c r="K190" s="92"/>
    </row>
    <row r="191" spans="1:11" ht="20.399999999999999" x14ac:dyDescent="0.25">
      <c r="A191" s="14" t="s">
        <v>3121</v>
      </c>
      <c r="B191" s="14" t="s">
        <v>3178</v>
      </c>
      <c r="C191" s="14" t="s">
        <v>3176</v>
      </c>
      <c r="D191" s="16">
        <v>46047</v>
      </c>
      <c r="E191" s="16"/>
      <c r="F191" s="14" t="s">
        <v>3189</v>
      </c>
      <c r="G191" s="14"/>
      <c r="H191" s="14" t="s">
        <v>3179</v>
      </c>
      <c r="I191" s="15">
        <v>267.95</v>
      </c>
      <c r="J191" s="77">
        <v>2</v>
      </c>
      <c r="K191" s="92"/>
    </row>
    <row r="192" spans="1:11" ht="13.2" x14ac:dyDescent="0.25">
      <c r="A192" s="14" t="s">
        <v>3121</v>
      </c>
      <c r="B192" s="14" t="s">
        <v>3180</v>
      </c>
      <c r="C192" s="14" t="s">
        <v>3181</v>
      </c>
      <c r="D192" s="16">
        <v>45993</v>
      </c>
      <c r="E192" s="16"/>
      <c r="F192" s="14" t="s">
        <v>3190</v>
      </c>
      <c r="G192" s="14" t="s">
        <v>3182</v>
      </c>
      <c r="H192" s="14" t="s">
        <v>3183</v>
      </c>
      <c r="I192" s="15">
        <v>799.99</v>
      </c>
      <c r="J192" s="77">
        <v>2</v>
      </c>
      <c r="K192" s="92"/>
    </row>
    <row r="193" spans="1:11" ht="20.399999999999999" x14ac:dyDescent="0.25">
      <c r="A193" s="14" t="s">
        <v>3121</v>
      </c>
      <c r="B193" s="14" t="s">
        <v>3184</v>
      </c>
      <c r="C193" s="14" t="s">
        <v>3185</v>
      </c>
      <c r="D193" s="16">
        <v>45993</v>
      </c>
      <c r="E193" s="16"/>
      <c r="F193" s="14" t="s">
        <v>3191</v>
      </c>
      <c r="G193" s="14"/>
      <c r="H193" s="14" t="s">
        <v>3186</v>
      </c>
      <c r="I193" s="15">
        <v>1980</v>
      </c>
      <c r="J193" s="77">
        <v>2</v>
      </c>
      <c r="K193" s="92"/>
    </row>
    <row r="194" spans="1:11" ht="20.399999999999999" x14ac:dyDescent="0.25">
      <c r="A194" s="14" t="s">
        <v>3121</v>
      </c>
      <c r="B194" s="14" t="s">
        <v>3187</v>
      </c>
      <c r="C194" s="14" t="s">
        <v>3188</v>
      </c>
      <c r="D194" s="16">
        <v>45993</v>
      </c>
      <c r="E194" s="16"/>
      <c r="F194" s="14" t="s">
        <v>3191</v>
      </c>
      <c r="G194" s="14"/>
      <c r="H194" s="14" t="s">
        <v>3186</v>
      </c>
      <c r="I194" s="15">
        <v>250</v>
      </c>
      <c r="J194" s="77">
        <v>2</v>
      </c>
      <c r="K194" s="92"/>
    </row>
    <row r="195" spans="1:11" ht="20.399999999999999" x14ac:dyDescent="0.25">
      <c r="A195" s="14" t="s">
        <v>3121</v>
      </c>
      <c r="B195" s="14" t="s">
        <v>3193</v>
      </c>
      <c r="C195" s="14" t="s">
        <v>3194</v>
      </c>
      <c r="D195" s="16">
        <v>46075</v>
      </c>
      <c r="E195" s="16"/>
      <c r="F195" s="14" t="s">
        <v>3195</v>
      </c>
      <c r="G195" s="14"/>
      <c r="H195" s="14" t="s">
        <v>3196</v>
      </c>
      <c r="I195" s="15">
        <v>9888</v>
      </c>
      <c r="J195" s="77">
        <v>2</v>
      </c>
      <c r="K195" s="92"/>
    </row>
    <row r="196" spans="1:11" ht="20.399999999999999" x14ac:dyDescent="0.25">
      <c r="A196" s="14" t="s">
        <v>3121</v>
      </c>
      <c r="B196" s="14" t="s">
        <v>3197</v>
      </c>
      <c r="C196" s="14" t="s">
        <v>3198</v>
      </c>
      <c r="D196" s="16">
        <v>45688</v>
      </c>
      <c r="E196" s="16"/>
      <c r="F196" s="14" t="s">
        <v>3199</v>
      </c>
      <c r="G196" s="14"/>
      <c r="H196" s="14" t="s">
        <v>3083</v>
      </c>
      <c r="I196" s="15">
        <v>580.58000000000004</v>
      </c>
      <c r="J196" s="77">
        <v>2</v>
      </c>
      <c r="K196" s="92"/>
    </row>
    <row r="197" spans="1:11" ht="13.2" x14ac:dyDescent="0.25">
      <c r="A197" s="14" t="s">
        <v>3121</v>
      </c>
      <c r="B197" s="14" t="s">
        <v>3200</v>
      </c>
      <c r="C197" s="14" t="s">
        <v>3201</v>
      </c>
      <c r="D197" s="16">
        <v>46093</v>
      </c>
      <c r="E197" s="16"/>
      <c r="F197" s="14" t="s">
        <v>3202</v>
      </c>
      <c r="G197" s="14"/>
      <c r="H197" s="14" t="s">
        <v>3083</v>
      </c>
      <c r="I197" s="15">
        <v>680.2</v>
      </c>
      <c r="J197" s="77">
        <v>2</v>
      </c>
      <c r="K197" s="92"/>
    </row>
    <row r="198" spans="1:11" ht="20.399999999999999" x14ac:dyDescent="0.25">
      <c r="A198" s="14" t="s">
        <v>3121</v>
      </c>
      <c r="B198" s="14" t="s">
        <v>3203</v>
      </c>
      <c r="C198" s="14" t="s">
        <v>3116</v>
      </c>
      <c r="D198" s="16">
        <v>46093</v>
      </c>
      <c r="E198" s="16"/>
      <c r="F198" s="14" t="s">
        <v>3204</v>
      </c>
      <c r="G198" s="14"/>
      <c r="H198" s="14" t="s">
        <v>3205</v>
      </c>
      <c r="I198" s="15">
        <v>600</v>
      </c>
      <c r="J198" s="77">
        <v>2</v>
      </c>
      <c r="K198" s="92"/>
    </row>
    <row r="199" spans="1:11" ht="20.399999999999999" x14ac:dyDescent="0.25">
      <c r="A199" s="14" t="s">
        <v>3121</v>
      </c>
      <c r="B199" s="14" t="s">
        <v>3206</v>
      </c>
      <c r="C199" s="14" t="s">
        <v>3207</v>
      </c>
      <c r="D199" s="16">
        <v>45765</v>
      </c>
      <c r="E199" s="16"/>
      <c r="F199" s="14" t="s">
        <v>3208</v>
      </c>
      <c r="G199" s="14"/>
      <c r="H199" s="14" t="s">
        <v>3209</v>
      </c>
      <c r="I199" s="15">
        <v>197.4</v>
      </c>
      <c r="J199" s="77">
        <v>2</v>
      </c>
      <c r="K199" s="92"/>
    </row>
    <row r="200" spans="1:11" ht="20.399999999999999" x14ac:dyDescent="0.25">
      <c r="A200" s="14" t="s">
        <v>3121</v>
      </c>
      <c r="B200" s="14" t="s">
        <v>3210</v>
      </c>
      <c r="C200" s="14" t="s">
        <v>3211</v>
      </c>
      <c r="D200" s="16">
        <v>45760</v>
      </c>
      <c r="E200" s="16"/>
      <c r="F200" s="14" t="s">
        <v>3212</v>
      </c>
      <c r="G200" s="14">
        <v>48273201</v>
      </c>
      <c r="H200" s="14" t="s">
        <v>3213</v>
      </c>
      <c r="I200" s="15">
        <v>198</v>
      </c>
      <c r="J200" s="77">
        <v>2</v>
      </c>
      <c r="K200" s="92"/>
    </row>
    <row r="201" spans="1:11" ht="20.399999999999999" x14ac:dyDescent="0.25">
      <c r="A201" s="14" t="s">
        <v>3121</v>
      </c>
      <c r="B201" s="14" t="s">
        <v>3214</v>
      </c>
      <c r="C201" s="14" t="s">
        <v>3215</v>
      </c>
      <c r="D201" s="16">
        <v>45753</v>
      </c>
      <c r="E201" s="16"/>
      <c r="F201" s="14" t="s">
        <v>3216</v>
      </c>
      <c r="G201" s="14" t="s">
        <v>3217</v>
      </c>
      <c r="H201" s="14" t="s">
        <v>3218</v>
      </c>
      <c r="I201" s="15">
        <v>285</v>
      </c>
      <c r="J201" s="77">
        <v>2</v>
      </c>
      <c r="K201" s="92"/>
    </row>
    <row r="202" spans="1:11" ht="20.399999999999999" x14ac:dyDescent="0.25">
      <c r="A202" s="14" t="s">
        <v>3121</v>
      </c>
      <c r="B202" s="14" t="s">
        <v>3219</v>
      </c>
      <c r="C202" s="14" t="s">
        <v>3220</v>
      </c>
      <c r="D202" s="16">
        <v>45753</v>
      </c>
      <c r="E202" s="16"/>
      <c r="F202" s="14" t="s">
        <v>3221</v>
      </c>
      <c r="G202" s="14" t="s">
        <v>3217</v>
      </c>
      <c r="H202" s="14" t="s">
        <v>3218</v>
      </c>
      <c r="I202" s="15">
        <v>800</v>
      </c>
      <c r="J202" s="77">
        <v>2</v>
      </c>
      <c r="K202" s="92"/>
    </row>
    <row r="203" spans="1:11" ht="13.2" x14ac:dyDescent="0.25">
      <c r="A203" s="14" t="s">
        <v>3121</v>
      </c>
      <c r="B203" s="14" t="s">
        <v>3222</v>
      </c>
      <c r="C203" s="14" t="s">
        <v>3223</v>
      </c>
      <c r="D203" s="16">
        <v>45794</v>
      </c>
      <c r="E203" s="16"/>
      <c r="F203" s="14" t="s">
        <v>3224</v>
      </c>
      <c r="G203" s="14" t="s">
        <v>3217</v>
      </c>
      <c r="H203" s="14" t="s">
        <v>3218</v>
      </c>
      <c r="I203" s="15">
        <v>105</v>
      </c>
      <c r="J203" s="77">
        <v>2</v>
      </c>
      <c r="K203" s="92"/>
    </row>
    <row r="204" spans="1:11" ht="20.399999999999999" x14ac:dyDescent="0.25">
      <c r="A204" s="14" t="s">
        <v>3121</v>
      </c>
      <c r="B204" s="14" t="s">
        <v>3225</v>
      </c>
      <c r="C204" s="14" t="s">
        <v>3226</v>
      </c>
      <c r="D204" s="16">
        <v>45838</v>
      </c>
      <c r="E204" s="16"/>
      <c r="F204" s="14" t="s">
        <v>3227</v>
      </c>
      <c r="G204" s="14"/>
      <c r="H204" s="14" t="s">
        <v>3209</v>
      </c>
      <c r="I204" s="15">
        <v>145.94999999999999</v>
      </c>
      <c r="J204" s="77">
        <v>2</v>
      </c>
      <c r="K204" s="92"/>
    </row>
    <row r="205" spans="1:11" ht="20.399999999999999" x14ac:dyDescent="0.25">
      <c r="A205" s="14" t="s">
        <v>3121</v>
      </c>
      <c r="B205" s="14" t="s">
        <v>3228</v>
      </c>
      <c r="C205" s="14" t="s">
        <v>3229</v>
      </c>
      <c r="D205" s="16">
        <v>45831</v>
      </c>
      <c r="E205" s="16"/>
      <c r="F205" s="14" t="s">
        <v>3230</v>
      </c>
      <c r="G205" s="14" t="s">
        <v>3231</v>
      </c>
      <c r="H205" s="14" t="s">
        <v>3232</v>
      </c>
      <c r="I205" s="15">
        <v>528</v>
      </c>
      <c r="J205" s="77">
        <v>2</v>
      </c>
      <c r="K205" s="92"/>
    </row>
    <row r="206" spans="1:11" ht="20.399999999999999" x14ac:dyDescent="0.25">
      <c r="A206" s="14" t="s">
        <v>3121</v>
      </c>
      <c r="B206" s="14" t="s">
        <v>3233</v>
      </c>
      <c r="C206" s="14" t="s">
        <v>3234</v>
      </c>
      <c r="D206" s="16">
        <v>45819</v>
      </c>
      <c r="E206" s="16"/>
      <c r="F206" s="14" t="s">
        <v>3235</v>
      </c>
      <c r="G206" s="14"/>
      <c r="H206" s="14" t="s">
        <v>3236</v>
      </c>
      <c r="I206" s="15">
        <v>223.33</v>
      </c>
      <c r="J206" s="77">
        <v>2</v>
      </c>
      <c r="K206" s="92"/>
    </row>
    <row r="207" spans="1:11" ht="20.399999999999999" x14ac:dyDescent="0.25">
      <c r="A207" s="14" t="s">
        <v>3121</v>
      </c>
      <c r="B207" s="14" t="s">
        <v>3237</v>
      </c>
      <c r="C207" s="14" t="s">
        <v>3238</v>
      </c>
      <c r="D207" s="16">
        <v>45869</v>
      </c>
      <c r="E207" s="16"/>
      <c r="F207" s="14" t="s">
        <v>3239</v>
      </c>
      <c r="G207" s="14"/>
      <c r="H207" s="14" t="s">
        <v>3209</v>
      </c>
      <c r="I207" s="15">
        <v>230.24</v>
      </c>
      <c r="J207" s="77">
        <v>2</v>
      </c>
      <c r="K207" s="92"/>
    </row>
    <row r="208" spans="1:11" ht="20.399999999999999" x14ac:dyDescent="0.25">
      <c r="A208" s="14" t="s">
        <v>3121</v>
      </c>
      <c r="B208" s="14" t="s">
        <v>3240</v>
      </c>
      <c r="C208" s="14" t="s">
        <v>3241</v>
      </c>
      <c r="D208" s="16">
        <v>45869</v>
      </c>
      <c r="E208" s="16"/>
      <c r="F208" s="14" t="s">
        <v>3242</v>
      </c>
      <c r="G208" s="14"/>
      <c r="H208" s="14" t="s">
        <v>3209</v>
      </c>
      <c r="I208" s="15">
        <v>223.32</v>
      </c>
      <c r="J208" s="77">
        <v>2</v>
      </c>
      <c r="K208" s="92"/>
    </row>
    <row r="209" spans="1:11" ht="20.399999999999999" x14ac:dyDescent="0.25">
      <c r="A209" s="14" t="s">
        <v>3121</v>
      </c>
      <c r="B209" s="14" t="s">
        <v>3243</v>
      </c>
      <c r="C209" s="14" t="s">
        <v>3198</v>
      </c>
      <c r="D209" s="16">
        <v>45861</v>
      </c>
      <c r="E209" s="16"/>
      <c r="F209" s="14" t="s">
        <v>3244</v>
      </c>
      <c r="G209" s="14"/>
      <c r="H209" s="14" t="s">
        <v>3245</v>
      </c>
      <c r="I209" s="15">
        <v>58.59</v>
      </c>
      <c r="J209" s="77">
        <v>2</v>
      </c>
      <c r="K209" s="92"/>
    </row>
    <row r="210" spans="1:11" ht="20.399999999999999" x14ac:dyDescent="0.25">
      <c r="A210" s="14" t="s">
        <v>3121</v>
      </c>
      <c r="B210" s="14" t="s">
        <v>3246</v>
      </c>
      <c r="C210" s="14" t="s">
        <v>3247</v>
      </c>
      <c r="D210" s="16">
        <v>45876</v>
      </c>
      <c r="E210" s="16"/>
      <c r="F210" s="14" t="s">
        <v>3248</v>
      </c>
      <c r="G210" s="14" t="s">
        <v>3231</v>
      </c>
      <c r="H210" s="14" t="s">
        <v>3232</v>
      </c>
      <c r="I210" s="15">
        <v>648</v>
      </c>
      <c r="J210" s="77">
        <v>2</v>
      </c>
      <c r="K210" s="92"/>
    </row>
    <row r="211" spans="1:11" ht="20.399999999999999" x14ac:dyDescent="0.25">
      <c r="A211" s="14" t="s">
        <v>3121</v>
      </c>
      <c r="B211" s="14" t="s">
        <v>3249</v>
      </c>
      <c r="C211" s="14" t="s">
        <v>3250</v>
      </c>
      <c r="D211" s="16">
        <v>45876</v>
      </c>
      <c r="E211" s="16"/>
      <c r="F211" s="14" t="s">
        <v>3251</v>
      </c>
      <c r="G211" s="14" t="s">
        <v>3217</v>
      </c>
      <c r="H211" s="14" t="s">
        <v>3218</v>
      </c>
      <c r="I211" s="15">
        <v>21</v>
      </c>
      <c r="J211" s="77">
        <v>2</v>
      </c>
      <c r="K211" s="92"/>
    </row>
    <row r="212" spans="1:11" ht="20.399999999999999" x14ac:dyDescent="0.25">
      <c r="A212" s="14" t="s">
        <v>3121</v>
      </c>
      <c r="B212" s="14" t="s">
        <v>3252</v>
      </c>
      <c r="C212" s="14" t="s">
        <v>3253</v>
      </c>
      <c r="D212" s="16">
        <v>45876</v>
      </c>
      <c r="E212" s="16"/>
      <c r="F212" s="14" t="s">
        <v>3254</v>
      </c>
      <c r="G212" s="14"/>
      <c r="H212" s="14" t="s">
        <v>3209</v>
      </c>
      <c r="I212" s="15">
        <v>408.29</v>
      </c>
      <c r="J212" s="77">
        <v>2</v>
      </c>
      <c r="K212" s="92"/>
    </row>
    <row r="213" spans="1:11" ht="13.2" x14ac:dyDescent="0.25">
      <c r="A213" s="14" t="s">
        <v>3121</v>
      </c>
      <c r="B213" s="14" t="s">
        <v>3255</v>
      </c>
      <c r="C213" s="14" t="s">
        <v>3256</v>
      </c>
      <c r="D213" s="16">
        <v>45905</v>
      </c>
      <c r="E213" s="16"/>
      <c r="F213" s="14" t="s">
        <v>3257</v>
      </c>
      <c r="G213" s="14"/>
      <c r="H213" s="14" t="s">
        <v>3258</v>
      </c>
      <c r="I213" s="15">
        <v>1214.8699999999999</v>
      </c>
      <c r="J213" s="77">
        <v>2</v>
      </c>
      <c r="K213" s="92"/>
    </row>
    <row r="214" spans="1:11" ht="13.2" x14ac:dyDescent="0.25">
      <c r="A214" s="14" t="s">
        <v>3121</v>
      </c>
      <c r="B214" s="14" t="s">
        <v>3259</v>
      </c>
      <c r="C214" s="14" t="s">
        <v>3256</v>
      </c>
      <c r="D214" s="16">
        <v>45924</v>
      </c>
      <c r="E214" s="16"/>
      <c r="F214" s="14" t="s">
        <v>3260</v>
      </c>
      <c r="G214" s="14" t="s">
        <v>3074</v>
      </c>
      <c r="H214" s="14" t="s">
        <v>3075</v>
      </c>
      <c r="I214" s="15">
        <v>279.42</v>
      </c>
      <c r="J214" s="77">
        <v>2</v>
      </c>
      <c r="K214" s="92"/>
    </row>
    <row r="215" spans="1:11" ht="20.399999999999999" x14ac:dyDescent="0.25">
      <c r="A215" s="14" t="s">
        <v>3121</v>
      </c>
      <c r="B215" s="14" t="s">
        <v>3261</v>
      </c>
      <c r="C215" s="14" t="s">
        <v>3262</v>
      </c>
      <c r="D215" s="16">
        <v>45905</v>
      </c>
      <c r="E215" s="16"/>
      <c r="F215" s="14" t="s">
        <v>3263</v>
      </c>
      <c r="G215" s="14"/>
      <c r="H215" s="14" t="s">
        <v>3083</v>
      </c>
      <c r="I215" s="15">
        <v>456.67</v>
      </c>
      <c r="J215" s="77">
        <v>2</v>
      </c>
      <c r="K215" s="92"/>
    </row>
    <row r="216" spans="1:11" ht="20.399999999999999" x14ac:dyDescent="0.25">
      <c r="A216" s="14" t="s">
        <v>3121</v>
      </c>
      <c r="B216" s="14" t="s">
        <v>3264</v>
      </c>
      <c r="C216" s="14" t="s">
        <v>3265</v>
      </c>
      <c r="D216" s="16">
        <v>45920</v>
      </c>
      <c r="E216" s="16"/>
      <c r="F216" s="14" t="s">
        <v>3266</v>
      </c>
      <c r="G216" s="14"/>
      <c r="H216" s="14" t="s">
        <v>3209</v>
      </c>
      <c r="I216" s="15">
        <v>178.52</v>
      </c>
      <c r="J216" s="77">
        <v>2</v>
      </c>
      <c r="K216" s="92"/>
    </row>
    <row r="217" spans="1:11" ht="13.2" x14ac:dyDescent="0.25">
      <c r="A217" s="14" t="s">
        <v>3121</v>
      </c>
      <c r="B217" s="14" t="s">
        <v>3267</v>
      </c>
      <c r="C217" s="14" t="s">
        <v>3268</v>
      </c>
      <c r="D217" s="16">
        <v>45912</v>
      </c>
      <c r="E217" s="16"/>
      <c r="F217" s="14" t="s">
        <v>3269</v>
      </c>
      <c r="G217" s="14"/>
      <c r="H217" s="14" t="s">
        <v>3232</v>
      </c>
      <c r="I217" s="15">
        <v>384</v>
      </c>
      <c r="J217" s="77">
        <v>2</v>
      </c>
      <c r="K217" s="92"/>
    </row>
    <row r="218" spans="1:11" ht="20.399999999999999" x14ac:dyDescent="0.25">
      <c r="A218" s="14" t="s">
        <v>3121</v>
      </c>
      <c r="B218" s="14" t="s">
        <v>3270</v>
      </c>
      <c r="C218" s="14" t="s">
        <v>3271</v>
      </c>
      <c r="D218" s="16">
        <v>45912</v>
      </c>
      <c r="E218" s="16"/>
      <c r="F218" s="14" t="s">
        <v>3272</v>
      </c>
      <c r="G218" s="14"/>
      <c r="H218" s="14" t="s">
        <v>3209</v>
      </c>
      <c r="I218" s="15">
        <v>332.97</v>
      </c>
      <c r="J218" s="77">
        <v>2</v>
      </c>
      <c r="K218" s="92"/>
    </row>
    <row r="219" spans="1:11" ht="20.399999999999999" x14ac:dyDescent="0.25">
      <c r="A219" s="14" t="s">
        <v>3121</v>
      </c>
      <c r="B219" s="14" t="s">
        <v>3273</v>
      </c>
      <c r="C219" s="14" t="s">
        <v>3274</v>
      </c>
      <c r="D219" s="16">
        <v>45912</v>
      </c>
      <c r="E219" s="16"/>
      <c r="F219" s="14" t="s">
        <v>3275</v>
      </c>
      <c r="G219" s="14">
        <v>30853923</v>
      </c>
      <c r="H219" s="14" t="s">
        <v>3276</v>
      </c>
      <c r="I219" s="15">
        <v>1893.5</v>
      </c>
      <c r="J219" s="77">
        <v>2</v>
      </c>
      <c r="K219" s="92"/>
    </row>
    <row r="220" spans="1:11" ht="13.2" x14ac:dyDescent="0.25">
      <c r="A220" s="14" t="s">
        <v>3121</v>
      </c>
      <c r="B220" s="14" t="s">
        <v>3277</v>
      </c>
      <c r="C220" s="14" t="s">
        <v>3278</v>
      </c>
      <c r="D220" s="16">
        <v>45961</v>
      </c>
      <c r="E220" s="16"/>
      <c r="F220" s="14" t="s">
        <v>3279</v>
      </c>
      <c r="G220" s="14"/>
      <c r="H220" s="14" t="s">
        <v>3209</v>
      </c>
      <c r="I220" s="15">
        <v>478.22</v>
      </c>
      <c r="J220" s="77">
        <v>2</v>
      </c>
      <c r="K220" s="92"/>
    </row>
    <row r="221" spans="1:11" ht="20.399999999999999" x14ac:dyDescent="0.25">
      <c r="A221" s="14" t="s">
        <v>3121</v>
      </c>
      <c r="B221" s="14" t="s">
        <v>3280</v>
      </c>
      <c r="C221" s="14" t="s">
        <v>3281</v>
      </c>
      <c r="D221" s="16">
        <v>45951</v>
      </c>
      <c r="E221" s="16"/>
      <c r="F221" s="14" t="s">
        <v>3282</v>
      </c>
      <c r="G221" s="14"/>
      <c r="H221" s="14" t="s">
        <v>3283</v>
      </c>
      <c r="I221" s="15">
        <v>420</v>
      </c>
      <c r="J221" s="77">
        <v>2</v>
      </c>
      <c r="K221" s="92"/>
    </row>
    <row r="222" spans="1:11" ht="13.2" x14ac:dyDescent="0.25">
      <c r="A222" s="14" t="s">
        <v>3121</v>
      </c>
      <c r="B222" s="14" t="s">
        <v>3259</v>
      </c>
      <c r="C222" s="14" t="s">
        <v>3281</v>
      </c>
      <c r="D222" s="16">
        <v>45985</v>
      </c>
      <c r="E222" s="16"/>
      <c r="F222" s="14" t="s">
        <v>3284</v>
      </c>
      <c r="G222" s="14" t="s">
        <v>3074</v>
      </c>
      <c r="H222" s="14" t="s">
        <v>3285</v>
      </c>
      <c r="I222" s="15">
        <v>96.6</v>
      </c>
      <c r="J222" s="77">
        <v>2</v>
      </c>
      <c r="K222" s="92"/>
    </row>
    <row r="223" spans="1:11" ht="20.399999999999999" x14ac:dyDescent="0.25">
      <c r="A223" s="14" t="s">
        <v>3121</v>
      </c>
      <c r="B223" s="14" t="s">
        <v>3286</v>
      </c>
      <c r="C223" s="14" t="s">
        <v>3287</v>
      </c>
      <c r="D223" s="16">
        <v>45946</v>
      </c>
      <c r="E223" s="16"/>
      <c r="F223" s="14" t="s">
        <v>3288</v>
      </c>
      <c r="G223" s="14"/>
      <c r="H223" s="14" t="s">
        <v>3289</v>
      </c>
      <c r="I223" s="15">
        <v>1365.76</v>
      </c>
      <c r="J223" s="77">
        <v>2</v>
      </c>
      <c r="K223" s="92"/>
    </row>
    <row r="224" spans="1:11" ht="13.2" x14ac:dyDescent="0.25">
      <c r="A224" s="14" t="s">
        <v>3121</v>
      </c>
      <c r="B224" s="14" t="s">
        <v>3290</v>
      </c>
      <c r="C224" s="14" t="s">
        <v>3291</v>
      </c>
      <c r="D224" s="16">
        <v>45941</v>
      </c>
      <c r="E224" s="16"/>
      <c r="F224" s="14" t="s">
        <v>3292</v>
      </c>
      <c r="G224" s="14"/>
      <c r="H224" s="14" t="s">
        <v>3289</v>
      </c>
      <c r="I224" s="15">
        <v>1353</v>
      </c>
      <c r="J224" s="77">
        <v>2</v>
      </c>
      <c r="K224" s="92"/>
    </row>
    <row r="225" spans="1:11" ht="13.2" x14ac:dyDescent="0.25">
      <c r="A225" s="14" t="s">
        <v>3121</v>
      </c>
      <c r="B225" s="14" t="s">
        <v>3293</v>
      </c>
      <c r="C225" s="14" t="s">
        <v>3294</v>
      </c>
      <c r="D225" s="16">
        <v>45934</v>
      </c>
      <c r="E225" s="16"/>
      <c r="F225" s="14" t="s">
        <v>3295</v>
      </c>
      <c r="G225" s="14"/>
      <c r="H225" s="14" t="s">
        <v>3232</v>
      </c>
      <c r="I225" s="15">
        <v>384</v>
      </c>
      <c r="J225" s="77">
        <v>2</v>
      </c>
      <c r="K225" s="92"/>
    </row>
    <row r="226" spans="1:11" ht="20.399999999999999" x14ac:dyDescent="0.25">
      <c r="A226" s="14" t="s">
        <v>3121</v>
      </c>
      <c r="B226" s="14" t="s">
        <v>3296</v>
      </c>
      <c r="C226" s="14" t="s">
        <v>3297</v>
      </c>
      <c r="D226" s="16">
        <v>45961</v>
      </c>
      <c r="E226" s="16"/>
      <c r="F226" s="14" t="s">
        <v>3298</v>
      </c>
      <c r="G226" s="14">
        <v>35766450</v>
      </c>
      <c r="H226" s="14" t="s">
        <v>3299</v>
      </c>
      <c r="I226" s="15">
        <v>594</v>
      </c>
      <c r="J226" s="77">
        <v>2</v>
      </c>
      <c r="K226" s="92"/>
    </row>
    <row r="227" spans="1:11" ht="20.399999999999999" x14ac:dyDescent="0.25">
      <c r="A227" s="14" t="s">
        <v>3121</v>
      </c>
      <c r="B227" s="14" t="s">
        <v>3300</v>
      </c>
      <c r="C227" s="14" t="s">
        <v>3301</v>
      </c>
      <c r="D227" s="16">
        <v>45961</v>
      </c>
      <c r="E227" s="16"/>
      <c r="F227" s="14" t="s">
        <v>3298</v>
      </c>
      <c r="G227" s="14">
        <v>35766450</v>
      </c>
      <c r="H227" s="14" t="s">
        <v>3299</v>
      </c>
      <c r="I227" s="15">
        <v>198</v>
      </c>
      <c r="J227" s="77">
        <v>2</v>
      </c>
      <c r="K227" s="92"/>
    </row>
    <row r="228" spans="1:11" ht="20.399999999999999" x14ac:dyDescent="0.25">
      <c r="A228" s="14" t="s">
        <v>3121</v>
      </c>
      <c r="B228" s="14" t="s">
        <v>3302</v>
      </c>
      <c r="C228" s="14" t="s">
        <v>3303</v>
      </c>
      <c r="D228" s="16">
        <v>45946</v>
      </c>
      <c r="E228" s="16"/>
      <c r="F228" s="14" t="s">
        <v>3304</v>
      </c>
      <c r="G228" s="14" t="s">
        <v>3305</v>
      </c>
      <c r="H228" s="14" t="s">
        <v>3306</v>
      </c>
      <c r="I228" s="15">
        <v>2000</v>
      </c>
      <c r="J228" s="77">
        <v>2</v>
      </c>
      <c r="K228" s="92"/>
    </row>
    <row r="229" spans="1:11" ht="20.399999999999999" x14ac:dyDescent="0.25">
      <c r="A229" s="14" t="s">
        <v>3121</v>
      </c>
      <c r="B229" s="14" t="s">
        <v>3307</v>
      </c>
      <c r="C229" s="14" t="s">
        <v>3308</v>
      </c>
      <c r="D229" s="16">
        <v>45981</v>
      </c>
      <c r="E229" s="16"/>
      <c r="F229" s="14" t="s">
        <v>3309</v>
      </c>
      <c r="G229" s="14" t="s">
        <v>3310</v>
      </c>
      <c r="H229" s="14" t="s">
        <v>3311</v>
      </c>
      <c r="I229" s="15">
        <v>8217.23</v>
      </c>
      <c r="J229" s="77">
        <v>2</v>
      </c>
      <c r="K229" s="92"/>
    </row>
    <row r="230" spans="1:11" ht="20.399999999999999" x14ac:dyDescent="0.25">
      <c r="A230" s="14" t="s">
        <v>3121</v>
      </c>
      <c r="B230" s="14" t="s">
        <v>3312</v>
      </c>
      <c r="C230" s="14" t="s">
        <v>3313</v>
      </c>
      <c r="D230" s="16">
        <v>45975</v>
      </c>
      <c r="E230" s="16"/>
      <c r="F230" s="14" t="s">
        <v>3314</v>
      </c>
      <c r="G230" s="14" t="s">
        <v>3305</v>
      </c>
      <c r="H230" s="14" t="s">
        <v>3306</v>
      </c>
      <c r="I230" s="15">
        <v>2000</v>
      </c>
      <c r="J230" s="77">
        <v>2</v>
      </c>
      <c r="K230" s="92"/>
    </row>
    <row r="231" spans="1:11" ht="13.2" x14ac:dyDescent="0.25">
      <c r="A231" s="14" t="s">
        <v>3121</v>
      </c>
      <c r="B231" s="14" t="s">
        <v>3315</v>
      </c>
      <c r="C231" s="14" t="s">
        <v>3316</v>
      </c>
      <c r="D231" s="16">
        <v>45969</v>
      </c>
      <c r="E231" s="16"/>
      <c r="F231" s="14" t="s">
        <v>3317</v>
      </c>
      <c r="G231" s="14"/>
      <c r="H231" s="14" t="s">
        <v>3318</v>
      </c>
      <c r="I231" s="15">
        <v>100</v>
      </c>
      <c r="J231" s="77">
        <v>2</v>
      </c>
      <c r="K231" s="92"/>
    </row>
    <row r="232" spans="1:11" ht="20.399999999999999" x14ac:dyDescent="0.25">
      <c r="A232" s="14" t="s">
        <v>3121</v>
      </c>
      <c r="B232" s="14" t="s">
        <v>3319</v>
      </c>
      <c r="C232" s="14" t="s">
        <v>3320</v>
      </c>
      <c r="D232" s="16">
        <v>45975</v>
      </c>
      <c r="E232" s="16"/>
      <c r="F232" s="14" t="s">
        <v>3321</v>
      </c>
      <c r="G232" s="14"/>
      <c r="H232" s="14" t="s">
        <v>3322</v>
      </c>
      <c r="I232" s="15">
        <v>7250</v>
      </c>
      <c r="J232" s="77">
        <v>2</v>
      </c>
      <c r="K232" s="92"/>
    </row>
    <row r="233" spans="1:11" ht="20.399999999999999" x14ac:dyDescent="0.25">
      <c r="A233" s="14" t="s">
        <v>3121</v>
      </c>
      <c r="B233" s="14" t="s">
        <v>3323</v>
      </c>
      <c r="C233" s="14" t="s">
        <v>3324</v>
      </c>
      <c r="D233" s="16">
        <v>45975</v>
      </c>
      <c r="E233" s="16"/>
      <c r="F233" s="14" t="s">
        <v>3325</v>
      </c>
      <c r="G233" s="14"/>
      <c r="H233" s="14" t="s">
        <v>3205</v>
      </c>
      <c r="I233" s="15">
        <v>200</v>
      </c>
      <c r="J233" s="77">
        <v>2</v>
      </c>
      <c r="K233" s="92"/>
    </row>
    <row r="234" spans="1:11" ht="13.2" x14ac:dyDescent="0.25">
      <c r="A234" s="14" t="s">
        <v>3121</v>
      </c>
      <c r="B234" s="14" t="s">
        <v>3326</v>
      </c>
      <c r="C234" s="14" t="s">
        <v>3327</v>
      </c>
      <c r="D234" s="16">
        <v>46016</v>
      </c>
      <c r="E234" s="16"/>
      <c r="F234" s="14" t="s">
        <v>3328</v>
      </c>
      <c r="G234" s="14"/>
      <c r="H234" s="14" t="s">
        <v>3329</v>
      </c>
      <c r="I234" s="15">
        <v>210</v>
      </c>
      <c r="J234" s="77">
        <v>2</v>
      </c>
      <c r="K234" s="92"/>
    </row>
    <row r="235" spans="1:11" ht="20.399999999999999" x14ac:dyDescent="0.25">
      <c r="A235" s="14" t="s">
        <v>3121</v>
      </c>
      <c r="B235" s="14" t="s">
        <v>3330</v>
      </c>
      <c r="C235" s="14" t="s">
        <v>3331</v>
      </c>
      <c r="D235" s="16">
        <v>46016</v>
      </c>
      <c r="E235" s="16"/>
      <c r="F235" s="14" t="s">
        <v>3332</v>
      </c>
      <c r="G235" s="14"/>
      <c r="H235" s="14" t="s">
        <v>3329</v>
      </c>
      <c r="I235" s="15">
        <v>110</v>
      </c>
      <c r="J235" s="77">
        <v>2</v>
      </c>
      <c r="K235" s="92"/>
    </row>
    <row r="236" spans="1:11" ht="20.399999999999999" x14ac:dyDescent="0.25">
      <c r="A236" s="14" t="s">
        <v>3121</v>
      </c>
      <c r="B236" s="14" t="s">
        <v>3333</v>
      </c>
      <c r="C236" s="14" t="s">
        <v>3334</v>
      </c>
      <c r="D236" s="16">
        <v>46016</v>
      </c>
      <c r="E236" s="16"/>
      <c r="F236" s="14" t="s">
        <v>3335</v>
      </c>
      <c r="G236" s="14"/>
      <c r="H236" s="14" t="s">
        <v>3289</v>
      </c>
      <c r="I236" s="15">
        <v>660</v>
      </c>
      <c r="J236" s="77">
        <v>2</v>
      </c>
      <c r="K236" s="92"/>
    </row>
    <row r="237" spans="1:11" ht="13.2" x14ac:dyDescent="0.25">
      <c r="A237" s="14" t="s">
        <v>3121</v>
      </c>
      <c r="B237" s="14" t="s">
        <v>3336</v>
      </c>
      <c r="C237" s="14" t="s">
        <v>3337</v>
      </c>
      <c r="D237" s="16">
        <v>46016</v>
      </c>
      <c r="E237" s="16"/>
      <c r="F237" s="14" t="s">
        <v>3338</v>
      </c>
      <c r="G237" s="14"/>
      <c r="H237" s="14" t="s">
        <v>3289</v>
      </c>
      <c r="I237" s="15">
        <v>280.77999999999997</v>
      </c>
      <c r="J237" s="77">
        <v>2</v>
      </c>
      <c r="K237" s="92"/>
    </row>
    <row r="238" spans="1:11" ht="13.2" x14ac:dyDescent="0.25">
      <c r="A238" s="14" t="s">
        <v>3121</v>
      </c>
      <c r="B238" s="14" t="s">
        <v>3339</v>
      </c>
      <c r="C238" s="14" t="s">
        <v>3340</v>
      </c>
      <c r="D238" s="16">
        <v>46002</v>
      </c>
      <c r="E238" s="16"/>
      <c r="F238" s="14" t="s">
        <v>3341</v>
      </c>
      <c r="G238" s="14" t="s">
        <v>3342</v>
      </c>
      <c r="H238" s="14" t="s">
        <v>3276</v>
      </c>
      <c r="I238" s="15">
        <v>208.6</v>
      </c>
      <c r="J238" s="77">
        <v>2</v>
      </c>
      <c r="K238" s="92"/>
    </row>
    <row r="239" spans="1:11" ht="13.2" x14ac:dyDescent="0.25">
      <c r="A239" s="14" t="s">
        <v>3121</v>
      </c>
      <c r="B239" s="14" t="s">
        <v>3343</v>
      </c>
      <c r="C239" s="14" t="s">
        <v>3344</v>
      </c>
      <c r="D239" s="16">
        <v>46002</v>
      </c>
      <c r="E239" s="16"/>
      <c r="F239" s="14" t="s">
        <v>3345</v>
      </c>
      <c r="G239" s="14"/>
      <c r="H239" s="14" t="s">
        <v>3289</v>
      </c>
      <c r="I239" s="15">
        <v>1303.47</v>
      </c>
      <c r="J239" s="77">
        <v>2</v>
      </c>
      <c r="K239" s="92"/>
    </row>
    <row r="240" spans="1:11" ht="20.399999999999999" x14ac:dyDescent="0.25">
      <c r="A240" s="14" t="s">
        <v>3121</v>
      </c>
      <c r="B240" s="14" t="s">
        <v>3346</v>
      </c>
      <c r="C240" s="14" t="s">
        <v>3347</v>
      </c>
      <c r="D240" s="16">
        <v>46008</v>
      </c>
      <c r="E240" s="16"/>
      <c r="F240" s="14" t="s">
        <v>3348</v>
      </c>
      <c r="G240" s="14"/>
      <c r="H240" s="14" t="s">
        <v>3322</v>
      </c>
      <c r="I240" s="15">
        <v>7250</v>
      </c>
      <c r="J240" s="77">
        <v>2</v>
      </c>
      <c r="K240" s="92"/>
    </row>
    <row r="241" spans="1:11" ht="20.399999999999999" x14ac:dyDescent="0.25">
      <c r="A241" s="14" t="s">
        <v>3121</v>
      </c>
      <c r="B241" s="14" t="s">
        <v>3259</v>
      </c>
      <c r="C241" s="14" t="s">
        <v>3347</v>
      </c>
      <c r="D241" s="16">
        <v>46047</v>
      </c>
      <c r="E241" s="16"/>
      <c r="F241" s="14" t="s">
        <v>3349</v>
      </c>
      <c r="G241" s="14" t="s">
        <v>3074</v>
      </c>
      <c r="H241" s="14" t="s">
        <v>3350</v>
      </c>
      <c r="I241" s="15">
        <v>1667.5</v>
      </c>
      <c r="J241" s="77">
        <v>2</v>
      </c>
      <c r="K241" s="92"/>
    </row>
    <row r="242" spans="1:11" ht="13.2" x14ac:dyDescent="0.25">
      <c r="A242" s="14" t="s">
        <v>3121</v>
      </c>
      <c r="B242" s="14" t="s">
        <v>3351</v>
      </c>
      <c r="C242" s="14" t="s">
        <v>3352</v>
      </c>
      <c r="D242" s="16">
        <v>46002</v>
      </c>
      <c r="E242" s="16"/>
      <c r="F242" s="14" t="s">
        <v>3353</v>
      </c>
      <c r="G242" s="14" t="s">
        <v>3231</v>
      </c>
      <c r="H242" s="14" t="s">
        <v>3232</v>
      </c>
      <c r="I242" s="15">
        <v>264</v>
      </c>
      <c r="J242" s="77">
        <v>2</v>
      </c>
      <c r="K242" s="92"/>
    </row>
    <row r="243" spans="1:11" ht="20.399999999999999" x14ac:dyDescent="0.25">
      <c r="A243" s="14" t="s">
        <v>3121</v>
      </c>
      <c r="B243" s="14" t="s">
        <v>3354</v>
      </c>
      <c r="C243" s="14" t="s">
        <v>3355</v>
      </c>
      <c r="D243" s="16">
        <v>45997</v>
      </c>
      <c r="E243" s="16"/>
      <c r="F243" s="14" t="s">
        <v>3356</v>
      </c>
      <c r="G243" s="14"/>
      <c r="H243" s="14" t="s">
        <v>3322</v>
      </c>
      <c r="I243" s="15">
        <v>7250</v>
      </c>
      <c r="J243" s="77">
        <v>2</v>
      </c>
      <c r="K243" s="92"/>
    </row>
    <row r="244" spans="1:11" ht="20.399999999999999" x14ac:dyDescent="0.25">
      <c r="A244" s="14" t="s">
        <v>3121</v>
      </c>
      <c r="B244" s="14" t="s">
        <v>3259</v>
      </c>
      <c r="C244" s="14" t="s">
        <v>3355</v>
      </c>
      <c r="D244" s="16">
        <v>46010</v>
      </c>
      <c r="E244" s="16"/>
      <c r="F244" s="14" t="s">
        <v>3357</v>
      </c>
      <c r="G244" s="14" t="s">
        <v>3074</v>
      </c>
      <c r="H244" s="14" t="s">
        <v>3350</v>
      </c>
      <c r="I244" s="15">
        <v>1667.5</v>
      </c>
      <c r="J244" s="77">
        <v>2</v>
      </c>
      <c r="K244" s="92"/>
    </row>
    <row r="245" spans="1:11" ht="13.2" x14ac:dyDescent="0.25">
      <c r="A245" s="14" t="s">
        <v>3121</v>
      </c>
      <c r="B245" s="14" t="s">
        <v>3358</v>
      </c>
      <c r="C245" s="14" t="s">
        <v>3359</v>
      </c>
      <c r="D245" s="16">
        <v>46016</v>
      </c>
      <c r="E245" s="16"/>
      <c r="F245" s="14" t="s">
        <v>3360</v>
      </c>
      <c r="G245" s="14" t="s">
        <v>3342</v>
      </c>
      <c r="H245" s="14" t="s">
        <v>3276</v>
      </c>
      <c r="I245" s="15">
        <v>1717.8</v>
      </c>
      <c r="J245" s="77">
        <v>2</v>
      </c>
      <c r="K245" s="92"/>
    </row>
    <row r="246" spans="1:11" ht="20.399999999999999" x14ac:dyDescent="0.25">
      <c r="A246" s="14" t="s">
        <v>3121</v>
      </c>
      <c r="B246" s="14" t="s">
        <v>3361</v>
      </c>
      <c r="C246" s="14" t="s">
        <v>3362</v>
      </c>
      <c r="D246" s="16">
        <v>46008</v>
      </c>
      <c r="E246" s="16"/>
      <c r="F246" s="14" t="s">
        <v>3363</v>
      </c>
      <c r="G246" s="14" t="s">
        <v>3305</v>
      </c>
      <c r="H246" s="14" t="s">
        <v>3306</v>
      </c>
      <c r="I246" s="15">
        <v>2000</v>
      </c>
      <c r="J246" s="77">
        <v>2</v>
      </c>
      <c r="K246" s="92"/>
    </row>
    <row r="247" spans="1:11" ht="13.2" x14ac:dyDescent="0.25">
      <c r="A247" s="14" t="s">
        <v>3121</v>
      </c>
      <c r="B247" s="14" t="s">
        <v>3364</v>
      </c>
      <c r="C247" s="14" t="s">
        <v>3365</v>
      </c>
      <c r="D247" s="16">
        <v>46008</v>
      </c>
      <c r="E247" s="16"/>
      <c r="F247" s="14" t="s">
        <v>3366</v>
      </c>
      <c r="G247" s="14"/>
      <c r="H247" s="14" t="s">
        <v>3318</v>
      </c>
      <c r="I247" s="15">
        <v>50</v>
      </c>
      <c r="J247" s="77">
        <v>2</v>
      </c>
      <c r="K247" s="92"/>
    </row>
    <row r="248" spans="1:11" ht="13.2" x14ac:dyDescent="0.25">
      <c r="A248" s="14" t="s">
        <v>3121</v>
      </c>
      <c r="B248" s="14" t="s">
        <v>3367</v>
      </c>
      <c r="C248" s="14" t="s">
        <v>3368</v>
      </c>
      <c r="D248" s="16">
        <v>46002</v>
      </c>
      <c r="E248" s="16"/>
      <c r="F248" s="14" t="s">
        <v>3369</v>
      </c>
      <c r="G248" s="14"/>
      <c r="H248" s="14" t="s">
        <v>3370</v>
      </c>
      <c r="I248" s="15">
        <v>954.54</v>
      </c>
      <c r="J248" s="77">
        <v>2</v>
      </c>
      <c r="K248" s="92"/>
    </row>
    <row r="249" spans="1:11" ht="13.2" x14ac:dyDescent="0.25">
      <c r="A249" s="14" t="s">
        <v>3121</v>
      </c>
      <c r="B249" s="14" t="s">
        <v>3259</v>
      </c>
      <c r="C249" s="14" t="s">
        <v>3368</v>
      </c>
      <c r="D249" s="16">
        <v>46047</v>
      </c>
      <c r="E249" s="16"/>
      <c r="F249" s="14" t="s">
        <v>3371</v>
      </c>
      <c r="G249" s="14" t="s">
        <v>3074</v>
      </c>
      <c r="H249" s="14" t="s">
        <v>3372</v>
      </c>
      <c r="I249" s="15">
        <v>219.54</v>
      </c>
      <c r="J249" s="77">
        <v>2</v>
      </c>
      <c r="K249" s="92"/>
    </row>
    <row r="250" spans="1:11" ht="13.2" x14ac:dyDescent="0.25">
      <c r="A250" s="14" t="s">
        <v>3121</v>
      </c>
      <c r="B250" s="14" t="s">
        <v>3373</v>
      </c>
      <c r="C250" s="14" t="s">
        <v>3374</v>
      </c>
      <c r="D250" s="16">
        <v>46002</v>
      </c>
      <c r="E250" s="16"/>
      <c r="F250" s="14" t="s">
        <v>3375</v>
      </c>
      <c r="G250" s="14"/>
      <c r="H250" s="14" t="s">
        <v>3376</v>
      </c>
      <c r="I250" s="15">
        <v>1541.12</v>
      </c>
      <c r="J250" s="77">
        <v>2</v>
      </c>
      <c r="K250" s="92"/>
    </row>
    <row r="251" spans="1:11" ht="13.2" x14ac:dyDescent="0.25">
      <c r="A251" s="14" t="s">
        <v>3121</v>
      </c>
      <c r="B251" s="14" t="s">
        <v>3259</v>
      </c>
      <c r="C251" s="14" t="s">
        <v>3374</v>
      </c>
      <c r="D251" s="16">
        <v>46010</v>
      </c>
      <c r="E251" s="16"/>
      <c r="F251" s="14" t="s">
        <v>3377</v>
      </c>
      <c r="G251" s="14" t="s">
        <v>3074</v>
      </c>
      <c r="H251" s="14" t="s">
        <v>3378</v>
      </c>
      <c r="I251" s="15">
        <v>354.46</v>
      </c>
      <c r="J251" s="77">
        <v>2</v>
      </c>
      <c r="K251" s="92"/>
    </row>
    <row r="252" spans="1:11" ht="13.2" x14ac:dyDescent="0.25">
      <c r="A252" s="14" t="s">
        <v>3121</v>
      </c>
      <c r="B252" s="14" t="s">
        <v>3379</v>
      </c>
      <c r="C252" s="14" t="s">
        <v>3380</v>
      </c>
      <c r="D252" s="16">
        <v>45997</v>
      </c>
      <c r="E252" s="16"/>
      <c r="F252" s="14" t="s">
        <v>3110</v>
      </c>
      <c r="G252" s="14"/>
      <c r="H252" s="14" t="s">
        <v>3083</v>
      </c>
      <c r="I252" s="15">
        <v>2500</v>
      </c>
      <c r="J252" s="77">
        <v>2</v>
      </c>
      <c r="K252" s="92"/>
    </row>
    <row r="253" spans="1:11" ht="13.2" x14ac:dyDescent="0.25">
      <c r="A253" s="14" t="s">
        <v>3121</v>
      </c>
      <c r="B253" s="14" t="s">
        <v>3379</v>
      </c>
      <c r="C253" s="14" t="s">
        <v>3380</v>
      </c>
      <c r="D253" s="16">
        <v>46088</v>
      </c>
      <c r="E253" s="16"/>
      <c r="F253" s="14" t="s">
        <v>3110</v>
      </c>
      <c r="G253" s="14"/>
      <c r="H253" s="14" t="s">
        <v>3083</v>
      </c>
      <c r="I253" s="15">
        <v>-1245.06</v>
      </c>
      <c r="J253" s="77">
        <v>2</v>
      </c>
      <c r="K253" s="92"/>
    </row>
    <row r="254" spans="1:11" ht="30.6" x14ac:dyDescent="0.25">
      <c r="A254" s="14" t="s">
        <v>3121</v>
      </c>
      <c r="B254" s="14" t="s">
        <v>3381</v>
      </c>
      <c r="C254" s="14" t="s">
        <v>3116</v>
      </c>
      <c r="D254" s="16">
        <v>46375</v>
      </c>
      <c r="E254" s="16"/>
      <c r="F254" s="14" t="s">
        <v>3117</v>
      </c>
      <c r="G254" s="14"/>
      <c r="H254" s="14" t="s">
        <v>3118</v>
      </c>
      <c r="I254" s="15">
        <v>133.38000000000011</v>
      </c>
      <c r="J254" s="77">
        <v>2</v>
      </c>
      <c r="K254" s="92"/>
    </row>
    <row r="255" spans="1:11" ht="20.399999999999999" x14ac:dyDescent="0.25">
      <c r="A255" s="14" t="s">
        <v>3121</v>
      </c>
      <c r="B255" s="14" t="s">
        <v>3382</v>
      </c>
      <c r="C255" s="14" t="s">
        <v>3383</v>
      </c>
      <c r="D255" s="16">
        <v>46048</v>
      </c>
      <c r="E255" s="16"/>
      <c r="F255" s="14" t="s">
        <v>3384</v>
      </c>
      <c r="G255" s="14"/>
      <c r="H255" s="14" t="s">
        <v>3385</v>
      </c>
      <c r="I255" s="15">
        <v>1027.4000000000001</v>
      </c>
      <c r="J255" s="77">
        <v>2</v>
      </c>
      <c r="K255" s="92"/>
    </row>
    <row r="256" spans="1:11" ht="13.2" x14ac:dyDescent="0.25">
      <c r="A256" s="14" t="s">
        <v>3121</v>
      </c>
      <c r="B256" s="14" t="s">
        <v>3386</v>
      </c>
      <c r="C256" s="14" t="s">
        <v>3387</v>
      </c>
      <c r="D256" s="16">
        <v>46037</v>
      </c>
      <c r="E256" s="16"/>
      <c r="F256" s="14" t="s">
        <v>3388</v>
      </c>
      <c r="G256" s="14"/>
      <c r="H256" s="14" t="s">
        <v>3209</v>
      </c>
      <c r="I256" s="15">
        <v>168.1</v>
      </c>
      <c r="J256" s="77">
        <v>2</v>
      </c>
      <c r="K256" s="92"/>
    </row>
    <row r="257" spans="1:11" ht="13.2" x14ac:dyDescent="0.25">
      <c r="A257" s="14" t="s">
        <v>3121</v>
      </c>
      <c r="B257" s="14" t="s">
        <v>3389</v>
      </c>
      <c r="C257" s="14" t="s">
        <v>3390</v>
      </c>
      <c r="D257" s="16">
        <v>46037</v>
      </c>
      <c r="E257" s="16"/>
      <c r="F257" s="14" t="s">
        <v>3391</v>
      </c>
      <c r="G257" s="14"/>
      <c r="H257" s="14" t="s">
        <v>3118</v>
      </c>
      <c r="I257" s="15">
        <v>176.9</v>
      </c>
      <c r="J257" s="77">
        <v>2</v>
      </c>
      <c r="K257" s="92"/>
    </row>
    <row r="258" spans="1:11" ht="13.2" x14ac:dyDescent="0.25">
      <c r="A258" s="14" t="s">
        <v>3121</v>
      </c>
      <c r="B258" s="14" t="s">
        <v>3392</v>
      </c>
      <c r="C258" s="14" t="s">
        <v>3393</v>
      </c>
      <c r="D258" s="16">
        <v>46037</v>
      </c>
      <c r="E258" s="16"/>
      <c r="F258" s="14" t="s">
        <v>3394</v>
      </c>
      <c r="G258" s="14"/>
      <c r="H258" s="14" t="s">
        <v>3118</v>
      </c>
      <c r="I258" s="15">
        <v>232.55</v>
      </c>
      <c r="J258" s="77">
        <v>2</v>
      </c>
      <c r="K258" s="92"/>
    </row>
    <row r="259" spans="1:11" ht="20.399999999999999" x14ac:dyDescent="0.25">
      <c r="A259" s="14" t="s">
        <v>3121</v>
      </c>
      <c r="B259" s="14" t="s">
        <v>3395</v>
      </c>
      <c r="C259" s="14" t="s">
        <v>3396</v>
      </c>
      <c r="D259" s="16">
        <v>46037</v>
      </c>
      <c r="E259" s="16"/>
      <c r="F259" s="14" t="s">
        <v>3397</v>
      </c>
      <c r="G259" s="14"/>
      <c r="H259" s="14" t="s">
        <v>3232</v>
      </c>
      <c r="I259" s="15">
        <v>432</v>
      </c>
      <c r="J259" s="77">
        <v>2</v>
      </c>
      <c r="K259" s="92"/>
    </row>
    <row r="260" spans="1:11" ht="13.2" x14ac:dyDescent="0.25">
      <c r="A260" s="14" t="s">
        <v>3121</v>
      </c>
      <c r="B260" s="14" t="s">
        <v>3398</v>
      </c>
      <c r="C260" s="14" t="s">
        <v>3399</v>
      </c>
      <c r="D260" s="16">
        <v>45928</v>
      </c>
      <c r="E260" s="16"/>
      <c r="F260" s="14" t="s">
        <v>3400</v>
      </c>
      <c r="G260" s="14"/>
      <c r="H260" s="14" t="s">
        <v>3080</v>
      </c>
      <c r="I260" s="15">
        <v>116.22</v>
      </c>
      <c r="J260" s="77">
        <v>2</v>
      </c>
      <c r="K260" s="92"/>
    </row>
    <row r="261" spans="1:11" ht="13.2" x14ac:dyDescent="0.25">
      <c r="A261" s="14" t="s">
        <v>3121</v>
      </c>
      <c r="B261" s="14" t="s">
        <v>3401</v>
      </c>
      <c r="C261" s="14" t="s">
        <v>3402</v>
      </c>
      <c r="D261" s="16">
        <v>45928</v>
      </c>
      <c r="E261" s="16"/>
      <c r="F261" s="14" t="s">
        <v>3403</v>
      </c>
      <c r="G261" s="14"/>
      <c r="H261" s="14" t="s">
        <v>3080</v>
      </c>
      <c r="I261" s="15">
        <v>30</v>
      </c>
      <c r="J261" s="77">
        <v>2</v>
      </c>
      <c r="K261" s="92"/>
    </row>
    <row r="262" spans="1:11" ht="13.2" x14ac:dyDescent="0.25">
      <c r="A262" s="14" t="s">
        <v>3121</v>
      </c>
      <c r="B262" s="14" t="s">
        <v>3404</v>
      </c>
      <c r="C262" s="14" t="s">
        <v>3405</v>
      </c>
      <c r="D262" s="16">
        <v>45928</v>
      </c>
      <c r="E262" s="16"/>
      <c r="F262" s="14" t="s">
        <v>3406</v>
      </c>
      <c r="G262" s="14"/>
      <c r="H262" s="14" t="s">
        <v>3080</v>
      </c>
      <c r="I262" s="15">
        <v>100</v>
      </c>
      <c r="J262" s="77">
        <v>2</v>
      </c>
      <c r="K262" s="92"/>
    </row>
    <row r="263" spans="1:11" ht="13.2" x14ac:dyDescent="0.25">
      <c r="A263" s="14" t="s">
        <v>3121</v>
      </c>
      <c r="B263" s="14" t="s">
        <v>3407</v>
      </c>
      <c r="C263" s="14" t="s">
        <v>3408</v>
      </c>
      <c r="D263" s="16">
        <v>45869</v>
      </c>
      <c r="E263" s="16"/>
      <c r="F263" s="14" t="s">
        <v>3409</v>
      </c>
      <c r="G263" s="14">
        <v>51254620</v>
      </c>
      <c r="H263" s="14" t="s">
        <v>3410</v>
      </c>
      <c r="I263" s="15">
        <v>1477</v>
      </c>
      <c r="J263" s="77">
        <v>1</v>
      </c>
      <c r="K263" s="92"/>
    </row>
    <row r="264" spans="1:11" ht="13.2" x14ac:dyDescent="0.25">
      <c r="A264" s="14" t="s">
        <v>3121</v>
      </c>
      <c r="B264" s="14" t="s">
        <v>3411</v>
      </c>
      <c r="C264" s="14" t="s">
        <v>3412</v>
      </c>
      <c r="D264" s="16">
        <v>45869</v>
      </c>
      <c r="E264" s="16"/>
      <c r="F264" s="14" t="s">
        <v>3413</v>
      </c>
      <c r="G264" s="14">
        <v>52394930</v>
      </c>
      <c r="H264" s="14" t="s">
        <v>3414</v>
      </c>
      <c r="I264" s="15">
        <v>3798</v>
      </c>
      <c r="J264" s="77">
        <v>1</v>
      </c>
      <c r="K264" s="92"/>
    </row>
    <row r="265" spans="1:11" ht="13.2" x14ac:dyDescent="0.25">
      <c r="A265" s="14" t="s">
        <v>3121</v>
      </c>
      <c r="B265" s="14" t="s">
        <v>3415</v>
      </c>
      <c r="C265" s="14" t="s">
        <v>3416</v>
      </c>
      <c r="D265" s="16">
        <v>45869</v>
      </c>
      <c r="E265" s="16"/>
      <c r="F265" s="14" t="s">
        <v>3292</v>
      </c>
      <c r="G265" s="14">
        <v>42168171</v>
      </c>
      <c r="H265" s="14" t="s">
        <v>3417</v>
      </c>
      <c r="I265" s="15">
        <v>2954</v>
      </c>
      <c r="J265" s="77">
        <v>1</v>
      </c>
      <c r="K265" s="92"/>
    </row>
    <row r="266" spans="1:11" ht="13.2" x14ac:dyDescent="0.25">
      <c r="A266" s="14" t="s">
        <v>3121</v>
      </c>
      <c r="B266" s="14" t="s">
        <v>3418</v>
      </c>
      <c r="C266" s="14" t="s">
        <v>3419</v>
      </c>
      <c r="D266" s="16">
        <v>45869</v>
      </c>
      <c r="E266" s="16"/>
      <c r="F266" s="14" t="s">
        <v>3420</v>
      </c>
      <c r="G266" s="14" t="s">
        <v>3421</v>
      </c>
      <c r="H266" s="14" t="s">
        <v>3422</v>
      </c>
      <c r="I266" s="15">
        <v>844</v>
      </c>
      <c r="J266" s="77">
        <v>1</v>
      </c>
      <c r="K266" s="92"/>
    </row>
    <row r="267" spans="1:11" ht="13.2" x14ac:dyDescent="0.25">
      <c r="A267" s="14" t="s">
        <v>3121</v>
      </c>
      <c r="B267" s="14" t="s">
        <v>3423</v>
      </c>
      <c r="C267" s="14" t="s">
        <v>3424</v>
      </c>
      <c r="D267" s="16">
        <v>45866</v>
      </c>
      <c r="E267" s="16"/>
      <c r="F267" s="14" t="s">
        <v>3425</v>
      </c>
      <c r="G267" s="14">
        <v>42281075</v>
      </c>
      <c r="H267" s="14" t="s">
        <v>3426</v>
      </c>
      <c r="I267" s="15">
        <v>3165</v>
      </c>
      <c r="J267" s="77">
        <v>1</v>
      </c>
      <c r="K267" s="92"/>
    </row>
    <row r="268" spans="1:11" ht="13.2" x14ac:dyDescent="0.25">
      <c r="A268" s="14" t="s">
        <v>3121</v>
      </c>
      <c r="B268" s="14" t="s">
        <v>3427</v>
      </c>
      <c r="C268" s="14" t="s">
        <v>3428</v>
      </c>
      <c r="D268" s="16">
        <v>45866</v>
      </c>
      <c r="E268" s="16"/>
      <c r="F268" s="14" t="s">
        <v>3429</v>
      </c>
      <c r="G268" s="14">
        <v>42389135</v>
      </c>
      <c r="H268" s="14" t="s">
        <v>3430</v>
      </c>
      <c r="I268" s="15">
        <v>3165</v>
      </c>
      <c r="J268" s="77">
        <v>1</v>
      </c>
      <c r="K268" s="92"/>
    </row>
    <row r="269" spans="1:11" ht="13.2" x14ac:dyDescent="0.25">
      <c r="A269" s="14" t="s">
        <v>3121</v>
      </c>
      <c r="B269" s="14" t="s">
        <v>3431</v>
      </c>
      <c r="C269" s="14" t="s">
        <v>3432</v>
      </c>
      <c r="D269" s="16">
        <v>45866</v>
      </c>
      <c r="E269" s="16"/>
      <c r="F269" s="14" t="s">
        <v>3433</v>
      </c>
      <c r="G269" s="14">
        <v>53459512</v>
      </c>
      <c r="H269" s="14" t="s">
        <v>3434</v>
      </c>
      <c r="I269" s="15">
        <v>1266</v>
      </c>
      <c r="J269" s="77">
        <v>1</v>
      </c>
      <c r="K269" s="92"/>
    </row>
    <row r="270" spans="1:11" ht="13.2" x14ac:dyDescent="0.25">
      <c r="A270" s="14" t="s">
        <v>3121</v>
      </c>
      <c r="B270" s="14" t="s">
        <v>3435</v>
      </c>
      <c r="C270" s="14" t="s">
        <v>3436</v>
      </c>
      <c r="D270" s="16">
        <v>45866</v>
      </c>
      <c r="E270" s="16"/>
      <c r="F270" s="14" t="s">
        <v>3437</v>
      </c>
      <c r="G270" s="14" t="s">
        <v>3438</v>
      </c>
      <c r="H270" s="14" t="s">
        <v>3439</v>
      </c>
      <c r="I270" s="15">
        <v>4220</v>
      </c>
      <c r="J270" s="77">
        <v>1</v>
      </c>
      <c r="K270" s="92"/>
    </row>
    <row r="271" spans="1:11" ht="13.2" x14ac:dyDescent="0.25">
      <c r="A271" s="14" t="s">
        <v>3121</v>
      </c>
      <c r="B271" s="14" t="s">
        <v>3440</v>
      </c>
      <c r="C271" s="14" t="s">
        <v>3441</v>
      </c>
      <c r="D271" s="16">
        <v>45866</v>
      </c>
      <c r="E271" s="16"/>
      <c r="F271" s="14" t="s">
        <v>3442</v>
      </c>
      <c r="G271" s="14">
        <v>52319334</v>
      </c>
      <c r="H271" s="14" t="s">
        <v>3443</v>
      </c>
      <c r="I271" s="15">
        <v>5697</v>
      </c>
      <c r="J271" s="77">
        <v>1</v>
      </c>
      <c r="K271" s="92"/>
    </row>
    <row r="272" spans="1:11" ht="13.2" x14ac:dyDescent="0.25">
      <c r="A272" s="14" t="s">
        <v>3121</v>
      </c>
      <c r="B272" s="14" t="s">
        <v>3444</v>
      </c>
      <c r="C272" s="14" t="s">
        <v>3445</v>
      </c>
      <c r="D272" s="16">
        <v>45897</v>
      </c>
      <c r="E272" s="16"/>
      <c r="F272" s="14" t="s">
        <v>3446</v>
      </c>
      <c r="G272" s="14">
        <v>35675373</v>
      </c>
      <c r="H272" s="14" t="s">
        <v>3447</v>
      </c>
      <c r="I272" s="15">
        <v>1899</v>
      </c>
      <c r="J272" s="77">
        <v>1</v>
      </c>
      <c r="K272" s="92"/>
    </row>
    <row r="273" spans="1:11" ht="20.399999999999999" x14ac:dyDescent="0.25">
      <c r="A273" s="14" t="s">
        <v>3121</v>
      </c>
      <c r="B273" s="14" t="s">
        <v>3448</v>
      </c>
      <c r="C273" s="14" t="s">
        <v>3449</v>
      </c>
      <c r="D273" s="16">
        <v>45897</v>
      </c>
      <c r="E273" s="16"/>
      <c r="F273" s="14" t="s">
        <v>3450</v>
      </c>
      <c r="G273" s="14" t="s">
        <v>3451</v>
      </c>
      <c r="H273" s="14" t="s">
        <v>3452</v>
      </c>
      <c r="I273" s="15">
        <v>5908</v>
      </c>
      <c r="J273" s="77">
        <v>1</v>
      </c>
      <c r="K273" s="92"/>
    </row>
    <row r="274" spans="1:11" ht="13.2" x14ac:dyDescent="0.25">
      <c r="A274" s="14" t="s">
        <v>3121</v>
      </c>
      <c r="B274" s="14" t="s">
        <v>3453</v>
      </c>
      <c r="C274" s="14" t="s">
        <v>3454</v>
      </c>
      <c r="D274" s="16">
        <v>45895</v>
      </c>
      <c r="E274" s="16"/>
      <c r="F274" s="14" t="s">
        <v>3455</v>
      </c>
      <c r="G274" s="14">
        <v>52780082</v>
      </c>
      <c r="H274" s="14" t="s">
        <v>3140</v>
      </c>
      <c r="I274" s="15">
        <v>3587</v>
      </c>
      <c r="J274" s="77">
        <v>1</v>
      </c>
      <c r="K274" s="92"/>
    </row>
    <row r="275" spans="1:11" ht="13.2" x14ac:dyDescent="0.25">
      <c r="A275" s="14" t="s">
        <v>3121</v>
      </c>
      <c r="B275" s="14" t="s">
        <v>3456</v>
      </c>
      <c r="C275" s="14" t="s">
        <v>3457</v>
      </c>
      <c r="D275" s="16">
        <v>45891</v>
      </c>
      <c r="E275" s="16"/>
      <c r="F275" s="14" t="s">
        <v>3458</v>
      </c>
      <c r="G275" s="14" t="s">
        <v>3459</v>
      </c>
      <c r="H275" s="14" t="s">
        <v>3460</v>
      </c>
      <c r="I275" s="15">
        <v>1266</v>
      </c>
      <c r="J275" s="77">
        <v>1</v>
      </c>
      <c r="K275" s="92"/>
    </row>
    <row r="276" spans="1:11" ht="13.2" x14ac:dyDescent="0.25">
      <c r="A276" s="14" t="s">
        <v>3121</v>
      </c>
      <c r="B276" s="14" t="s">
        <v>3461</v>
      </c>
      <c r="C276" s="14" t="s">
        <v>3462</v>
      </c>
      <c r="D276" s="16">
        <v>45891</v>
      </c>
      <c r="E276" s="16"/>
      <c r="F276" s="14" t="s">
        <v>3463</v>
      </c>
      <c r="G276" s="14" t="s">
        <v>3464</v>
      </c>
      <c r="H276" s="14" t="s">
        <v>3465</v>
      </c>
      <c r="I276" s="15">
        <v>211</v>
      </c>
      <c r="J276" s="77">
        <v>1</v>
      </c>
      <c r="K276" s="92"/>
    </row>
    <row r="277" spans="1:11" ht="13.2" x14ac:dyDescent="0.25">
      <c r="A277" s="14" t="s">
        <v>3121</v>
      </c>
      <c r="B277" s="14" t="s">
        <v>3466</v>
      </c>
      <c r="C277" s="14" t="s">
        <v>3467</v>
      </c>
      <c r="D277" s="16">
        <v>45889</v>
      </c>
      <c r="E277" s="16"/>
      <c r="F277" s="14" t="s">
        <v>3468</v>
      </c>
      <c r="G277" s="14" t="s">
        <v>3469</v>
      </c>
      <c r="H277" s="14" t="s">
        <v>3470</v>
      </c>
      <c r="I277" s="15">
        <v>1899</v>
      </c>
      <c r="J277" s="77">
        <v>1</v>
      </c>
      <c r="K277" s="92"/>
    </row>
    <row r="278" spans="1:11" ht="13.2" x14ac:dyDescent="0.25">
      <c r="A278" s="14" t="s">
        <v>3121</v>
      </c>
      <c r="B278" s="14" t="s">
        <v>3471</v>
      </c>
      <c r="C278" s="14" t="s">
        <v>3472</v>
      </c>
      <c r="D278" s="16">
        <v>45930</v>
      </c>
      <c r="E278" s="16"/>
      <c r="F278" s="14" t="s">
        <v>3473</v>
      </c>
      <c r="G278" s="14" t="s">
        <v>3474</v>
      </c>
      <c r="H278" s="14" t="s">
        <v>3475</v>
      </c>
      <c r="I278" s="15">
        <v>-211</v>
      </c>
      <c r="J278" s="77">
        <v>1</v>
      </c>
      <c r="K278" s="92"/>
    </row>
    <row r="279" spans="1:11" ht="13.2" x14ac:dyDescent="0.25">
      <c r="A279" s="14" t="s">
        <v>3121</v>
      </c>
      <c r="B279" s="14" t="s">
        <v>3476</v>
      </c>
      <c r="C279" s="14" t="s">
        <v>3477</v>
      </c>
      <c r="D279" s="16">
        <v>45928</v>
      </c>
      <c r="E279" s="16"/>
      <c r="F279" s="14" t="s">
        <v>3478</v>
      </c>
      <c r="G279" s="14" t="s">
        <v>3479</v>
      </c>
      <c r="H279" s="14" t="s">
        <v>3480</v>
      </c>
      <c r="I279" s="15">
        <v>211</v>
      </c>
      <c r="J279" s="77">
        <v>1</v>
      </c>
      <c r="K279" s="92"/>
    </row>
    <row r="280" spans="1:11" ht="13.2" x14ac:dyDescent="0.25">
      <c r="A280" s="14" t="s">
        <v>3121</v>
      </c>
      <c r="B280" s="14" t="s">
        <v>3471</v>
      </c>
      <c r="C280" s="14" t="s">
        <v>3472</v>
      </c>
      <c r="D280" s="16">
        <v>45928</v>
      </c>
      <c r="E280" s="16"/>
      <c r="F280" s="14" t="s">
        <v>3473</v>
      </c>
      <c r="G280" s="14" t="s">
        <v>3474</v>
      </c>
      <c r="H280" s="14" t="s">
        <v>3475</v>
      </c>
      <c r="I280" s="15">
        <v>422</v>
      </c>
      <c r="J280" s="77">
        <v>1</v>
      </c>
      <c r="K280" s="92"/>
    </row>
    <row r="281" spans="1:11" ht="13.2" x14ac:dyDescent="0.25">
      <c r="A281" s="14" t="s">
        <v>3121</v>
      </c>
      <c r="B281" s="14" t="s">
        <v>3481</v>
      </c>
      <c r="C281" s="14" t="s">
        <v>3482</v>
      </c>
      <c r="D281" s="16">
        <v>45928</v>
      </c>
      <c r="E281" s="16"/>
      <c r="F281" s="14" t="s">
        <v>3483</v>
      </c>
      <c r="G281" s="14" t="s">
        <v>3484</v>
      </c>
      <c r="H281" s="14" t="s">
        <v>3485</v>
      </c>
      <c r="I281" s="15">
        <v>211</v>
      </c>
      <c r="J281" s="77">
        <v>1</v>
      </c>
      <c r="K281" s="92"/>
    </row>
    <row r="282" spans="1:11" ht="13.2" x14ac:dyDescent="0.25">
      <c r="A282" s="14" t="s">
        <v>3121</v>
      </c>
      <c r="B282" s="14" t="s">
        <v>3486</v>
      </c>
      <c r="C282" s="14" t="s">
        <v>3487</v>
      </c>
      <c r="D282" s="16">
        <v>45927</v>
      </c>
      <c r="E282" s="16"/>
      <c r="F282" s="14" t="s">
        <v>3488</v>
      </c>
      <c r="G282" s="14" t="s">
        <v>3489</v>
      </c>
      <c r="H282" s="14" t="s">
        <v>3490</v>
      </c>
      <c r="I282" s="15">
        <v>1266</v>
      </c>
      <c r="J282" s="77">
        <v>1</v>
      </c>
      <c r="K282" s="92"/>
    </row>
    <row r="283" spans="1:11" ht="13.2" x14ac:dyDescent="0.25">
      <c r="A283" s="14" t="s">
        <v>3121</v>
      </c>
      <c r="B283" s="14" t="s">
        <v>3491</v>
      </c>
      <c r="C283" s="14" t="s">
        <v>3492</v>
      </c>
      <c r="D283" s="16">
        <v>45919</v>
      </c>
      <c r="E283" s="16"/>
      <c r="F283" s="14" t="s">
        <v>3493</v>
      </c>
      <c r="G283" s="14" t="s">
        <v>3494</v>
      </c>
      <c r="H283" s="14" t="s">
        <v>3495</v>
      </c>
      <c r="I283" s="15">
        <v>6119</v>
      </c>
      <c r="J283" s="77">
        <v>1</v>
      </c>
      <c r="K283" s="92"/>
    </row>
    <row r="284" spans="1:11" ht="13.2" x14ac:dyDescent="0.25">
      <c r="A284" s="14" t="s">
        <v>3121</v>
      </c>
      <c r="B284" s="14" t="s">
        <v>3496</v>
      </c>
      <c r="C284" s="14" t="s">
        <v>3497</v>
      </c>
      <c r="D284" s="16">
        <v>45919</v>
      </c>
      <c r="E284" s="16"/>
      <c r="F284" s="14" t="s">
        <v>3498</v>
      </c>
      <c r="G284" s="14">
        <v>55737854</v>
      </c>
      <c r="H284" s="14" t="s">
        <v>3499</v>
      </c>
      <c r="I284" s="15">
        <v>211</v>
      </c>
      <c r="J284" s="77">
        <v>1</v>
      </c>
      <c r="K284" s="92"/>
    </row>
    <row r="285" spans="1:11" ht="13.2" x14ac:dyDescent="0.25">
      <c r="A285" s="14" t="s">
        <v>3121</v>
      </c>
      <c r="B285" s="14" t="s">
        <v>3500</v>
      </c>
      <c r="C285" s="14" t="s">
        <v>3501</v>
      </c>
      <c r="D285" s="16">
        <v>45914</v>
      </c>
      <c r="E285" s="16"/>
      <c r="F285" s="14" t="s">
        <v>3502</v>
      </c>
      <c r="G285" s="14" t="s">
        <v>3503</v>
      </c>
      <c r="H285" s="14" t="s">
        <v>3504</v>
      </c>
      <c r="I285" s="15">
        <v>2954</v>
      </c>
      <c r="J285" s="77">
        <v>1</v>
      </c>
      <c r="K285" s="92"/>
    </row>
    <row r="286" spans="1:11" ht="20.399999999999999" x14ac:dyDescent="0.25">
      <c r="A286" s="14" t="s">
        <v>3121</v>
      </c>
      <c r="B286" s="14" t="s">
        <v>3505</v>
      </c>
      <c r="C286" s="14" t="s">
        <v>3506</v>
      </c>
      <c r="D286" s="16">
        <v>45910</v>
      </c>
      <c r="E286" s="16"/>
      <c r="F286" s="14" t="s">
        <v>3507</v>
      </c>
      <c r="G286" s="14" t="s">
        <v>3508</v>
      </c>
      <c r="H286" s="14" t="s">
        <v>3509</v>
      </c>
      <c r="I286" s="15">
        <v>7174</v>
      </c>
      <c r="J286" s="77">
        <v>1</v>
      </c>
      <c r="K286" s="92"/>
    </row>
    <row r="287" spans="1:11" ht="13.2" x14ac:dyDescent="0.25">
      <c r="A287" s="14" t="s">
        <v>3121</v>
      </c>
      <c r="B287" s="14" t="s">
        <v>3510</v>
      </c>
      <c r="C287" s="14" t="s">
        <v>3511</v>
      </c>
      <c r="D287" s="16">
        <v>45910</v>
      </c>
      <c r="E287" s="16"/>
      <c r="F287" s="14" t="s">
        <v>3512</v>
      </c>
      <c r="G287" s="14" t="s">
        <v>3513</v>
      </c>
      <c r="H287" s="14" t="s">
        <v>3514</v>
      </c>
      <c r="I287" s="15">
        <v>211</v>
      </c>
      <c r="J287" s="77">
        <v>1</v>
      </c>
      <c r="K287" s="92"/>
    </row>
    <row r="288" spans="1:11" ht="20.399999999999999" x14ac:dyDescent="0.25">
      <c r="A288" s="14" t="s">
        <v>3121</v>
      </c>
      <c r="B288" s="14" t="s">
        <v>3515</v>
      </c>
      <c r="C288" s="14" t="s">
        <v>3516</v>
      </c>
      <c r="D288" s="16">
        <v>45910</v>
      </c>
      <c r="E288" s="16"/>
      <c r="F288" s="14" t="s">
        <v>3517</v>
      </c>
      <c r="G288" s="14" t="s">
        <v>3518</v>
      </c>
      <c r="H288" s="14" t="s">
        <v>3519</v>
      </c>
      <c r="I288" s="15">
        <v>844</v>
      </c>
      <c r="J288" s="77">
        <v>1</v>
      </c>
      <c r="K288" s="92"/>
    </row>
    <row r="289" spans="1:11" ht="13.2" x14ac:dyDescent="0.25">
      <c r="A289" s="14" t="s">
        <v>3121</v>
      </c>
      <c r="B289" s="14" t="s">
        <v>3520</v>
      </c>
      <c r="C289" s="14" t="s">
        <v>3521</v>
      </c>
      <c r="D289" s="16">
        <v>45903</v>
      </c>
      <c r="E289" s="16"/>
      <c r="F289" s="14" t="s">
        <v>3522</v>
      </c>
      <c r="G289" s="14" t="s">
        <v>3523</v>
      </c>
      <c r="H289" s="14" t="s">
        <v>3524</v>
      </c>
      <c r="I289" s="15">
        <v>2532</v>
      </c>
      <c r="J289" s="77">
        <v>1</v>
      </c>
      <c r="K289" s="92"/>
    </row>
    <row r="290" spans="1:11" ht="13.2" x14ac:dyDescent="0.25">
      <c r="A290" s="14" t="s">
        <v>3121</v>
      </c>
      <c r="B290" s="14" t="s">
        <v>3525</v>
      </c>
      <c r="C290" s="14" t="s">
        <v>3526</v>
      </c>
      <c r="D290" s="16">
        <v>45903</v>
      </c>
      <c r="E290" s="16"/>
      <c r="F290" s="14" t="s">
        <v>3527</v>
      </c>
      <c r="G290" s="14" t="s">
        <v>3528</v>
      </c>
      <c r="H290" s="14" t="s">
        <v>3529</v>
      </c>
      <c r="I290" s="15">
        <v>422</v>
      </c>
      <c r="J290" s="77">
        <v>1</v>
      </c>
      <c r="K290" s="92"/>
    </row>
    <row r="291" spans="1:11" ht="13.2" x14ac:dyDescent="0.25">
      <c r="A291" s="14" t="s">
        <v>3121</v>
      </c>
      <c r="B291" s="14" t="s">
        <v>3530</v>
      </c>
      <c r="C291" s="14" t="s">
        <v>3531</v>
      </c>
      <c r="D291" s="16">
        <v>45960</v>
      </c>
      <c r="E291" s="16"/>
      <c r="F291" s="14" t="s">
        <v>3532</v>
      </c>
      <c r="G291" s="14" t="s">
        <v>3533</v>
      </c>
      <c r="H291" s="14" t="s">
        <v>3534</v>
      </c>
      <c r="I291" s="15">
        <v>1688</v>
      </c>
      <c r="J291" s="77">
        <v>1</v>
      </c>
      <c r="K291" s="92"/>
    </row>
    <row r="292" spans="1:11" ht="20.399999999999999" x14ac:dyDescent="0.25">
      <c r="A292" s="14" t="s">
        <v>3121</v>
      </c>
      <c r="B292" s="14" t="s">
        <v>3535</v>
      </c>
      <c r="C292" s="14" t="s">
        <v>3536</v>
      </c>
      <c r="D292" s="16">
        <v>45960</v>
      </c>
      <c r="E292" s="16"/>
      <c r="F292" s="14" t="s">
        <v>3537</v>
      </c>
      <c r="G292" s="14" t="s">
        <v>2564</v>
      </c>
      <c r="H292" s="14" t="s">
        <v>2565</v>
      </c>
      <c r="I292" s="15">
        <v>1688</v>
      </c>
      <c r="J292" s="77">
        <v>1</v>
      </c>
      <c r="K292" s="92"/>
    </row>
    <row r="293" spans="1:11" ht="13.2" x14ac:dyDescent="0.25">
      <c r="A293" s="14" t="s">
        <v>3121</v>
      </c>
      <c r="B293" s="14" t="s">
        <v>3538</v>
      </c>
      <c r="C293" s="14" t="s">
        <v>3539</v>
      </c>
      <c r="D293" s="16">
        <v>45960</v>
      </c>
      <c r="E293" s="16"/>
      <c r="F293" s="14" t="s">
        <v>3540</v>
      </c>
      <c r="G293" s="14" t="s">
        <v>3541</v>
      </c>
      <c r="H293" s="14" t="s">
        <v>3542</v>
      </c>
      <c r="I293" s="15">
        <v>976.9</v>
      </c>
      <c r="J293" s="77">
        <v>1</v>
      </c>
      <c r="K293" s="92"/>
    </row>
    <row r="294" spans="1:11" ht="20.399999999999999" x14ac:dyDescent="0.25">
      <c r="A294" s="14" t="s">
        <v>3121</v>
      </c>
      <c r="B294" s="14" t="s">
        <v>3543</v>
      </c>
      <c r="C294" s="14" t="s">
        <v>3544</v>
      </c>
      <c r="D294" s="16">
        <v>45951</v>
      </c>
      <c r="E294" s="16"/>
      <c r="F294" s="14" t="s">
        <v>3545</v>
      </c>
      <c r="G294" s="14" t="s">
        <v>3546</v>
      </c>
      <c r="H294" s="14" t="s">
        <v>3547</v>
      </c>
      <c r="I294" s="15">
        <v>4431</v>
      </c>
      <c r="J294" s="77">
        <v>1</v>
      </c>
      <c r="K294" s="92"/>
    </row>
    <row r="295" spans="1:11" ht="13.2" x14ac:dyDescent="0.25">
      <c r="A295" s="14" t="s">
        <v>3121</v>
      </c>
      <c r="B295" s="14" t="s">
        <v>3548</v>
      </c>
      <c r="C295" s="14" t="s">
        <v>3549</v>
      </c>
      <c r="D295" s="16">
        <v>45951</v>
      </c>
      <c r="E295" s="16"/>
      <c r="F295" s="14" t="s">
        <v>3550</v>
      </c>
      <c r="G295" s="14">
        <v>42196035</v>
      </c>
      <c r="H295" s="14" t="s">
        <v>3551</v>
      </c>
      <c r="I295" s="15">
        <v>6119</v>
      </c>
      <c r="J295" s="77">
        <v>1</v>
      </c>
      <c r="K295" s="92"/>
    </row>
    <row r="296" spans="1:11" ht="13.2" x14ac:dyDescent="0.25">
      <c r="A296" s="14" t="s">
        <v>3121</v>
      </c>
      <c r="B296" s="14" t="s">
        <v>3552</v>
      </c>
      <c r="C296" s="14" t="s">
        <v>3553</v>
      </c>
      <c r="D296" s="16">
        <v>45951</v>
      </c>
      <c r="E296" s="16"/>
      <c r="F296" s="14" t="s">
        <v>3554</v>
      </c>
      <c r="G296" s="14" t="s">
        <v>3555</v>
      </c>
      <c r="H296" s="14" t="s">
        <v>3556</v>
      </c>
      <c r="I296" s="15">
        <v>1055</v>
      </c>
      <c r="J296" s="77">
        <v>1</v>
      </c>
      <c r="K296" s="92"/>
    </row>
    <row r="297" spans="1:11" ht="20.399999999999999" x14ac:dyDescent="0.25">
      <c r="A297" s="14" t="s">
        <v>3121</v>
      </c>
      <c r="B297" s="14" t="s">
        <v>3557</v>
      </c>
      <c r="C297" s="14" t="s">
        <v>3558</v>
      </c>
      <c r="D297" s="16">
        <v>45946</v>
      </c>
      <c r="E297" s="16"/>
      <c r="F297" s="14" t="s">
        <v>3559</v>
      </c>
      <c r="G297" s="14">
        <v>51806584</v>
      </c>
      <c r="H297" s="14" t="s">
        <v>3560</v>
      </c>
      <c r="I297" s="15">
        <v>5908</v>
      </c>
      <c r="J297" s="77">
        <v>1</v>
      </c>
      <c r="K297" s="92"/>
    </row>
    <row r="298" spans="1:11" ht="13.2" x14ac:dyDescent="0.25">
      <c r="A298" s="14" t="s">
        <v>3121</v>
      </c>
      <c r="B298" s="14" t="s">
        <v>3561</v>
      </c>
      <c r="C298" s="14" t="s">
        <v>3562</v>
      </c>
      <c r="D298" s="16">
        <v>45946</v>
      </c>
      <c r="E298" s="16"/>
      <c r="F298" s="14" t="s">
        <v>3563</v>
      </c>
      <c r="G298" s="14" t="s">
        <v>3564</v>
      </c>
      <c r="H298" s="14" t="s">
        <v>3565</v>
      </c>
      <c r="I298" s="15">
        <v>8229</v>
      </c>
      <c r="J298" s="77">
        <v>1</v>
      </c>
      <c r="K298" s="92"/>
    </row>
    <row r="299" spans="1:11" ht="20.399999999999999" x14ac:dyDescent="0.25">
      <c r="A299" s="14" t="s">
        <v>3121</v>
      </c>
      <c r="B299" s="14" t="s">
        <v>3566</v>
      </c>
      <c r="C299" s="14" t="s">
        <v>3567</v>
      </c>
      <c r="D299" s="16">
        <v>45946</v>
      </c>
      <c r="E299" s="16"/>
      <c r="F299" s="14" t="s">
        <v>3568</v>
      </c>
      <c r="G299" s="14" t="s">
        <v>3569</v>
      </c>
      <c r="H299" s="14" t="s">
        <v>3570</v>
      </c>
      <c r="I299" s="15">
        <v>4220</v>
      </c>
      <c r="J299" s="77">
        <v>1</v>
      </c>
      <c r="K299" s="92"/>
    </row>
    <row r="300" spans="1:11" ht="20.399999999999999" x14ac:dyDescent="0.25">
      <c r="A300" s="14" t="s">
        <v>3121</v>
      </c>
      <c r="B300" s="14" t="s">
        <v>3543</v>
      </c>
      <c r="C300" s="14" t="s">
        <v>3571</v>
      </c>
      <c r="D300" s="16">
        <v>45946</v>
      </c>
      <c r="E300" s="16"/>
      <c r="F300" s="14" t="s">
        <v>3572</v>
      </c>
      <c r="G300" s="14" t="s">
        <v>3573</v>
      </c>
      <c r="H300" s="14" t="s">
        <v>3574</v>
      </c>
      <c r="I300" s="15">
        <v>4431</v>
      </c>
      <c r="J300" s="77">
        <v>1</v>
      </c>
      <c r="K300" s="92"/>
    </row>
    <row r="301" spans="1:11" ht="13.2" x14ac:dyDescent="0.25">
      <c r="A301" s="14" t="s">
        <v>3121</v>
      </c>
      <c r="B301" s="14" t="s">
        <v>3575</v>
      </c>
      <c r="C301" s="14" t="s">
        <v>3576</v>
      </c>
      <c r="D301" s="16">
        <v>45939</v>
      </c>
      <c r="E301" s="16"/>
      <c r="F301" s="14" t="s">
        <v>3577</v>
      </c>
      <c r="G301" s="14">
        <v>42393205</v>
      </c>
      <c r="H301" s="14" t="s">
        <v>3578</v>
      </c>
      <c r="I301" s="15">
        <v>2110</v>
      </c>
      <c r="J301" s="77">
        <v>1</v>
      </c>
      <c r="K301" s="92"/>
    </row>
    <row r="302" spans="1:11" ht="20.399999999999999" x14ac:dyDescent="0.25">
      <c r="A302" s="14" t="s">
        <v>3121</v>
      </c>
      <c r="B302" s="14" t="s">
        <v>3579</v>
      </c>
      <c r="C302" s="14" t="s">
        <v>3580</v>
      </c>
      <c r="D302" s="16">
        <v>45939</v>
      </c>
      <c r="E302" s="16"/>
      <c r="F302" s="14" t="s">
        <v>3581</v>
      </c>
      <c r="G302" s="14" t="s">
        <v>3582</v>
      </c>
      <c r="H302" s="14" t="s">
        <v>3583</v>
      </c>
      <c r="I302" s="15">
        <v>5275</v>
      </c>
      <c r="J302" s="77">
        <v>1</v>
      </c>
      <c r="K302" s="92"/>
    </row>
    <row r="303" spans="1:11" ht="13.2" x14ac:dyDescent="0.25">
      <c r="A303" s="14" t="s">
        <v>3121</v>
      </c>
      <c r="B303" s="14" t="s">
        <v>3584</v>
      </c>
      <c r="C303" s="14" t="s">
        <v>3585</v>
      </c>
      <c r="D303" s="16">
        <v>45939</v>
      </c>
      <c r="E303" s="16"/>
      <c r="F303" s="14" t="s">
        <v>3586</v>
      </c>
      <c r="G303" s="14" t="s">
        <v>3587</v>
      </c>
      <c r="H303" s="14" t="s">
        <v>3588</v>
      </c>
      <c r="I303" s="15">
        <v>422</v>
      </c>
      <c r="J303" s="77">
        <v>1</v>
      </c>
      <c r="K303" s="92"/>
    </row>
    <row r="304" spans="1:11" ht="13.2" x14ac:dyDescent="0.25">
      <c r="A304" s="14" t="s">
        <v>3121</v>
      </c>
      <c r="B304" s="14" t="s">
        <v>3589</v>
      </c>
      <c r="C304" s="14" t="s">
        <v>3590</v>
      </c>
      <c r="D304" s="16">
        <v>45934</v>
      </c>
      <c r="E304" s="16"/>
      <c r="F304" s="14" t="s">
        <v>3591</v>
      </c>
      <c r="G304" s="14" t="s">
        <v>3592</v>
      </c>
      <c r="H304" s="14" t="s">
        <v>3593</v>
      </c>
      <c r="I304" s="15">
        <v>1477</v>
      </c>
      <c r="J304" s="77">
        <v>1</v>
      </c>
      <c r="K304" s="92"/>
    </row>
    <row r="305" spans="1:11" ht="13.2" x14ac:dyDescent="0.25">
      <c r="A305" s="14" t="s">
        <v>3121</v>
      </c>
      <c r="B305" s="14" t="s">
        <v>3594</v>
      </c>
      <c r="C305" s="14" t="s">
        <v>3595</v>
      </c>
      <c r="D305" s="16">
        <v>45934</v>
      </c>
      <c r="E305" s="16"/>
      <c r="F305" s="14" t="s">
        <v>3596</v>
      </c>
      <c r="G305" s="14" t="s">
        <v>3597</v>
      </c>
      <c r="H305" s="14" t="s">
        <v>3598</v>
      </c>
      <c r="I305" s="15">
        <v>1477</v>
      </c>
      <c r="J305" s="77">
        <v>1</v>
      </c>
      <c r="K305" s="92"/>
    </row>
    <row r="306" spans="1:11" ht="13.2" x14ac:dyDescent="0.25">
      <c r="A306" s="14" t="s">
        <v>3121</v>
      </c>
      <c r="B306" s="14" t="s">
        <v>3599</v>
      </c>
      <c r="C306" s="14" t="s">
        <v>3600</v>
      </c>
      <c r="D306" s="16">
        <v>45932</v>
      </c>
      <c r="E306" s="16"/>
      <c r="F306" s="14" t="s">
        <v>3601</v>
      </c>
      <c r="G306" s="14">
        <v>50445651</v>
      </c>
      <c r="H306" s="14" t="s">
        <v>3602</v>
      </c>
      <c r="I306" s="15">
        <v>3587</v>
      </c>
      <c r="J306" s="77">
        <v>1</v>
      </c>
      <c r="K306" s="92"/>
    </row>
    <row r="307" spans="1:11" ht="13.2" x14ac:dyDescent="0.25">
      <c r="A307" s="14" t="s">
        <v>3121</v>
      </c>
      <c r="B307" s="14" t="s">
        <v>3603</v>
      </c>
      <c r="C307" s="14" t="s">
        <v>3604</v>
      </c>
      <c r="D307" s="16">
        <v>45932</v>
      </c>
      <c r="E307" s="16"/>
      <c r="F307" s="14" t="s">
        <v>3605</v>
      </c>
      <c r="G307" s="14" t="s">
        <v>3606</v>
      </c>
      <c r="H307" s="14" t="s">
        <v>3607</v>
      </c>
      <c r="I307" s="15">
        <v>2743</v>
      </c>
      <c r="J307" s="77">
        <v>1</v>
      </c>
      <c r="K307" s="92"/>
    </row>
    <row r="308" spans="1:11" ht="13.2" x14ac:dyDescent="0.25">
      <c r="A308" s="14" t="s">
        <v>3121</v>
      </c>
      <c r="B308" s="14" t="s">
        <v>3608</v>
      </c>
      <c r="C308" s="14" t="s">
        <v>3609</v>
      </c>
      <c r="D308" s="16">
        <v>45932</v>
      </c>
      <c r="E308" s="16"/>
      <c r="F308" s="14" t="s">
        <v>3610</v>
      </c>
      <c r="G308" s="14" t="s">
        <v>3611</v>
      </c>
      <c r="H308" s="14" t="s">
        <v>3612</v>
      </c>
      <c r="I308" s="15">
        <v>3587</v>
      </c>
      <c r="J308" s="77">
        <v>1</v>
      </c>
      <c r="K308" s="92"/>
    </row>
    <row r="309" spans="1:11" ht="13.2" x14ac:dyDescent="0.25">
      <c r="A309" s="14" t="s">
        <v>3121</v>
      </c>
      <c r="B309" s="14" t="s">
        <v>3613</v>
      </c>
      <c r="C309" s="14" t="s">
        <v>3609</v>
      </c>
      <c r="D309" s="16">
        <v>45932</v>
      </c>
      <c r="E309" s="16"/>
      <c r="F309" s="14" t="s">
        <v>3614</v>
      </c>
      <c r="G309" s="14">
        <v>31379630</v>
      </c>
      <c r="H309" s="14" t="s">
        <v>3615</v>
      </c>
      <c r="I309" s="15">
        <v>422</v>
      </c>
      <c r="J309" s="77">
        <v>1</v>
      </c>
      <c r="K309" s="92"/>
    </row>
    <row r="310" spans="1:11" ht="13.2" x14ac:dyDescent="0.25">
      <c r="A310" s="14" t="s">
        <v>3121</v>
      </c>
      <c r="B310" s="14" t="s">
        <v>3616</v>
      </c>
      <c r="C310" s="14" t="s">
        <v>3617</v>
      </c>
      <c r="D310" s="16">
        <v>45932</v>
      </c>
      <c r="E310" s="16"/>
      <c r="F310" s="14" t="s">
        <v>3618</v>
      </c>
      <c r="G310" s="14">
        <v>37901265</v>
      </c>
      <c r="H310" s="14" t="s">
        <v>3619</v>
      </c>
      <c r="I310" s="15">
        <v>2110</v>
      </c>
      <c r="J310" s="77">
        <v>1</v>
      </c>
      <c r="K310" s="92"/>
    </row>
    <row r="311" spans="1:11" ht="13.2" x14ac:dyDescent="0.25">
      <c r="A311" s="14" t="s">
        <v>3121</v>
      </c>
      <c r="B311" s="14" t="s">
        <v>3620</v>
      </c>
      <c r="C311" s="14" t="s">
        <v>3539</v>
      </c>
      <c r="D311" s="16">
        <v>45990</v>
      </c>
      <c r="E311" s="16"/>
      <c r="F311" s="14" t="s">
        <v>3621</v>
      </c>
      <c r="G311" s="14" t="s">
        <v>3541</v>
      </c>
      <c r="H311" s="14" t="s">
        <v>3542</v>
      </c>
      <c r="I311" s="15">
        <v>937.9</v>
      </c>
      <c r="J311" s="77">
        <v>1</v>
      </c>
      <c r="K311" s="92"/>
    </row>
    <row r="312" spans="1:11" ht="13.2" x14ac:dyDescent="0.25">
      <c r="A312" s="14" t="s">
        <v>3121</v>
      </c>
      <c r="B312" s="14" t="s">
        <v>3622</v>
      </c>
      <c r="C312" s="14" t="s">
        <v>3623</v>
      </c>
      <c r="D312" s="16">
        <v>45990</v>
      </c>
      <c r="E312" s="16"/>
      <c r="F312" s="14" t="s">
        <v>3624</v>
      </c>
      <c r="G312" s="14" t="s">
        <v>3625</v>
      </c>
      <c r="H312" s="14" t="s">
        <v>3626</v>
      </c>
      <c r="I312" s="15">
        <v>5275</v>
      </c>
      <c r="J312" s="77">
        <v>1</v>
      </c>
      <c r="K312" s="92"/>
    </row>
    <row r="313" spans="1:11" ht="20.399999999999999" x14ac:dyDescent="0.25">
      <c r="A313" s="14" t="s">
        <v>3121</v>
      </c>
      <c r="B313" s="14" t="s">
        <v>3627</v>
      </c>
      <c r="C313" s="14" t="s">
        <v>3628</v>
      </c>
      <c r="D313" s="16">
        <v>45990</v>
      </c>
      <c r="E313" s="16"/>
      <c r="F313" s="14" t="s">
        <v>3629</v>
      </c>
      <c r="G313" s="14" t="s">
        <v>3630</v>
      </c>
      <c r="H313" s="14" t="s">
        <v>3631</v>
      </c>
      <c r="I313" s="15">
        <v>11183</v>
      </c>
      <c r="J313" s="77">
        <v>1</v>
      </c>
      <c r="K313" s="92"/>
    </row>
    <row r="314" spans="1:11" ht="13.2" x14ac:dyDescent="0.25">
      <c r="A314" s="14" t="s">
        <v>3121</v>
      </c>
      <c r="B314" s="14" t="s">
        <v>3632</v>
      </c>
      <c r="C314" s="14" t="s">
        <v>3633</v>
      </c>
      <c r="D314" s="16">
        <v>45990</v>
      </c>
      <c r="E314" s="16"/>
      <c r="F314" s="14" t="s">
        <v>3634</v>
      </c>
      <c r="G314" s="14" t="s">
        <v>3635</v>
      </c>
      <c r="H314" s="14" t="s">
        <v>3636</v>
      </c>
      <c r="I314" s="15">
        <v>6752</v>
      </c>
      <c r="J314" s="77">
        <v>1</v>
      </c>
      <c r="K314" s="92"/>
    </row>
    <row r="315" spans="1:11" ht="13.2" x14ac:dyDescent="0.25">
      <c r="A315" s="14" t="s">
        <v>3121</v>
      </c>
      <c r="B315" s="14" t="s">
        <v>3637</v>
      </c>
      <c r="C315" s="14" t="s">
        <v>3638</v>
      </c>
      <c r="D315" s="16">
        <v>45990</v>
      </c>
      <c r="E315" s="16"/>
      <c r="F315" s="14" t="s">
        <v>3639</v>
      </c>
      <c r="G315" s="14" t="s">
        <v>3640</v>
      </c>
      <c r="H315" s="14" t="s">
        <v>3641</v>
      </c>
      <c r="I315" s="15">
        <v>3165</v>
      </c>
      <c r="J315" s="77">
        <v>1</v>
      </c>
      <c r="K315" s="92"/>
    </row>
    <row r="316" spans="1:11" ht="13.2" x14ac:dyDescent="0.25">
      <c r="A316" s="14" t="s">
        <v>3121</v>
      </c>
      <c r="B316" s="14" t="s">
        <v>3642</v>
      </c>
      <c r="C316" s="14" t="s">
        <v>3643</v>
      </c>
      <c r="D316" s="16">
        <v>45990</v>
      </c>
      <c r="E316" s="16"/>
      <c r="F316" s="14" t="s">
        <v>3644</v>
      </c>
      <c r="G316" s="14" t="s">
        <v>3645</v>
      </c>
      <c r="H316" s="14" t="s">
        <v>3646</v>
      </c>
      <c r="I316" s="15">
        <v>844</v>
      </c>
      <c r="J316" s="77">
        <v>1</v>
      </c>
      <c r="K316" s="92"/>
    </row>
    <row r="317" spans="1:11" ht="13.2" x14ac:dyDescent="0.25">
      <c r="A317" s="14" t="s">
        <v>3121</v>
      </c>
      <c r="B317" s="14" t="s">
        <v>3647</v>
      </c>
      <c r="C317" s="14" t="s">
        <v>3648</v>
      </c>
      <c r="D317" s="16">
        <v>45990</v>
      </c>
      <c r="E317" s="16"/>
      <c r="F317" s="14" t="s">
        <v>3649</v>
      </c>
      <c r="G317" s="14" t="s">
        <v>3650</v>
      </c>
      <c r="H317" s="14" t="s">
        <v>3651</v>
      </c>
      <c r="I317" s="15">
        <v>633</v>
      </c>
      <c r="J317" s="77">
        <v>1</v>
      </c>
      <c r="K317" s="92"/>
    </row>
    <row r="318" spans="1:11" ht="13.2" x14ac:dyDescent="0.25">
      <c r="A318" s="14" t="s">
        <v>3121</v>
      </c>
      <c r="B318" s="14" t="s">
        <v>3652</v>
      </c>
      <c r="C318" s="14" t="s">
        <v>3653</v>
      </c>
      <c r="D318" s="16">
        <v>45990</v>
      </c>
      <c r="E318" s="16"/>
      <c r="F318" s="14" t="s">
        <v>3654</v>
      </c>
      <c r="G318" s="14" t="s">
        <v>3655</v>
      </c>
      <c r="H318" s="14" t="s">
        <v>3656</v>
      </c>
      <c r="I318" s="15">
        <v>633</v>
      </c>
      <c r="J318" s="77">
        <v>1</v>
      </c>
      <c r="K318" s="92"/>
    </row>
    <row r="319" spans="1:11" ht="13.2" x14ac:dyDescent="0.25">
      <c r="A319" s="14" t="s">
        <v>3121</v>
      </c>
      <c r="B319" s="14" t="s">
        <v>3657</v>
      </c>
      <c r="C319" s="14" t="s">
        <v>3539</v>
      </c>
      <c r="D319" s="16">
        <v>45984</v>
      </c>
      <c r="E319" s="16"/>
      <c r="F319" s="14" t="s">
        <v>3621</v>
      </c>
      <c r="G319" s="14" t="s">
        <v>3541</v>
      </c>
      <c r="H319" s="14" t="s">
        <v>3542</v>
      </c>
      <c r="I319" s="15">
        <v>1671.2</v>
      </c>
      <c r="J319" s="77">
        <v>1</v>
      </c>
      <c r="K319" s="92"/>
    </row>
    <row r="320" spans="1:11" ht="13.2" x14ac:dyDescent="0.25">
      <c r="A320" s="14" t="s">
        <v>3121</v>
      </c>
      <c r="B320" s="14" t="s">
        <v>3658</v>
      </c>
      <c r="C320" s="14" t="s">
        <v>3659</v>
      </c>
      <c r="D320" s="16">
        <v>45984</v>
      </c>
      <c r="E320" s="16"/>
      <c r="F320" s="14" t="s">
        <v>3660</v>
      </c>
      <c r="G320" s="14" t="s">
        <v>3661</v>
      </c>
      <c r="H320" s="14" t="s">
        <v>3662</v>
      </c>
      <c r="I320" s="15">
        <v>422</v>
      </c>
      <c r="J320" s="77">
        <v>1</v>
      </c>
      <c r="K320" s="92"/>
    </row>
    <row r="321" spans="1:11" ht="13.2" x14ac:dyDescent="0.25">
      <c r="A321" s="14" t="s">
        <v>3121</v>
      </c>
      <c r="B321" s="14" t="s">
        <v>3663</v>
      </c>
      <c r="C321" s="14" t="s">
        <v>3664</v>
      </c>
      <c r="D321" s="16">
        <v>45984</v>
      </c>
      <c r="E321" s="16"/>
      <c r="F321" s="14" t="s">
        <v>3665</v>
      </c>
      <c r="G321" s="14" t="s">
        <v>3666</v>
      </c>
      <c r="H321" s="14" t="s">
        <v>3667</v>
      </c>
      <c r="I321" s="15">
        <v>633</v>
      </c>
      <c r="J321" s="77">
        <v>1</v>
      </c>
      <c r="K321" s="92"/>
    </row>
    <row r="322" spans="1:11" ht="13.2" x14ac:dyDescent="0.25">
      <c r="A322" s="14" t="s">
        <v>3121</v>
      </c>
      <c r="B322" s="14" t="s">
        <v>3668</v>
      </c>
      <c r="C322" s="14" t="s">
        <v>3669</v>
      </c>
      <c r="D322" s="16">
        <v>45984</v>
      </c>
      <c r="E322" s="16"/>
      <c r="F322" s="14" t="s">
        <v>3670</v>
      </c>
      <c r="G322" s="14" t="s">
        <v>3671</v>
      </c>
      <c r="H322" s="14" t="s">
        <v>3672</v>
      </c>
      <c r="I322" s="15">
        <v>1266</v>
      </c>
      <c r="J322" s="77">
        <v>1</v>
      </c>
      <c r="K322" s="92"/>
    </row>
    <row r="323" spans="1:11" ht="20.399999999999999" x14ac:dyDescent="0.25">
      <c r="A323" s="14" t="s">
        <v>3121</v>
      </c>
      <c r="B323" s="14" t="s">
        <v>3673</v>
      </c>
      <c r="C323" s="14" t="s">
        <v>3674</v>
      </c>
      <c r="D323" s="16">
        <v>45984</v>
      </c>
      <c r="E323" s="16"/>
      <c r="F323" s="14" t="s">
        <v>3675</v>
      </c>
      <c r="G323" s="14" t="s">
        <v>3676</v>
      </c>
      <c r="H323" s="14" t="s">
        <v>3677</v>
      </c>
      <c r="I323" s="15">
        <v>1477</v>
      </c>
      <c r="J323" s="77">
        <v>1</v>
      </c>
      <c r="K323" s="92"/>
    </row>
    <row r="324" spans="1:11" ht="13.2" x14ac:dyDescent="0.25">
      <c r="A324" s="14" t="s">
        <v>3121</v>
      </c>
      <c r="B324" s="14" t="s">
        <v>3678</v>
      </c>
      <c r="C324" s="14" t="s">
        <v>3679</v>
      </c>
      <c r="D324" s="16">
        <v>45984</v>
      </c>
      <c r="E324" s="16"/>
      <c r="F324" s="14" t="s">
        <v>3680</v>
      </c>
      <c r="G324" s="14" t="s">
        <v>3681</v>
      </c>
      <c r="H324" s="14" t="s">
        <v>3682</v>
      </c>
      <c r="I324" s="15">
        <v>1899</v>
      </c>
      <c r="J324" s="77">
        <v>1</v>
      </c>
      <c r="K324" s="92"/>
    </row>
    <row r="325" spans="1:11" ht="20.399999999999999" x14ac:dyDescent="0.25">
      <c r="A325" s="14" t="s">
        <v>3121</v>
      </c>
      <c r="B325" s="14" t="s">
        <v>3683</v>
      </c>
      <c r="C325" s="14" t="s">
        <v>3684</v>
      </c>
      <c r="D325" s="16">
        <v>45984</v>
      </c>
      <c r="E325" s="16"/>
      <c r="F325" s="14" t="s">
        <v>3685</v>
      </c>
      <c r="G325" s="14" t="s">
        <v>3686</v>
      </c>
      <c r="H325" s="14" t="s">
        <v>3687</v>
      </c>
      <c r="I325" s="15">
        <v>5064</v>
      </c>
      <c r="J325" s="77">
        <v>1</v>
      </c>
      <c r="K325" s="92"/>
    </row>
    <row r="326" spans="1:11" ht="13.2" x14ac:dyDescent="0.25">
      <c r="A326" s="14" t="s">
        <v>3121</v>
      </c>
      <c r="B326" s="14" t="s">
        <v>3688</v>
      </c>
      <c r="C326" s="14" t="s">
        <v>3689</v>
      </c>
      <c r="D326" s="16">
        <v>45983</v>
      </c>
      <c r="E326" s="16"/>
      <c r="F326" s="14" t="s">
        <v>3690</v>
      </c>
      <c r="G326" s="14" t="s">
        <v>3691</v>
      </c>
      <c r="H326" s="14" t="s">
        <v>3692</v>
      </c>
      <c r="I326" s="15">
        <v>6119</v>
      </c>
      <c r="J326" s="77">
        <v>1</v>
      </c>
      <c r="K326" s="92"/>
    </row>
    <row r="327" spans="1:11" ht="13.2" x14ac:dyDescent="0.25">
      <c r="A327" s="14" t="s">
        <v>3121</v>
      </c>
      <c r="B327" s="14" t="s">
        <v>3693</v>
      </c>
      <c r="C327" s="14" t="s">
        <v>3694</v>
      </c>
      <c r="D327" s="16">
        <v>45983</v>
      </c>
      <c r="E327" s="16"/>
      <c r="F327" s="14" t="s">
        <v>3695</v>
      </c>
      <c r="G327" s="14" t="s">
        <v>3696</v>
      </c>
      <c r="H327" s="14" t="s">
        <v>3697</v>
      </c>
      <c r="I327" s="15">
        <v>3376</v>
      </c>
      <c r="J327" s="77">
        <v>1</v>
      </c>
      <c r="K327" s="92"/>
    </row>
    <row r="328" spans="1:11" ht="13.2" x14ac:dyDescent="0.25">
      <c r="A328" s="14" t="s">
        <v>3121</v>
      </c>
      <c r="B328" s="14" t="s">
        <v>3698</v>
      </c>
      <c r="C328" s="14" t="s">
        <v>3699</v>
      </c>
      <c r="D328" s="16">
        <v>45983</v>
      </c>
      <c r="E328" s="16"/>
      <c r="F328" s="14" t="s">
        <v>3700</v>
      </c>
      <c r="G328" s="14" t="s">
        <v>3701</v>
      </c>
      <c r="H328" s="14" t="s">
        <v>3702</v>
      </c>
      <c r="I328" s="15">
        <v>7174</v>
      </c>
      <c r="J328" s="77">
        <v>1</v>
      </c>
      <c r="K328" s="92"/>
    </row>
    <row r="329" spans="1:11" ht="13.2" x14ac:dyDescent="0.25">
      <c r="A329" s="14" t="s">
        <v>3121</v>
      </c>
      <c r="B329" s="14" t="s">
        <v>3703</v>
      </c>
      <c r="C329" s="14" t="s">
        <v>3704</v>
      </c>
      <c r="D329" s="16">
        <v>45983</v>
      </c>
      <c r="E329" s="16"/>
      <c r="F329" s="14" t="s">
        <v>3705</v>
      </c>
      <c r="G329" s="14" t="s">
        <v>3706</v>
      </c>
      <c r="H329" s="14" t="s">
        <v>3707</v>
      </c>
      <c r="I329" s="15">
        <v>1688</v>
      </c>
      <c r="J329" s="77">
        <v>1</v>
      </c>
      <c r="K329" s="92"/>
    </row>
    <row r="330" spans="1:11" ht="20.399999999999999" x14ac:dyDescent="0.25">
      <c r="A330" s="14" t="s">
        <v>3121</v>
      </c>
      <c r="B330" s="14" t="s">
        <v>3708</v>
      </c>
      <c r="C330" s="14" t="s">
        <v>3709</v>
      </c>
      <c r="D330" s="16">
        <v>45983</v>
      </c>
      <c r="E330" s="16"/>
      <c r="F330" s="14" t="s">
        <v>3710</v>
      </c>
      <c r="G330" s="14" t="s">
        <v>3711</v>
      </c>
      <c r="H330" s="14" t="s">
        <v>3712</v>
      </c>
      <c r="I330" s="15">
        <v>1899</v>
      </c>
      <c r="J330" s="77">
        <v>1</v>
      </c>
      <c r="K330" s="92"/>
    </row>
    <row r="331" spans="1:11" ht="13.2" x14ac:dyDescent="0.25">
      <c r="A331" s="14" t="s">
        <v>3121</v>
      </c>
      <c r="B331" s="14" t="s">
        <v>3713</v>
      </c>
      <c r="C331" s="14" t="s">
        <v>3714</v>
      </c>
      <c r="D331" s="16">
        <v>45983</v>
      </c>
      <c r="E331" s="16"/>
      <c r="F331" s="14" t="s">
        <v>3715</v>
      </c>
      <c r="G331" s="14" t="s">
        <v>3716</v>
      </c>
      <c r="H331" s="14" t="s">
        <v>3717</v>
      </c>
      <c r="I331" s="15">
        <v>5064</v>
      </c>
      <c r="J331" s="77">
        <v>1</v>
      </c>
      <c r="K331" s="92"/>
    </row>
    <row r="332" spans="1:11" ht="20.399999999999999" x14ac:dyDescent="0.25">
      <c r="A332" s="14" t="s">
        <v>3121</v>
      </c>
      <c r="B332" s="14" t="s">
        <v>3718</v>
      </c>
      <c r="C332" s="14" t="s">
        <v>3719</v>
      </c>
      <c r="D332" s="16">
        <v>45983</v>
      </c>
      <c r="E332" s="16"/>
      <c r="F332" s="14" t="s">
        <v>3720</v>
      </c>
      <c r="G332" s="14" t="s">
        <v>3721</v>
      </c>
      <c r="H332" s="14" t="s">
        <v>3722</v>
      </c>
      <c r="I332" s="15">
        <v>5908</v>
      </c>
      <c r="J332" s="77">
        <v>1</v>
      </c>
      <c r="K332" s="92"/>
    </row>
    <row r="333" spans="1:11" ht="13.2" x14ac:dyDescent="0.25">
      <c r="A333" s="14" t="s">
        <v>3121</v>
      </c>
      <c r="B333" s="14" t="s">
        <v>3723</v>
      </c>
      <c r="C333" s="14" t="s">
        <v>3724</v>
      </c>
      <c r="D333" s="16">
        <v>45975</v>
      </c>
      <c r="E333" s="16"/>
      <c r="F333" s="14" t="s">
        <v>3725</v>
      </c>
      <c r="G333" s="14" t="s">
        <v>3726</v>
      </c>
      <c r="H333" s="14" t="s">
        <v>3727</v>
      </c>
      <c r="I333" s="15">
        <v>5064</v>
      </c>
      <c r="J333" s="77">
        <v>1</v>
      </c>
      <c r="K333" s="92"/>
    </row>
    <row r="334" spans="1:11" ht="20.399999999999999" x14ac:dyDescent="0.25">
      <c r="A334" s="14" t="s">
        <v>3121</v>
      </c>
      <c r="B334" s="14" t="s">
        <v>3728</v>
      </c>
      <c r="C334" s="14" t="s">
        <v>3729</v>
      </c>
      <c r="D334" s="16">
        <v>45969</v>
      </c>
      <c r="E334" s="16"/>
      <c r="F334" s="14" t="s">
        <v>3730</v>
      </c>
      <c r="G334" s="14" t="s">
        <v>3731</v>
      </c>
      <c r="H334" s="14" t="s">
        <v>3732</v>
      </c>
      <c r="I334" s="15">
        <v>2321</v>
      </c>
      <c r="J334" s="77">
        <v>1</v>
      </c>
      <c r="K334" s="92"/>
    </row>
    <row r="335" spans="1:11" ht="13.2" x14ac:dyDescent="0.25">
      <c r="A335" s="14" t="s">
        <v>3121</v>
      </c>
      <c r="B335" s="14" t="s">
        <v>3733</v>
      </c>
      <c r="C335" s="14" t="s">
        <v>3734</v>
      </c>
      <c r="D335" s="16">
        <v>45969</v>
      </c>
      <c r="E335" s="16"/>
      <c r="F335" s="14" t="s">
        <v>3621</v>
      </c>
      <c r="G335" s="14" t="s">
        <v>3735</v>
      </c>
      <c r="H335" s="14" t="s">
        <v>3736</v>
      </c>
      <c r="I335" s="15">
        <v>2110</v>
      </c>
      <c r="J335" s="77">
        <v>1</v>
      </c>
      <c r="K335" s="92"/>
    </row>
    <row r="336" spans="1:11" ht="13.2" x14ac:dyDescent="0.25">
      <c r="A336" s="14" t="s">
        <v>3121</v>
      </c>
      <c r="B336" s="14" t="s">
        <v>3737</v>
      </c>
      <c r="C336" s="14" t="s">
        <v>3738</v>
      </c>
      <c r="D336" s="16">
        <v>45969</v>
      </c>
      <c r="E336" s="16"/>
      <c r="F336" s="14" t="s">
        <v>3739</v>
      </c>
      <c r="G336" s="14" t="s">
        <v>3740</v>
      </c>
      <c r="H336" s="14" t="s">
        <v>3741</v>
      </c>
      <c r="I336" s="15">
        <v>7596</v>
      </c>
      <c r="J336" s="77">
        <v>1</v>
      </c>
      <c r="K336" s="92"/>
    </row>
    <row r="337" spans="1:11" ht="13.2" x14ac:dyDescent="0.25">
      <c r="A337" s="14" t="s">
        <v>3121</v>
      </c>
      <c r="B337" s="14" t="s">
        <v>3742</v>
      </c>
      <c r="C337" s="14" t="s">
        <v>3743</v>
      </c>
      <c r="D337" s="16">
        <v>45969</v>
      </c>
      <c r="E337" s="16"/>
      <c r="F337" s="14" t="s">
        <v>3744</v>
      </c>
      <c r="G337" s="14" t="s">
        <v>3745</v>
      </c>
      <c r="H337" s="14" t="s">
        <v>3746</v>
      </c>
      <c r="I337" s="15">
        <v>2110</v>
      </c>
      <c r="J337" s="77">
        <v>1</v>
      </c>
      <c r="K337" s="92"/>
    </row>
    <row r="338" spans="1:11" ht="13.2" x14ac:dyDescent="0.25">
      <c r="A338" s="14" t="s">
        <v>3121</v>
      </c>
      <c r="B338" s="14" t="s">
        <v>3747</v>
      </c>
      <c r="C338" s="14" t="s">
        <v>3748</v>
      </c>
      <c r="D338" s="16">
        <v>46011</v>
      </c>
      <c r="E338" s="16"/>
      <c r="F338" s="14" t="s">
        <v>3749</v>
      </c>
      <c r="G338" s="14" t="s">
        <v>3750</v>
      </c>
      <c r="H338" s="14" t="s">
        <v>3751</v>
      </c>
      <c r="I338" s="15">
        <v>2532</v>
      </c>
      <c r="J338" s="77">
        <v>1</v>
      </c>
      <c r="K338" s="92"/>
    </row>
    <row r="339" spans="1:11" ht="13.2" x14ac:dyDescent="0.25">
      <c r="A339" s="14" t="s">
        <v>3121</v>
      </c>
      <c r="B339" s="14" t="s">
        <v>3752</v>
      </c>
      <c r="C339" s="14" t="s">
        <v>3753</v>
      </c>
      <c r="D339" s="16">
        <v>46011</v>
      </c>
      <c r="E339" s="16"/>
      <c r="F339" s="14" t="s">
        <v>3754</v>
      </c>
      <c r="G339" s="14" t="s">
        <v>3755</v>
      </c>
      <c r="H339" s="14" t="s">
        <v>3756</v>
      </c>
      <c r="I339" s="15">
        <v>3165</v>
      </c>
      <c r="J339" s="77">
        <v>1</v>
      </c>
      <c r="K339" s="92"/>
    </row>
    <row r="340" spans="1:11" ht="13.2" x14ac:dyDescent="0.25">
      <c r="A340" s="14" t="s">
        <v>3121</v>
      </c>
      <c r="B340" s="14" t="s">
        <v>3757</v>
      </c>
      <c r="C340" s="14" t="s">
        <v>3758</v>
      </c>
      <c r="D340" s="16">
        <v>46011</v>
      </c>
      <c r="E340" s="16"/>
      <c r="F340" s="14" t="s">
        <v>3759</v>
      </c>
      <c r="G340" s="14" t="s">
        <v>3760</v>
      </c>
      <c r="H340" s="14" t="s">
        <v>3761</v>
      </c>
      <c r="I340" s="15">
        <v>2321</v>
      </c>
      <c r="J340" s="77">
        <v>1</v>
      </c>
      <c r="K340" s="92"/>
    </row>
    <row r="341" spans="1:11" ht="13.2" x14ac:dyDescent="0.25">
      <c r="A341" s="14" t="s">
        <v>3121</v>
      </c>
      <c r="B341" s="14" t="s">
        <v>3762</v>
      </c>
      <c r="C341" s="14" t="s">
        <v>3763</v>
      </c>
      <c r="D341" s="16">
        <v>46011</v>
      </c>
      <c r="E341" s="16"/>
      <c r="F341" s="14" t="s">
        <v>3764</v>
      </c>
      <c r="G341" s="14" t="s">
        <v>3765</v>
      </c>
      <c r="H341" s="14" t="s">
        <v>3766</v>
      </c>
      <c r="I341" s="15">
        <v>2954</v>
      </c>
      <c r="J341" s="77">
        <v>1</v>
      </c>
      <c r="K341" s="92"/>
    </row>
    <row r="342" spans="1:11" ht="20.399999999999999" x14ac:dyDescent="0.25">
      <c r="A342" s="14" t="s">
        <v>3121</v>
      </c>
      <c r="B342" s="14" t="s">
        <v>3767</v>
      </c>
      <c r="C342" s="14" t="s">
        <v>3768</v>
      </c>
      <c r="D342" s="16">
        <v>46011</v>
      </c>
      <c r="E342" s="16"/>
      <c r="F342" s="14" t="s">
        <v>3769</v>
      </c>
      <c r="G342" s="14" t="s">
        <v>3770</v>
      </c>
      <c r="H342" s="14" t="s">
        <v>3771</v>
      </c>
      <c r="I342" s="15">
        <v>5908</v>
      </c>
      <c r="J342" s="77">
        <v>1</v>
      </c>
      <c r="K342" s="92"/>
    </row>
    <row r="343" spans="1:11" ht="20.399999999999999" x14ac:dyDescent="0.25">
      <c r="A343" s="14" t="s">
        <v>3121</v>
      </c>
      <c r="B343" s="14" t="s">
        <v>3772</v>
      </c>
      <c r="C343" s="14" t="s">
        <v>3773</v>
      </c>
      <c r="D343" s="16">
        <v>46011</v>
      </c>
      <c r="E343" s="16"/>
      <c r="F343" s="14" t="s">
        <v>3774</v>
      </c>
      <c r="G343" s="14" t="s">
        <v>3775</v>
      </c>
      <c r="H343" s="14" t="s">
        <v>3776</v>
      </c>
      <c r="I343" s="15">
        <v>5486</v>
      </c>
      <c r="J343" s="77">
        <v>1</v>
      </c>
      <c r="K343" s="92"/>
    </row>
    <row r="344" spans="1:11" ht="13.2" x14ac:dyDescent="0.25">
      <c r="A344" s="14" t="s">
        <v>3121</v>
      </c>
      <c r="B344" s="14" t="s">
        <v>3777</v>
      </c>
      <c r="C344" s="14" t="s">
        <v>3778</v>
      </c>
      <c r="D344" s="16">
        <v>46011</v>
      </c>
      <c r="E344" s="16"/>
      <c r="F344" s="14" t="s">
        <v>3779</v>
      </c>
      <c r="G344" s="14" t="s">
        <v>3780</v>
      </c>
      <c r="H344" s="14" t="s">
        <v>3781</v>
      </c>
      <c r="I344" s="15">
        <v>633</v>
      </c>
      <c r="J344" s="77">
        <v>1</v>
      </c>
      <c r="K344" s="92"/>
    </row>
    <row r="345" spans="1:11" ht="13.2" x14ac:dyDescent="0.25">
      <c r="A345" s="14" t="s">
        <v>3121</v>
      </c>
      <c r="B345" s="14" t="s">
        <v>3782</v>
      </c>
      <c r="C345" s="14" t="s">
        <v>3783</v>
      </c>
      <c r="D345" s="16">
        <v>46011</v>
      </c>
      <c r="E345" s="16"/>
      <c r="F345" s="14" t="s">
        <v>3784</v>
      </c>
      <c r="G345" s="14" t="s">
        <v>3785</v>
      </c>
      <c r="H345" s="14" t="s">
        <v>3786</v>
      </c>
      <c r="I345" s="15">
        <v>2532</v>
      </c>
      <c r="J345" s="77">
        <v>1</v>
      </c>
      <c r="K345" s="92"/>
    </row>
    <row r="346" spans="1:11" ht="13.2" x14ac:dyDescent="0.25">
      <c r="A346" s="14" t="s">
        <v>3121</v>
      </c>
      <c r="B346" s="14" t="s">
        <v>3787</v>
      </c>
      <c r="C346" s="14" t="s">
        <v>3788</v>
      </c>
      <c r="D346" s="16">
        <v>46011</v>
      </c>
      <c r="E346" s="16"/>
      <c r="F346" s="14" t="s">
        <v>3789</v>
      </c>
      <c r="G346" s="14" t="s">
        <v>3790</v>
      </c>
      <c r="H346" s="14" t="s">
        <v>3791</v>
      </c>
      <c r="I346" s="15">
        <v>1688</v>
      </c>
      <c r="J346" s="77">
        <v>1</v>
      </c>
      <c r="K346" s="92"/>
    </row>
    <row r="347" spans="1:11" ht="13.2" x14ac:dyDescent="0.25">
      <c r="A347" s="14" t="s">
        <v>3121</v>
      </c>
      <c r="B347" s="14" t="s">
        <v>3792</v>
      </c>
      <c r="C347" s="14" t="s">
        <v>3793</v>
      </c>
      <c r="D347" s="16">
        <v>46011</v>
      </c>
      <c r="E347" s="16"/>
      <c r="F347" s="14" t="s">
        <v>3794</v>
      </c>
      <c r="G347" s="14" t="s">
        <v>3795</v>
      </c>
      <c r="H347" s="14" t="s">
        <v>3796</v>
      </c>
      <c r="I347" s="15">
        <v>2321</v>
      </c>
      <c r="J347" s="77">
        <v>1</v>
      </c>
      <c r="K347" s="92"/>
    </row>
    <row r="348" spans="1:11" ht="13.2" x14ac:dyDescent="0.25">
      <c r="A348" s="14" t="s">
        <v>3121</v>
      </c>
      <c r="B348" s="14" t="s">
        <v>3797</v>
      </c>
      <c r="C348" s="14" t="s">
        <v>3798</v>
      </c>
      <c r="D348" s="16">
        <v>46011</v>
      </c>
      <c r="E348" s="16"/>
      <c r="F348" s="14" t="s">
        <v>3794</v>
      </c>
      <c r="G348" s="14" t="s">
        <v>3799</v>
      </c>
      <c r="H348" s="14" t="s">
        <v>3800</v>
      </c>
      <c r="I348" s="15">
        <v>2321</v>
      </c>
      <c r="J348" s="77">
        <v>1</v>
      </c>
      <c r="K348" s="92"/>
    </row>
    <row r="349" spans="1:11" ht="13.2" x14ac:dyDescent="0.25">
      <c r="A349" s="14" t="s">
        <v>3121</v>
      </c>
      <c r="B349" s="14" t="s">
        <v>3801</v>
      </c>
      <c r="C349" s="14" t="s">
        <v>3802</v>
      </c>
      <c r="D349" s="16">
        <v>46011</v>
      </c>
      <c r="E349" s="16"/>
      <c r="F349" s="14" t="s">
        <v>3803</v>
      </c>
      <c r="G349" s="14" t="s">
        <v>3804</v>
      </c>
      <c r="H349" s="14" t="s">
        <v>3805</v>
      </c>
      <c r="I349" s="15">
        <v>633</v>
      </c>
      <c r="J349" s="77">
        <v>1</v>
      </c>
      <c r="K349" s="92"/>
    </row>
    <row r="350" spans="1:11" ht="13.2" x14ac:dyDescent="0.25">
      <c r="A350" s="14" t="s">
        <v>3121</v>
      </c>
      <c r="B350" s="14" t="s">
        <v>3806</v>
      </c>
      <c r="C350" s="14" t="s">
        <v>3807</v>
      </c>
      <c r="D350" s="16">
        <v>46011</v>
      </c>
      <c r="E350" s="16"/>
      <c r="F350" s="14" t="s">
        <v>3808</v>
      </c>
      <c r="G350" s="14" t="s">
        <v>3809</v>
      </c>
      <c r="H350" s="14" t="s">
        <v>3810</v>
      </c>
      <c r="I350" s="15">
        <v>4220</v>
      </c>
      <c r="J350" s="77">
        <v>1</v>
      </c>
      <c r="K350" s="92"/>
    </row>
    <row r="351" spans="1:11" ht="13.2" x14ac:dyDescent="0.25">
      <c r="A351" s="14" t="s">
        <v>3121</v>
      </c>
      <c r="B351" s="14" t="s">
        <v>3811</v>
      </c>
      <c r="C351" s="14" t="s">
        <v>3812</v>
      </c>
      <c r="D351" s="16">
        <v>46011</v>
      </c>
      <c r="E351" s="16"/>
      <c r="F351" s="14" t="s">
        <v>3813</v>
      </c>
      <c r="G351" s="14" t="s">
        <v>3814</v>
      </c>
      <c r="H351" s="14" t="s">
        <v>3815</v>
      </c>
      <c r="I351" s="15">
        <v>1688</v>
      </c>
      <c r="J351" s="77">
        <v>1</v>
      </c>
      <c r="K351" s="92"/>
    </row>
    <row r="352" spans="1:11" ht="13.2" x14ac:dyDescent="0.25">
      <c r="A352" s="14" t="s">
        <v>3121</v>
      </c>
      <c r="B352" s="14" t="s">
        <v>3816</v>
      </c>
      <c r="C352" s="14" t="s">
        <v>3817</v>
      </c>
      <c r="D352" s="16">
        <v>46011</v>
      </c>
      <c r="E352" s="16"/>
      <c r="F352" s="14" t="s">
        <v>3818</v>
      </c>
      <c r="G352" s="14" t="s">
        <v>3597</v>
      </c>
      <c r="H352" s="14" t="s">
        <v>3819</v>
      </c>
      <c r="I352" s="15">
        <v>3587</v>
      </c>
      <c r="J352" s="77">
        <v>1</v>
      </c>
      <c r="K352" s="92"/>
    </row>
    <row r="353" spans="1:11" ht="13.2" x14ac:dyDescent="0.25">
      <c r="A353" s="14" t="s">
        <v>3121</v>
      </c>
      <c r="B353" s="14" t="s">
        <v>3820</v>
      </c>
      <c r="C353" s="14" t="s">
        <v>3821</v>
      </c>
      <c r="D353" s="16">
        <v>46011</v>
      </c>
      <c r="E353" s="16"/>
      <c r="F353" s="14" t="s">
        <v>3621</v>
      </c>
      <c r="G353" s="14" t="s">
        <v>3822</v>
      </c>
      <c r="H353" s="14" t="s">
        <v>3823</v>
      </c>
      <c r="I353" s="15">
        <v>1477</v>
      </c>
      <c r="J353" s="77">
        <v>1</v>
      </c>
      <c r="K353" s="92"/>
    </row>
    <row r="354" spans="1:11" ht="13.2" x14ac:dyDescent="0.25">
      <c r="A354" s="14" t="s">
        <v>3121</v>
      </c>
      <c r="B354" s="14" t="s">
        <v>3824</v>
      </c>
      <c r="C354" s="14" t="s">
        <v>3825</v>
      </c>
      <c r="D354" s="16">
        <v>46011</v>
      </c>
      <c r="E354" s="16"/>
      <c r="F354" s="14" t="s">
        <v>3826</v>
      </c>
      <c r="G354" s="14" t="s">
        <v>3827</v>
      </c>
      <c r="H354" s="14" t="s">
        <v>3828</v>
      </c>
      <c r="I354" s="15">
        <v>422</v>
      </c>
      <c r="J354" s="77">
        <v>1</v>
      </c>
      <c r="K354" s="92"/>
    </row>
    <row r="355" spans="1:11" ht="13.2" x14ac:dyDescent="0.25">
      <c r="A355" s="14" t="s">
        <v>3121</v>
      </c>
      <c r="B355" s="14" t="s">
        <v>3829</v>
      </c>
      <c r="C355" s="14" t="s">
        <v>3825</v>
      </c>
      <c r="D355" s="16">
        <v>46011</v>
      </c>
      <c r="E355" s="16"/>
      <c r="F355" s="14" t="s">
        <v>3830</v>
      </c>
      <c r="G355" s="14" t="s">
        <v>3831</v>
      </c>
      <c r="H355" s="14" t="s">
        <v>3832</v>
      </c>
      <c r="I355" s="15">
        <v>422</v>
      </c>
      <c r="J355" s="77">
        <v>1</v>
      </c>
      <c r="K355" s="92"/>
    </row>
    <row r="356" spans="1:11" ht="13.2" x14ac:dyDescent="0.25">
      <c r="A356" s="14" t="s">
        <v>3121</v>
      </c>
      <c r="B356" s="14" t="s">
        <v>3833</v>
      </c>
      <c r="C356" s="14" t="s">
        <v>3834</v>
      </c>
      <c r="D356" s="16">
        <v>46011</v>
      </c>
      <c r="E356" s="16"/>
      <c r="F356" s="14" t="s">
        <v>3835</v>
      </c>
      <c r="G356" s="14" t="s">
        <v>3836</v>
      </c>
      <c r="H356" s="14" t="s">
        <v>3837</v>
      </c>
      <c r="I356" s="15">
        <v>422</v>
      </c>
      <c r="J356" s="77">
        <v>1</v>
      </c>
      <c r="K356" s="92"/>
    </row>
    <row r="357" spans="1:11" ht="20.399999999999999" x14ac:dyDescent="0.25">
      <c r="A357" s="14" t="s">
        <v>3121</v>
      </c>
      <c r="B357" s="14" t="s">
        <v>3838</v>
      </c>
      <c r="C357" s="14" t="s">
        <v>3839</v>
      </c>
      <c r="D357" s="16">
        <v>46011</v>
      </c>
      <c r="E357" s="16"/>
      <c r="F357" s="14" t="s">
        <v>3840</v>
      </c>
      <c r="G357" s="14" t="s">
        <v>3841</v>
      </c>
      <c r="H357" s="14" t="s">
        <v>3842</v>
      </c>
      <c r="I357" s="15">
        <v>211</v>
      </c>
      <c r="J357" s="77">
        <v>1</v>
      </c>
      <c r="K357" s="92"/>
    </row>
    <row r="358" spans="1:11" ht="13.2" x14ac:dyDescent="0.25">
      <c r="A358" s="14" t="s">
        <v>3121</v>
      </c>
      <c r="B358" s="14" t="s">
        <v>3843</v>
      </c>
      <c r="C358" s="14" t="s">
        <v>3844</v>
      </c>
      <c r="D358" s="16">
        <v>46011</v>
      </c>
      <c r="E358" s="16"/>
      <c r="F358" s="14" t="s">
        <v>3845</v>
      </c>
      <c r="G358" s="14" t="s">
        <v>3846</v>
      </c>
      <c r="H358" s="14" t="s">
        <v>3847</v>
      </c>
      <c r="I358" s="15">
        <v>211</v>
      </c>
      <c r="J358" s="77">
        <v>1</v>
      </c>
      <c r="K358" s="92"/>
    </row>
    <row r="359" spans="1:11" ht="13.2" x14ac:dyDescent="0.25">
      <c r="A359" s="14" t="s">
        <v>3121</v>
      </c>
      <c r="B359" s="14" t="s">
        <v>3848</v>
      </c>
      <c r="C359" s="14" t="s">
        <v>3849</v>
      </c>
      <c r="D359" s="16">
        <v>46011</v>
      </c>
      <c r="E359" s="16"/>
      <c r="F359" s="14" t="s">
        <v>3850</v>
      </c>
      <c r="G359" s="14" t="s">
        <v>3851</v>
      </c>
      <c r="H359" s="14" t="s">
        <v>3852</v>
      </c>
      <c r="I359" s="15">
        <v>211</v>
      </c>
      <c r="J359" s="77">
        <v>1</v>
      </c>
      <c r="K359" s="92"/>
    </row>
    <row r="360" spans="1:11" ht="13.2" x14ac:dyDescent="0.25">
      <c r="A360" s="14" t="s">
        <v>3121</v>
      </c>
      <c r="B360" s="14" t="s">
        <v>3853</v>
      </c>
      <c r="C360" s="14" t="s">
        <v>3854</v>
      </c>
      <c r="D360" s="16">
        <v>46011</v>
      </c>
      <c r="E360" s="16"/>
      <c r="F360" s="14" t="s">
        <v>3835</v>
      </c>
      <c r="G360" s="14" t="s">
        <v>3855</v>
      </c>
      <c r="H360" s="14" t="s">
        <v>3856</v>
      </c>
      <c r="I360" s="15">
        <v>211</v>
      </c>
      <c r="J360" s="77">
        <v>1</v>
      </c>
      <c r="K360" s="92"/>
    </row>
    <row r="361" spans="1:11" ht="13.2" x14ac:dyDescent="0.25">
      <c r="A361" s="14" t="s">
        <v>3121</v>
      </c>
      <c r="B361" s="14" t="s">
        <v>3857</v>
      </c>
      <c r="C361" s="14" t="s">
        <v>3858</v>
      </c>
      <c r="D361" s="16">
        <v>46011</v>
      </c>
      <c r="E361" s="16"/>
      <c r="F361" s="14" t="s">
        <v>3859</v>
      </c>
      <c r="G361" s="14" t="s">
        <v>3860</v>
      </c>
      <c r="H361" s="14" t="s">
        <v>3861</v>
      </c>
      <c r="I361" s="15">
        <v>211</v>
      </c>
      <c r="J361" s="77">
        <v>1</v>
      </c>
      <c r="K361" s="92"/>
    </row>
    <row r="362" spans="1:11" ht="13.2" x14ac:dyDescent="0.25">
      <c r="A362" s="14" t="s">
        <v>3121</v>
      </c>
      <c r="B362" s="14" t="s">
        <v>3862</v>
      </c>
      <c r="C362" s="14" t="s">
        <v>3863</v>
      </c>
      <c r="D362" s="16">
        <v>46009</v>
      </c>
      <c r="E362" s="16"/>
      <c r="F362" s="14" t="s">
        <v>3864</v>
      </c>
      <c r="G362" s="14" t="s">
        <v>3865</v>
      </c>
      <c r="H362" s="14" t="s">
        <v>3866</v>
      </c>
      <c r="I362" s="15">
        <v>3798</v>
      </c>
      <c r="J362" s="77">
        <v>1</v>
      </c>
      <c r="K362" s="92"/>
    </row>
    <row r="363" spans="1:11" ht="20.399999999999999" x14ac:dyDescent="0.25">
      <c r="A363" s="14" t="s">
        <v>3121</v>
      </c>
      <c r="B363" s="14" t="s">
        <v>3867</v>
      </c>
      <c r="C363" s="14" t="s">
        <v>3868</v>
      </c>
      <c r="D363" s="16">
        <v>46007</v>
      </c>
      <c r="E363" s="16"/>
      <c r="F363" s="14" t="s">
        <v>3869</v>
      </c>
      <c r="G363" s="14" t="s">
        <v>3870</v>
      </c>
      <c r="H363" s="14" t="s">
        <v>3871</v>
      </c>
      <c r="I363" s="15">
        <v>2743</v>
      </c>
      <c r="J363" s="77">
        <v>1</v>
      </c>
      <c r="K363" s="92"/>
    </row>
    <row r="364" spans="1:11" ht="13.2" x14ac:dyDescent="0.25">
      <c r="A364" s="14" t="s">
        <v>3121</v>
      </c>
      <c r="B364" s="14" t="s">
        <v>3872</v>
      </c>
      <c r="C364" s="14" t="s">
        <v>3873</v>
      </c>
      <c r="D364" s="16">
        <v>46057</v>
      </c>
      <c r="E364" s="16"/>
      <c r="F364" s="14" t="s">
        <v>3874</v>
      </c>
      <c r="G364" s="14" t="s">
        <v>3875</v>
      </c>
      <c r="H364" s="14" t="s">
        <v>3876</v>
      </c>
      <c r="I364" s="15">
        <v>7174</v>
      </c>
      <c r="J364" s="77">
        <v>1</v>
      </c>
      <c r="K364" s="92"/>
    </row>
    <row r="365" spans="1:11" ht="13.2" x14ac:dyDescent="0.25">
      <c r="A365" s="14" t="s">
        <v>3121</v>
      </c>
      <c r="B365" s="14" t="s">
        <v>3877</v>
      </c>
      <c r="C365" s="14" t="s">
        <v>3878</v>
      </c>
      <c r="D365" s="16">
        <v>46056</v>
      </c>
      <c r="E365" s="16"/>
      <c r="F365" s="14" t="s">
        <v>3874</v>
      </c>
      <c r="G365" s="14" t="s">
        <v>3879</v>
      </c>
      <c r="H365" s="14" t="s">
        <v>3880</v>
      </c>
      <c r="I365" s="15">
        <v>1477</v>
      </c>
      <c r="J365" s="77">
        <v>1</v>
      </c>
      <c r="K365" s="92"/>
    </row>
    <row r="366" spans="1:11" ht="13.2" x14ac:dyDescent="0.25">
      <c r="A366" s="14" t="s">
        <v>3121</v>
      </c>
      <c r="B366" s="14" t="s">
        <v>3881</v>
      </c>
      <c r="C366" s="14" t="s">
        <v>3882</v>
      </c>
      <c r="D366" s="16">
        <v>46056</v>
      </c>
      <c r="E366" s="16"/>
      <c r="F366" s="14" t="s">
        <v>3883</v>
      </c>
      <c r="G366" s="14" t="s">
        <v>2100</v>
      </c>
      <c r="H366" s="14" t="s">
        <v>3884</v>
      </c>
      <c r="I366" s="15">
        <v>5486</v>
      </c>
      <c r="J366" s="77">
        <v>1</v>
      </c>
      <c r="K366" s="92"/>
    </row>
    <row r="367" spans="1:11" ht="20.399999999999999" x14ac:dyDescent="0.25">
      <c r="A367" s="14" t="s">
        <v>3121</v>
      </c>
      <c r="B367" s="14" t="s">
        <v>3885</v>
      </c>
      <c r="C367" s="14" t="s">
        <v>3886</v>
      </c>
      <c r="D367" s="16">
        <v>46045</v>
      </c>
      <c r="E367" s="16"/>
      <c r="F367" s="14" t="s">
        <v>3887</v>
      </c>
      <c r="G367" s="14" t="s">
        <v>3888</v>
      </c>
      <c r="H367" s="14" t="s">
        <v>3889</v>
      </c>
      <c r="I367" s="15">
        <v>422</v>
      </c>
      <c r="J367" s="77">
        <v>1</v>
      </c>
      <c r="K367" s="92"/>
    </row>
    <row r="368" spans="1:11" ht="13.2" x14ac:dyDescent="0.25">
      <c r="A368" s="14" t="s">
        <v>3121</v>
      </c>
      <c r="B368" s="14" t="s">
        <v>3890</v>
      </c>
      <c r="C368" s="14" t="s">
        <v>3891</v>
      </c>
      <c r="D368" s="16">
        <v>46045</v>
      </c>
      <c r="E368" s="16"/>
      <c r="F368" s="14" t="s">
        <v>3892</v>
      </c>
      <c r="G368" s="14" t="s">
        <v>3893</v>
      </c>
      <c r="H368" s="14" t="s">
        <v>3894</v>
      </c>
      <c r="I368" s="15">
        <v>211</v>
      </c>
      <c r="J368" s="77">
        <v>1</v>
      </c>
      <c r="K368" s="92"/>
    </row>
    <row r="369" spans="1:11" ht="13.2" x14ac:dyDescent="0.25">
      <c r="A369" s="14" t="s">
        <v>3121</v>
      </c>
      <c r="B369" s="14" t="s">
        <v>3895</v>
      </c>
      <c r="C369" s="14" t="s">
        <v>3896</v>
      </c>
      <c r="D369" s="16">
        <v>46036</v>
      </c>
      <c r="E369" s="16"/>
      <c r="F369" s="14" t="s">
        <v>3897</v>
      </c>
      <c r="G369" s="14" t="s">
        <v>3898</v>
      </c>
      <c r="H369" s="14" t="s">
        <v>3899</v>
      </c>
      <c r="I369" s="15">
        <v>790</v>
      </c>
      <c r="J369" s="77">
        <v>1</v>
      </c>
      <c r="K369" s="92"/>
    </row>
    <row r="370" spans="1:11" ht="13.2" x14ac:dyDescent="0.25">
      <c r="A370" s="14" t="s">
        <v>3121</v>
      </c>
      <c r="B370" s="14" t="s">
        <v>3900</v>
      </c>
      <c r="C370" s="14" t="s">
        <v>3901</v>
      </c>
      <c r="D370" s="16">
        <v>45675</v>
      </c>
      <c r="E370" s="16"/>
      <c r="F370" s="14" t="s">
        <v>3902</v>
      </c>
      <c r="G370" s="14"/>
      <c r="H370" s="14" t="s">
        <v>3903</v>
      </c>
      <c r="I370" s="15">
        <v>9140</v>
      </c>
      <c r="J370" s="77">
        <v>3</v>
      </c>
      <c r="K370" s="92"/>
    </row>
    <row r="371" spans="1:11" ht="13.2" x14ac:dyDescent="0.25">
      <c r="A371" s="14" t="s">
        <v>3121</v>
      </c>
      <c r="B371" s="14" t="s">
        <v>3904</v>
      </c>
      <c r="C371" s="14" t="s">
        <v>3905</v>
      </c>
      <c r="D371" s="16">
        <v>45734</v>
      </c>
      <c r="E371" s="16"/>
      <c r="F371" s="14" t="s">
        <v>3906</v>
      </c>
      <c r="G371" s="14"/>
      <c r="H371" s="14" t="s">
        <v>3907</v>
      </c>
      <c r="I371" s="15">
        <v>350</v>
      </c>
      <c r="J371" s="77">
        <v>3</v>
      </c>
      <c r="K371" s="92"/>
    </row>
    <row r="372" spans="1:11" ht="20.399999999999999" x14ac:dyDescent="0.25">
      <c r="A372" s="14" t="s">
        <v>3121</v>
      </c>
      <c r="B372" s="14" t="s">
        <v>3908</v>
      </c>
      <c r="C372" s="14" t="s">
        <v>3909</v>
      </c>
      <c r="D372" s="16">
        <v>45760</v>
      </c>
      <c r="E372" s="16"/>
      <c r="F372" s="14" t="s">
        <v>3910</v>
      </c>
      <c r="G372" s="14"/>
      <c r="H372" s="14" t="s">
        <v>3911</v>
      </c>
      <c r="I372" s="15">
        <v>188.39</v>
      </c>
      <c r="J372" s="77">
        <v>3</v>
      </c>
      <c r="K372" s="92"/>
    </row>
    <row r="373" spans="1:11" ht="13.2" x14ac:dyDescent="0.25">
      <c r="A373" s="14" t="s">
        <v>3121</v>
      </c>
      <c r="B373" s="14" t="s">
        <v>3912</v>
      </c>
      <c r="C373" s="14" t="s">
        <v>3913</v>
      </c>
      <c r="D373" s="16">
        <v>45869</v>
      </c>
      <c r="E373" s="16"/>
      <c r="F373" s="14" t="s">
        <v>3914</v>
      </c>
      <c r="G373" s="14"/>
      <c r="H373" s="14" t="s">
        <v>3915</v>
      </c>
      <c r="I373" s="15">
        <v>84.02</v>
      </c>
      <c r="J373" s="77">
        <v>3</v>
      </c>
      <c r="K373" s="92"/>
    </row>
    <row r="374" spans="1:11" ht="20.399999999999999" x14ac:dyDescent="0.25">
      <c r="A374" s="14" t="s">
        <v>3121</v>
      </c>
      <c r="B374" s="14" t="s">
        <v>3916</v>
      </c>
      <c r="C374" s="14" t="s">
        <v>3917</v>
      </c>
      <c r="D374" s="16">
        <v>45688</v>
      </c>
      <c r="E374" s="16"/>
      <c r="F374" s="14" t="s">
        <v>3918</v>
      </c>
      <c r="G374" s="14"/>
      <c r="H374" s="14" t="s">
        <v>3919</v>
      </c>
      <c r="I374" s="15">
        <v>3500</v>
      </c>
      <c r="J374" s="77">
        <v>3</v>
      </c>
      <c r="K374" s="92"/>
    </row>
    <row r="375" spans="1:11" ht="20.399999999999999" x14ac:dyDescent="0.25">
      <c r="A375" s="14" t="s">
        <v>3121</v>
      </c>
      <c r="B375" s="14" t="s">
        <v>3916</v>
      </c>
      <c r="C375" s="14" t="s">
        <v>3917</v>
      </c>
      <c r="D375" s="16">
        <v>45747</v>
      </c>
      <c r="E375" s="16"/>
      <c r="F375" s="14" t="s">
        <v>3918</v>
      </c>
      <c r="G375" s="14"/>
      <c r="H375" s="14" t="s">
        <v>3919</v>
      </c>
      <c r="I375" s="15">
        <v>-1083.8399999999999</v>
      </c>
      <c r="J375" s="77">
        <v>3</v>
      </c>
      <c r="K375" s="92"/>
    </row>
    <row r="376" spans="1:11" ht="13.2" x14ac:dyDescent="0.25">
      <c r="A376" s="14" t="s">
        <v>3121</v>
      </c>
      <c r="B376" s="14" t="s">
        <v>3920</v>
      </c>
      <c r="C376" s="14" t="s">
        <v>3921</v>
      </c>
      <c r="D376" s="16">
        <v>45745</v>
      </c>
      <c r="E376" s="16"/>
      <c r="F376" s="14" t="s">
        <v>3922</v>
      </c>
      <c r="G376" s="14"/>
      <c r="H376" s="14" t="s">
        <v>3919</v>
      </c>
      <c r="I376" s="15">
        <v>197.36</v>
      </c>
      <c r="J376" s="77">
        <v>3</v>
      </c>
      <c r="K376" s="92"/>
    </row>
    <row r="377" spans="1:11" ht="20.399999999999999" x14ac:dyDescent="0.25">
      <c r="A377" s="14" t="s">
        <v>3121</v>
      </c>
      <c r="B377" s="14" t="s">
        <v>3923</v>
      </c>
      <c r="C377" s="14" t="s">
        <v>3924</v>
      </c>
      <c r="D377" s="16">
        <v>45776</v>
      </c>
      <c r="E377" s="16"/>
      <c r="F377" s="14" t="s">
        <v>3925</v>
      </c>
      <c r="G377" s="14" t="s">
        <v>3217</v>
      </c>
      <c r="H377" s="14" t="s">
        <v>3218</v>
      </c>
      <c r="I377" s="15">
        <v>1120</v>
      </c>
      <c r="J377" s="77">
        <v>3</v>
      </c>
      <c r="K377" s="92"/>
    </row>
    <row r="378" spans="1:11" ht="20.399999999999999" x14ac:dyDescent="0.25">
      <c r="A378" s="14" t="s">
        <v>3121</v>
      </c>
      <c r="B378" s="14" t="s">
        <v>3926</v>
      </c>
      <c r="C378" s="14" t="s">
        <v>3927</v>
      </c>
      <c r="D378" s="16">
        <v>45753</v>
      </c>
      <c r="E378" s="16"/>
      <c r="F378" s="14" t="s">
        <v>3928</v>
      </c>
      <c r="G378" s="14" t="s">
        <v>3217</v>
      </c>
      <c r="H378" s="14" t="s">
        <v>3218</v>
      </c>
      <c r="I378" s="15">
        <v>800</v>
      </c>
      <c r="J378" s="77">
        <v>3</v>
      </c>
      <c r="K378" s="92"/>
    </row>
    <row r="379" spans="1:11" ht="20.399999999999999" x14ac:dyDescent="0.25">
      <c r="A379" s="14" t="s">
        <v>3121</v>
      </c>
      <c r="B379" s="14" t="s">
        <v>3929</v>
      </c>
      <c r="C379" s="14" t="s">
        <v>3930</v>
      </c>
      <c r="D379" s="16">
        <v>45730</v>
      </c>
      <c r="E379" s="16"/>
      <c r="F379" s="14" t="s">
        <v>3931</v>
      </c>
      <c r="G379" s="14"/>
      <c r="H379" s="14" t="s">
        <v>3932</v>
      </c>
      <c r="I379" s="15">
        <v>2380</v>
      </c>
      <c r="J379" s="77">
        <v>3</v>
      </c>
      <c r="K379" s="92"/>
    </row>
    <row r="380" spans="1:11" ht="20.399999999999999" x14ac:dyDescent="0.25">
      <c r="A380" s="14" t="s">
        <v>3121</v>
      </c>
      <c r="B380" s="14" t="s">
        <v>3933</v>
      </c>
      <c r="C380" s="14"/>
      <c r="D380" s="16">
        <v>45690</v>
      </c>
      <c r="E380" s="16"/>
      <c r="F380" s="14" t="s">
        <v>3934</v>
      </c>
      <c r="G380" s="14"/>
      <c r="H380" s="14" t="s">
        <v>3935</v>
      </c>
      <c r="I380" s="15">
        <v>286.88</v>
      </c>
      <c r="J380" s="77">
        <v>3</v>
      </c>
      <c r="K380" s="92"/>
    </row>
    <row r="381" spans="1:11" ht="20.399999999999999" x14ac:dyDescent="0.25">
      <c r="A381" s="14" t="s">
        <v>3121</v>
      </c>
      <c r="B381" s="14" t="s">
        <v>3936</v>
      </c>
      <c r="C381" s="14" t="s">
        <v>3937</v>
      </c>
      <c r="D381" s="16">
        <v>45686</v>
      </c>
      <c r="E381" s="16"/>
      <c r="F381" s="14" t="s">
        <v>3938</v>
      </c>
      <c r="G381" s="14"/>
      <c r="H381" s="14" t="s">
        <v>3939</v>
      </c>
      <c r="I381" s="15">
        <v>770.86</v>
      </c>
      <c r="J381" s="77">
        <v>3</v>
      </c>
      <c r="K381" s="92"/>
    </row>
    <row r="382" spans="1:11" ht="20.399999999999999" x14ac:dyDescent="0.25">
      <c r="A382" s="14" t="s">
        <v>3121</v>
      </c>
      <c r="B382" s="14" t="s">
        <v>3940</v>
      </c>
      <c r="C382" s="14" t="s">
        <v>3941</v>
      </c>
      <c r="D382" s="16">
        <v>45762</v>
      </c>
      <c r="E382" s="16"/>
      <c r="F382" s="14" t="s">
        <v>3942</v>
      </c>
      <c r="G382" s="14"/>
      <c r="H382" s="14" t="s">
        <v>3939</v>
      </c>
      <c r="I382" s="15">
        <v>403.5</v>
      </c>
      <c r="J382" s="77">
        <v>3</v>
      </c>
      <c r="K382" s="92"/>
    </row>
    <row r="383" spans="1:11" ht="20.399999999999999" x14ac:dyDescent="0.25">
      <c r="A383" s="14" t="s">
        <v>3121</v>
      </c>
      <c r="B383" s="14" t="s">
        <v>3943</v>
      </c>
      <c r="C383" s="14" t="s">
        <v>3944</v>
      </c>
      <c r="D383" s="16">
        <v>45714</v>
      </c>
      <c r="E383" s="16"/>
      <c r="F383" s="14" t="s">
        <v>3945</v>
      </c>
      <c r="G383" s="14"/>
      <c r="H383" s="14" t="s">
        <v>3946</v>
      </c>
      <c r="I383" s="15">
        <v>6380</v>
      </c>
      <c r="J383" s="77">
        <v>3</v>
      </c>
      <c r="K383" s="92"/>
    </row>
    <row r="384" spans="1:11" ht="13.2" x14ac:dyDescent="0.25">
      <c r="A384" s="14" t="s">
        <v>3121</v>
      </c>
      <c r="B384" s="14" t="s">
        <v>3947</v>
      </c>
      <c r="C384" s="14" t="s">
        <v>3948</v>
      </c>
      <c r="D384" s="16">
        <v>45869</v>
      </c>
      <c r="E384" s="16"/>
      <c r="F384" s="14" t="s">
        <v>3949</v>
      </c>
      <c r="G384" s="14"/>
      <c r="H384" s="14" t="s">
        <v>3950</v>
      </c>
      <c r="I384" s="15">
        <v>235.73</v>
      </c>
      <c r="J384" s="77">
        <v>3</v>
      </c>
      <c r="K384" s="92"/>
    </row>
    <row r="385" spans="1:11" ht="13.2" x14ac:dyDescent="0.25">
      <c r="A385" s="14" t="s">
        <v>3121</v>
      </c>
      <c r="B385" s="14" t="s">
        <v>3951</v>
      </c>
      <c r="C385" s="14" t="s">
        <v>3952</v>
      </c>
      <c r="D385" s="16">
        <v>45734</v>
      </c>
      <c r="E385" s="16"/>
      <c r="F385" s="14" t="s">
        <v>3953</v>
      </c>
      <c r="G385" s="14" t="s">
        <v>3954</v>
      </c>
      <c r="H385" s="14" t="s">
        <v>3955</v>
      </c>
      <c r="I385" s="15">
        <v>305.45</v>
      </c>
      <c r="J385" s="77">
        <v>3</v>
      </c>
      <c r="K385" s="92"/>
    </row>
    <row r="386" spans="1:11" ht="13.2" x14ac:dyDescent="0.25">
      <c r="A386" s="14" t="s">
        <v>3121</v>
      </c>
      <c r="B386" s="14" t="s">
        <v>3956</v>
      </c>
      <c r="C386" s="14" t="s">
        <v>3901</v>
      </c>
      <c r="D386" s="16">
        <v>45713</v>
      </c>
      <c r="E386" s="16"/>
      <c r="F386" s="14" t="s">
        <v>3957</v>
      </c>
      <c r="G386" s="14" t="s">
        <v>3074</v>
      </c>
      <c r="H386" s="14" t="s">
        <v>3958</v>
      </c>
      <c r="I386" s="15">
        <v>2217.38</v>
      </c>
      <c r="J386" s="77">
        <v>3</v>
      </c>
      <c r="K386" s="92"/>
    </row>
    <row r="387" spans="1:11" ht="13.2" x14ac:dyDescent="0.25">
      <c r="A387" s="14" t="s">
        <v>3121</v>
      </c>
      <c r="B387" s="14" t="s">
        <v>3956</v>
      </c>
      <c r="C387" s="14" t="s">
        <v>3959</v>
      </c>
      <c r="D387" s="16">
        <v>45713</v>
      </c>
      <c r="E387" s="16"/>
      <c r="F387" s="14" t="s">
        <v>3960</v>
      </c>
      <c r="G387" s="14" t="s">
        <v>3074</v>
      </c>
      <c r="H387" s="14" t="s">
        <v>3961</v>
      </c>
      <c r="I387" s="15">
        <v>579.6</v>
      </c>
      <c r="J387" s="77">
        <v>3</v>
      </c>
      <c r="K387" s="92"/>
    </row>
    <row r="388" spans="1:11" ht="20.399999999999999" x14ac:dyDescent="0.25">
      <c r="A388" s="14" t="s">
        <v>3121</v>
      </c>
      <c r="B388" s="14" t="s">
        <v>3956</v>
      </c>
      <c r="C388" s="14" t="s">
        <v>3962</v>
      </c>
      <c r="D388" s="16">
        <v>45740</v>
      </c>
      <c r="E388" s="16"/>
      <c r="F388" s="14" t="s">
        <v>3963</v>
      </c>
      <c r="G388" s="14" t="s">
        <v>3074</v>
      </c>
      <c r="H388" s="14" t="s">
        <v>3961</v>
      </c>
      <c r="I388" s="15">
        <v>234.6</v>
      </c>
      <c r="J388" s="77">
        <v>3</v>
      </c>
      <c r="K388" s="92"/>
    </row>
    <row r="389" spans="1:11" ht="13.2" x14ac:dyDescent="0.25">
      <c r="A389" s="14" t="s">
        <v>3121</v>
      </c>
      <c r="B389" s="14" t="s">
        <v>3956</v>
      </c>
      <c r="C389" s="14" t="s">
        <v>3964</v>
      </c>
      <c r="D389" s="16">
        <v>45740</v>
      </c>
      <c r="E389" s="16"/>
      <c r="F389" s="14" t="s">
        <v>3965</v>
      </c>
      <c r="G389" s="14" t="s">
        <v>3074</v>
      </c>
      <c r="H389" s="14" t="s">
        <v>3961</v>
      </c>
      <c r="I389" s="15">
        <v>1044.2</v>
      </c>
      <c r="J389" s="77">
        <v>3</v>
      </c>
      <c r="K389" s="92"/>
    </row>
    <row r="390" spans="1:11" ht="20.399999999999999" x14ac:dyDescent="0.25">
      <c r="A390" s="14" t="s">
        <v>3121</v>
      </c>
      <c r="B390" s="14" t="s">
        <v>3956</v>
      </c>
      <c r="C390" s="14" t="s">
        <v>3966</v>
      </c>
      <c r="D390" s="16">
        <v>45713</v>
      </c>
      <c r="E390" s="16"/>
      <c r="F390" s="14" t="s">
        <v>3967</v>
      </c>
      <c r="G390" s="14" t="s">
        <v>3074</v>
      </c>
      <c r="H390" s="14" t="s">
        <v>3961</v>
      </c>
      <c r="I390" s="15">
        <v>1062.5999999999999</v>
      </c>
      <c r="J390" s="77">
        <v>3</v>
      </c>
      <c r="K390" s="92"/>
    </row>
    <row r="391" spans="1:11" ht="20.399999999999999" x14ac:dyDescent="0.25">
      <c r="A391" s="14" t="s">
        <v>3121</v>
      </c>
      <c r="B391" s="14" t="s">
        <v>3968</v>
      </c>
      <c r="C391" s="14" t="s">
        <v>3969</v>
      </c>
      <c r="D391" s="16">
        <v>45891</v>
      </c>
      <c r="E391" s="16"/>
      <c r="F391" s="14" t="s">
        <v>3970</v>
      </c>
      <c r="G391" s="14"/>
      <c r="H391" s="14" t="s">
        <v>3971</v>
      </c>
      <c r="I391" s="15">
        <v>2941.78</v>
      </c>
      <c r="J391" s="77">
        <v>3</v>
      </c>
      <c r="K391" s="92"/>
    </row>
    <row r="392" spans="1:11" ht="20.399999999999999" x14ac:dyDescent="0.25">
      <c r="A392" s="14" t="s">
        <v>3121</v>
      </c>
      <c r="B392" s="14" t="s">
        <v>3972</v>
      </c>
      <c r="C392" s="14" t="s">
        <v>3973</v>
      </c>
      <c r="D392" s="16">
        <v>45729</v>
      </c>
      <c r="E392" s="16"/>
      <c r="F392" s="14" t="s">
        <v>3974</v>
      </c>
      <c r="G392" s="14"/>
      <c r="H392" s="14" t="s">
        <v>3975</v>
      </c>
      <c r="I392" s="15">
        <v>13688.02</v>
      </c>
      <c r="J392" s="77">
        <v>3</v>
      </c>
      <c r="K392" s="92"/>
    </row>
    <row r="393" spans="1:11" ht="20.399999999999999" x14ac:dyDescent="0.25">
      <c r="A393" s="14" t="s">
        <v>3121</v>
      </c>
      <c r="B393" s="14" t="s">
        <v>3976</v>
      </c>
      <c r="C393" s="14" t="s">
        <v>3977</v>
      </c>
      <c r="D393" s="16">
        <v>45677</v>
      </c>
      <c r="E393" s="16"/>
      <c r="F393" s="14" t="s">
        <v>3978</v>
      </c>
      <c r="G393" s="14" t="s">
        <v>3979</v>
      </c>
      <c r="H393" s="14" t="s">
        <v>3980</v>
      </c>
      <c r="I393" s="15">
        <v>1181.9000000000001</v>
      </c>
      <c r="J393" s="77">
        <v>3</v>
      </c>
      <c r="K393" s="92"/>
    </row>
    <row r="394" spans="1:11" ht="20.399999999999999" x14ac:dyDescent="0.25">
      <c r="A394" s="14" t="s">
        <v>3121</v>
      </c>
      <c r="B394" s="14" t="s">
        <v>3981</v>
      </c>
      <c r="C394" s="14" t="s">
        <v>3982</v>
      </c>
      <c r="D394" s="16">
        <v>45819</v>
      </c>
      <c r="E394" s="16"/>
      <c r="F394" s="14" t="s">
        <v>3983</v>
      </c>
      <c r="G394" s="14"/>
      <c r="H394" s="14" t="s">
        <v>3984</v>
      </c>
      <c r="I394" s="15">
        <v>970</v>
      </c>
      <c r="J394" s="77">
        <v>3</v>
      </c>
      <c r="K394" s="92"/>
    </row>
    <row r="395" spans="1:11" ht="13.2" x14ac:dyDescent="0.25">
      <c r="A395" s="14" t="s">
        <v>3121</v>
      </c>
      <c r="B395" s="14" t="s">
        <v>3985</v>
      </c>
      <c r="C395" s="14" t="s">
        <v>3986</v>
      </c>
      <c r="D395" s="16">
        <v>45869</v>
      </c>
      <c r="E395" s="16"/>
      <c r="F395" s="14" t="s">
        <v>3987</v>
      </c>
      <c r="G395" s="14"/>
      <c r="H395" s="14" t="s">
        <v>3988</v>
      </c>
      <c r="I395" s="15">
        <v>336.17</v>
      </c>
      <c r="J395" s="77">
        <v>3</v>
      </c>
      <c r="K395" s="92"/>
    </row>
    <row r="396" spans="1:11" ht="13.2" x14ac:dyDescent="0.25">
      <c r="A396" s="14" t="s">
        <v>3121</v>
      </c>
      <c r="B396" s="14" t="s">
        <v>3989</v>
      </c>
      <c r="C396" s="14" t="s">
        <v>3990</v>
      </c>
      <c r="D396" s="16">
        <v>45946</v>
      </c>
      <c r="E396" s="16"/>
      <c r="F396" s="14" t="s">
        <v>3991</v>
      </c>
      <c r="G396" s="14"/>
      <c r="H396" s="14" t="s">
        <v>3318</v>
      </c>
      <c r="I396" s="15">
        <v>260.94</v>
      </c>
      <c r="J396" s="77">
        <v>3</v>
      </c>
      <c r="K396" s="92"/>
    </row>
    <row r="397" spans="1:11" ht="20.399999999999999" x14ac:dyDescent="0.25">
      <c r="A397" s="14" t="s">
        <v>3121</v>
      </c>
      <c r="B397" s="14" t="s">
        <v>3992</v>
      </c>
      <c r="C397" s="14" t="s">
        <v>3993</v>
      </c>
      <c r="D397" s="16">
        <v>45734</v>
      </c>
      <c r="E397" s="16"/>
      <c r="F397" s="14" t="s">
        <v>3994</v>
      </c>
      <c r="G397" s="14"/>
      <c r="H397" s="14" t="s">
        <v>3995</v>
      </c>
      <c r="I397" s="15">
        <v>349.41</v>
      </c>
      <c r="J397" s="77">
        <v>3</v>
      </c>
      <c r="K397" s="92"/>
    </row>
    <row r="398" spans="1:11" ht="20.399999999999999" x14ac:dyDescent="0.25">
      <c r="A398" s="14" t="s">
        <v>3121</v>
      </c>
      <c r="B398" s="14" t="s">
        <v>3996</v>
      </c>
      <c r="C398" s="14" t="s">
        <v>3997</v>
      </c>
      <c r="D398" s="16">
        <v>45711</v>
      </c>
      <c r="E398" s="16"/>
      <c r="F398" s="14" t="s">
        <v>3998</v>
      </c>
      <c r="G398" s="14"/>
      <c r="H398" s="14" t="s">
        <v>3999</v>
      </c>
      <c r="I398" s="15">
        <v>75.12</v>
      </c>
      <c r="J398" s="77">
        <v>3</v>
      </c>
      <c r="K398" s="92"/>
    </row>
    <row r="399" spans="1:11" ht="13.2" x14ac:dyDescent="0.25">
      <c r="A399" s="14" t="s">
        <v>3121</v>
      </c>
      <c r="B399" s="14" t="s">
        <v>4000</v>
      </c>
      <c r="C399" s="14" t="s">
        <v>4001</v>
      </c>
      <c r="D399" s="16">
        <v>45793</v>
      </c>
      <c r="E399" s="16"/>
      <c r="F399" s="14" t="s">
        <v>4002</v>
      </c>
      <c r="G399" s="14"/>
      <c r="H399" s="14" t="s">
        <v>3999</v>
      </c>
      <c r="I399" s="15">
        <v>67.08</v>
      </c>
      <c r="J399" s="77">
        <v>3</v>
      </c>
      <c r="K399" s="92"/>
    </row>
    <row r="400" spans="1:11" ht="20.399999999999999" x14ac:dyDescent="0.25">
      <c r="A400" s="14" t="s">
        <v>3121</v>
      </c>
      <c r="B400" s="14" t="s">
        <v>3996</v>
      </c>
      <c r="C400" s="14"/>
      <c r="D400" s="16">
        <v>45673</v>
      </c>
      <c r="E400" s="16"/>
      <c r="F400" s="14" t="s">
        <v>4003</v>
      </c>
      <c r="G400" s="14"/>
      <c r="H400" s="14" t="s">
        <v>4004</v>
      </c>
      <c r="I400" s="15">
        <v>230.48</v>
      </c>
      <c r="J400" s="77">
        <v>3</v>
      </c>
      <c r="K400" s="92"/>
    </row>
    <row r="401" spans="1:11" ht="13.2" x14ac:dyDescent="0.25">
      <c r="A401" s="14" t="s">
        <v>3121</v>
      </c>
      <c r="B401" s="14" t="s">
        <v>4005</v>
      </c>
      <c r="C401" s="14" t="s">
        <v>4006</v>
      </c>
      <c r="D401" s="16">
        <v>45734</v>
      </c>
      <c r="E401" s="16"/>
      <c r="F401" s="14" t="s">
        <v>4007</v>
      </c>
      <c r="G401" s="14"/>
      <c r="H401" s="14" t="s">
        <v>4008</v>
      </c>
      <c r="I401" s="15">
        <v>160.29</v>
      </c>
      <c r="J401" s="77">
        <v>3</v>
      </c>
      <c r="K401" s="92"/>
    </row>
    <row r="402" spans="1:11" ht="20.399999999999999" x14ac:dyDescent="0.25">
      <c r="A402" s="14" t="s">
        <v>3121</v>
      </c>
      <c r="B402" s="14" t="s">
        <v>4009</v>
      </c>
      <c r="C402" s="14" t="s">
        <v>4010</v>
      </c>
      <c r="D402" s="16">
        <v>45716</v>
      </c>
      <c r="E402" s="16"/>
      <c r="F402" s="14" t="s">
        <v>4011</v>
      </c>
      <c r="G402" s="14" t="s">
        <v>4012</v>
      </c>
      <c r="H402" s="14" t="s">
        <v>4013</v>
      </c>
      <c r="I402" s="15">
        <v>496.6</v>
      </c>
      <c r="J402" s="77">
        <v>3</v>
      </c>
      <c r="K402" s="92"/>
    </row>
    <row r="403" spans="1:11" ht="20.399999999999999" x14ac:dyDescent="0.25">
      <c r="A403" s="14" t="s">
        <v>3121</v>
      </c>
      <c r="B403" s="14" t="s">
        <v>4014</v>
      </c>
      <c r="C403" s="14" t="s">
        <v>4015</v>
      </c>
      <c r="D403" s="16">
        <v>45716</v>
      </c>
      <c r="E403" s="16"/>
      <c r="F403" s="14" t="s">
        <v>4016</v>
      </c>
      <c r="G403" s="14" t="s">
        <v>4012</v>
      </c>
      <c r="H403" s="14" t="s">
        <v>4013</v>
      </c>
      <c r="I403" s="15">
        <v>2312.7600000000002</v>
      </c>
      <c r="J403" s="77">
        <v>3</v>
      </c>
      <c r="K403" s="92"/>
    </row>
    <row r="404" spans="1:11" ht="20.399999999999999" x14ac:dyDescent="0.25">
      <c r="A404" s="14" t="s">
        <v>3121</v>
      </c>
      <c r="B404" s="14" t="s">
        <v>4017</v>
      </c>
      <c r="C404" s="14" t="s">
        <v>4018</v>
      </c>
      <c r="D404" s="16">
        <v>45716</v>
      </c>
      <c r="E404" s="16"/>
      <c r="F404" s="14" t="s">
        <v>4019</v>
      </c>
      <c r="G404" s="14" t="s">
        <v>4012</v>
      </c>
      <c r="H404" s="14" t="s">
        <v>4013</v>
      </c>
      <c r="I404" s="15">
        <v>1810</v>
      </c>
      <c r="J404" s="77">
        <v>3</v>
      </c>
      <c r="K404" s="92"/>
    </row>
    <row r="405" spans="1:11" ht="20.399999999999999" x14ac:dyDescent="0.25">
      <c r="A405" s="14" t="s">
        <v>3121</v>
      </c>
      <c r="B405" s="14" t="s">
        <v>4020</v>
      </c>
      <c r="C405" s="14" t="s">
        <v>4021</v>
      </c>
      <c r="D405" s="16">
        <v>45715</v>
      </c>
      <c r="E405" s="16"/>
      <c r="F405" s="14" t="s">
        <v>4022</v>
      </c>
      <c r="G405" s="14" t="s">
        <v>4012</v>
      </c>
      <c r="H405" s="14" t="s">
        <v>4013</v>
      </c>
      <c r="I405" s="15">
        <v>2192.7600000000002</v>
      </c>
      <c r="J405" s="77">
        <v>3</v>
      </c>
      <c r="K405" s="92"/>
    </row>
    <row r="406" spans="1:11" ht="20.399999999999999" x14ac:dyDescent="0.25">
      <c r="A406" s="14" t="s">
        <v>3121</v>
      </c>
      <c r="B406" s="14" t="s">
        <v>4023</v>
      </c>
      <c r="C406" s="14" t="s">
        <v>4024</v>
      </c>
      <c r="D406" s="16">
        <v>45715</v>
      </c>
      <c r="E406" s="16"/>
      <c r="F406" s="14" t="s">
        <v>4025</v>
      </c>
      <c r="G406" s="14" t="s">
        <v>4012</v>
      </c>
      <c r="H406" s="14" t="s">
        <v>4013</v>
      </c>
      <c r="I406" s="15">
        <v>1447.58</v>
      </c>
      <c r="J406" s="77">
        <v>3</v>
      </c>
      <c r="K406" s="92"/>
    </row>
    <row r="407" spans="1:11" ht="20.399999999999999" x14ac:dyDescent="0.25">
      <c r="A407" s="14" t="s">
        <v>3121</v>
      </c>
      <c r="B407" s="14" t="s">
        <v>4026</v>
      </c>
      <c r="C407" s="14" t="s">
        <v>4027</v>
      </c>
      <c r="D407" s="16">
        <v>45713</v>
      </c>
      <c r="E407" s="16"/>
      <c r="F407" s="14" t="s">
        <v>4028</v>
      </c>
      <c r="G407" s="14" t="s">
        <v>4012</v>
      </c>
      <c r="H407" s="14" t="s">
        <v>4013</v>
      </c>
      <c r="I407" s="15">
        <v>638.11</v>
      </c>
      <c r="J407" s="77">
        <v>3</v>
      </c>
      <c r="K407" s="92"/>
    </row>
    <row r="408" spans="1:11" ht="20.399999999999999" x14ac:dyDescent="0.25">
      <c r="A408" s="14" t="s">
        <v>3121</v>
      </c>
      <c r="B408" s="14" t="s">
        <v>4029</v>
      </c>
      <c r="C408" s="14" t="s">
        <v>4030</v>
      </c>
      <c r="D408" s="16">
        <v>45711</v>
      </c>
      <c r="E408" s="16"/>
      <c r="F408" s="14" t="s">
        <v>4031</v>
      </c>
      <c r="G408" s="14" t="s">
        <v>4012</v>
      </c>
      <c r="H408" s="14" t="s">
        <v>4013</v>
      </c>
      <c r="I408" s="15">
        <v>835.92</v>
      </c>
      <c r="J408" s="77">
        <v>3</v>
      </c>
      <c r="K408" s="92"/>
    </row>
    <row r="409" spans="1:11" ht="20.399999999999999" x14ac:dyDescent="0.25">
      <c r="A409" s="14" t="s">
        <v>3121</v>
      </c>
      <c r="B409" s="14" t="s">
        <v>4032</v>
      </c>
      <c r="C409" s="14" t="s">
        <v>4033</v>
      </c>
      <c r="D409" s="16">
        <v>45711</v>
      </c>
      <c r="E409" s="16"/>
      <c r="F409" s="14" t="s">
        <v>4034</v>
      </c>
      <c r="G409" s="14" t="s">
        <v>4012</v>
      </c>
      <c r="H409" s="14" t="s">
        <v>4013</v>
      </c>
      <c r="I409" s="15">
        <v>3763.9</v>
      </c>
      <c r="J409" s="77">
        <v>3</v>
      </c>
      <c r="K409" s="92"/>
    </row>
    <row r="410" spans="1:11" ht="20.399999999999999" x14ac:dyDescent="0.25">
      <c r="A410" s="14" t="s">
        <v>3121</v>
      </c>
      <c r="B410" s="14" t="s">
        <v>4035</v>
      </c>
      <c r="C410" s="14" t="s">
        <v>4036</v>
      </c>
      <c r="D410" s="16">
        <v>45723</v>
      </c>
      <c r="E410" s="16"/>
      <c r="F410" s="14" t="s">
        <v>4037</v>
      </c>
      <c r="G410" s="14" t="s">
        <v>4012</v>
      </c>
      <c r="H410" s="14" t="s">
        <v>4013</v>
      </c>
      <c r="I410" s="15">
        <v>491</v>
      </c>
      <c r="J410" s="77">
        <v>3</v>
      </c>
      <c r="K410" s="92"/>
    </row>
    <row r="411" spans="1:11" ht="20.399999999999999" x14ac:dyDescent="0.25">
      <c r="A411" s="14" t="s">
        <v>3121</v>
      </c>
      <c r="B411" s="14" t="s">
        <v>4038</v>
      </c>
      <c r="C411" s="14" t="s">
        <v>4039</v>
      </c>
      <c r="D411" s="16">
        <v>45723</v>
      </c>
      <c r="E411" s="16"/>
      <c r="F411" s="14" t="s">
        <v>4040</v>
      </c>
      <c r="G411" s="14" t="s">
        <v>4012</v>
      </c>
      <c r="H411" s="14" t="s">
        <v>4013</v>
      </c>
      <c r="I411" s="15">
        <v>198</v>
      </c>
      <c r="J411" s="77">
        <v>3</v>
      </c>
      <c r="K411" s="92"/>
    </row>
    <row r="412" spans="1:11" ht="20.399999999999999" x14ac:dyDescent="0.25">
      <c r="A412" s="14" t="s">
        <v>3121</v>
      </c>
      <c r="B412" s="14" t="s">
        <v>4041</v>
      </c>
      <c r="C412" s="14" t="s">
        <v>4042</v>
      </c>
      <c r="D412" s="16">
        <v>45734</v>
      </c>
      <c r="E412" s="16"/>
      <c r="F412" s="14" t="s">
        <v>4043</v>
      </c>
      <c r="G412" s="14" t="s">
        <v>4012</v>
      </c>
      <c r="H412" s="14" t="s">
        <v>4013</v>
      </c>
      <c r="I412" s="15">
        <v>1580</v>
      </c>
      <c r="J412" s="77">
        <v>3</v>
      </c>
      <c r="K412" s="92"/>
    </row>
    <row r="413" spans="1:11" ht="20.399999999999999" x14ac:dyDescent="0.25">
      <c r="A413" s="14" t="s">
        <v>3121</v>
      </c>
      <c r="B413" s="14" t="s">
        <v>4044</v>
      </c>
      <c r="C413" s="14" t="s">
        <v>4045</v>
      </c>
      <c r="D413" s="16">
        <v>45753</v>
      </c>
      <c r="E413" s="16"/>
      <c r="F413" s="14" t="s">
        <v>4046</v>
      </c>
      <c r="G413" s="14" t="s">
        <v>4047</v>
      </c>
      <c r="H413" s="14" t="s">
        <v>4048</v>
      </c>
      <c r="I413" s="15">
        <v>1385</v>
      </c>
      <c r="J413" s="77">
        <v>3</v>
      </c>
      <c r="K413" s="92"/>
    </row>
    <row r="414" spans="1:11" ht="20.399999999999999" x14ac:dyDescent="0.25">
      <c r="A414" s="14" t="s">
        <v>3121</v>
      </c>
      <c r="B414" s="14" t="s">
        <v>4049</v>
      </c>
      <c r="C414" s="14" t="s">
        <v>4050</v>
      </c>
      <c r="D414" s="16">
        <v>45914</v>
      </c>
      <c r="E414" s="16"/>
      <c r="F414" s="14" t="s">
        <v>4051</v>
      </c>
      <c r="G414" s="14">
        <v>33993858</v>
      </c>
      <c r="H414" s="14" t="s">
        <v>3133</v>
      </c>
      <c r="I414" s="15">
        <v>250</v>
      </c>
      <c r="J414" s="77">
        <v>3</v>
      </c>
      <c r="K414" s="92"/>
    </row>
    <row r="415" spans="1:11" ht="13.2" x14ac:dyDescent="0.25">
      <c r="A415" s="14" t="s">
        <v>3121</v>
      </c>
      <c r="B415" s="14" t="s">
        <v>4052</v>
      </c>
      <c r="C415" s="14" t="s">
        <v>4053</v>
      </c>
      <c r="D415" s="16">
        <v>45715</v>
      </c>
      <c r="E415" s="16"/>
      <c r="F415" s="14" t="s">
        <v>4054</v>
      </c>
      <c r="G415" s="14"/>
      <c r="H415" s="14" t="s">
        <v>4055</v>
      </c>
      <c r="I415" s="15">
        <v>6500</v>
      </c>
      <c r="J415" s="77">
        <v>3</v>
      </c>
      <c r="K415" s="92"/>
    </row>
    <row r="416" spans="1:11" ht="13.2" x14ac:dyDescent="0.25">
      <c r="A416" s="14" t="s">
        <v>3121</v>
      </c>
      <c r="B416" s="14" t="s">
        <v>4052</v>
      </c>
      <c r="C416" s="14" t="s">
        <v>4053</v>
      </c>
      <c r="D416" s="16">
        <v>45828</v>
      </c>
      <c r="E416" s="16"/>
      <c r="F416" s="14" t="s">
        <v>4054</v>
      </c>
      <c r="G416" s="14"/>
      <c r="H416" s="14" t="s">
        <v>4055</v>
      </c>
      <c r="I416" s="15">
        <v>-1136.08</v>
      </c>
      <c r="J416" s="77">
        <v>3</v>
      </c>
      <c r="K416" s="92"/>
    </row>
    <row r="417" spans="1:11" ht="13.2" x14ac:dyDescent="0.25">
      <c r="A417" s="14" t="s">
        <v>3121</v>
      </c>
      <c r="B417" s="14" t="s">
        <v>4056</v>
      </c>
      <c r="C417" s="14" t="s">
        <v>4057</v>
      </c>
      <c r="D417" s="16">
        <v>45745</v>
      </c>
      <c r="E417" s="16"/>
      <c r="F417" s="14" t="s">
        <v>4058</v>
      </c>
      <c r="G417" s="14"/>
      <c r="H417" s="14" t="s">
        <v>4055</v>
      </c>
      <c r="I417" s="15">
        <v>500.4</v>
      </c>
      <c r="J417" s="77">
        <v>3</v>
      </c>
      <c r="K417" s="92"/>
    </row>
    <row r="418" spans="1:11" ht="20.399999999999999" x14ac:dyDescent="0.25">
      <c r="A418" s="14" t="s">
        <v>3121</v>
      </c>
      <c r="B418" s="14" t="s">
        <v>4059</v>
      </c>
      <c r="C418" s="14" t="s">
        <v>4060</v>
      </c>
      <c r="D418" s="16">
        <v>45776</v>
      </c>
      <c r="E418" s="16"/>
      <c r="F418" s="14" t="s">
        <v>4061</v>
      </c>
      <c r="G418" s="14"/>
      <c r="H418" s="14" t="s">
        <v>4055</v>
      </c>
      <c r="I418" s="15">
        <v>129.52000000000001</v>
      </c>
      <c r="J418" s="77">
        <v>3</v>
      </c>
      <c r="K418" s="92"/>
    </row>
    <row r="419" spans="1:11" ht="20.399999999999999" x14ac:dyDescent="0.25">
      <c r="A419" s="14" t="s">
        <v>3121</v>
      </c>
      <c r="B419" s="14" t="s">
        <v>4062</v>
      </c>
      <c r="C419" s="14" t="s">
        <v>4063</v>
      </c>
      <c r="D419" s="16">
        <v>45734</v>
      </c>
      <c r="E419" s="16"/>
      <c r="F419" s="14" t="s">
        <v>4064</v>
      </c>
      <c r="G419" s="14"/>
      <c r="H419" s="14" t="s">
        <v>4065</v>
      </c>
      <c r="I419" s="15">
        <v>57.51</v>
      </c>
      <c r="J419" s="77">
        <v>3</v>
      </c>
      <c r="K419" s="92"/>
    </row>
    <row r="420" spans="1:11" ht="13.2" x14ac:dyDescent="0.25">
      <c r="A420" s="14" t="s">
        <v>3121</v>
      </c>
      <c r="B420" s="14" t="s">
        <v>4066</v>
      </c>
      <c r="C420" s="14" t="s">
        <v>4067</v>
      </c>
      <c r="D420" s="16">
        <v>45729</v>
      </c>
      <c r="E420" s="16"/>
      <c r="F420" s="14" t="s">
        <v>4068</v>
      </c>
      <c r="G420" s="14"/>
      <c r="H420" s="14" t="s">
        <v>3236</v>
      </c>
      <c r="I420" s="15">
        <v>4500</v>
      </c>
      <c r="J420" s="77">
        <v>3</v>
      </c>
      <c r="K420" s="92"/>
    </row>
    <row r="421" spans="1:11" ht="13.2" x14ac:dyDescent="0.25">
      <c r="A421" s="14" t="s">
        <v>3121</v>
      </c>
      <c r="B421" s="14" t="s">
        <v>4066</v>
      </c>
      <c r="C421" s="14" t="s">
        <v>4067</v>
      </c>
      <c r="D421" s="16">
        <v>45728</v>
      </c>
      <c r="E421" s="16"/>
      <c r="F421" s="14" t="s">
        <v>4068</v>
      </c>
      <c r="G421" s="14"/>
      <c r="H421" s="14" t="s">
        <v>3236</v>
      </c>
      <c r="I421" s="15">
        <v>500</v>
      </c>
      <c r="J421" s="77">
        <v>3</v>
      </c>
      <c r="K421" s="92"/>
    </row>
    <row r="422" spans="1:11" ht="13.2" x14ac:dyDescent="0.25">
      <c r="A422" s="14" t="s">
        <v>3121</v>
      </c>
      <c r="B422" s="14" t="s">
        <v>4066</v>
      </c>
      <c r="C422" s="14" t="s">
        <v>4067</v>
      </c>
      <c r="D422" s="16">
        <v>45876</v>
      </c>
      <c r="E422" s="16"/>
      <c r="F422" s="14" t="s">
        <v>4068</v>
      </c>
      <c r="G422" s="14"/>
      <c r="H422" s="14" t="s">
        <v>3236</v>
      </c>
      <c r="I422" s="15">
        <v>-411.26</v>
      </c>
      <c r="J422" s="77">
        <v>3</v>
      </c>
      <c r="K422" s="92"/>
    </row>
    <row r="423" spans="1:11" ht="13.2" x14ac:dyDescent="0.25">
      <c r="A423" s="14" t="s">
        <v>3121</v>
      </c>
      <c r="B423" s="14" t="s">
        <v>4069</v>
      </c>
      <c r="C423" s="14" t="s">
        <v>4070</v>
      </c>
      <c r="D423" s="16">
        <v>45776</v>
      </c>
      <c r="E423" s="16"/>
      <c r="F423" s="14" t="s">
        <v>4071</v>
      </c>
      <c r="G423" s="14"/>
      <c r="H423" s="14" t="s">
        <v>4072</v>
      </c>
      <c r="I423" s="15">
        <v>233.16</v>
      </c>
      <c r="J423" s="77">
        <v>3</v>
      </c>
      <c r="K423" s="92"/>
    </row>
    <row r="424" spans="1:11" ht="13.2" x14ac:dyDescent="0.25">
      <c r="A424" s="14" t="s">
        <v>3121</v>
      </c>
      <c r="B424" s="14" t="s">
        <v>4073</v>
      </c>
      <c r="C424" s="14" t="s">
        <v>4074</v>
      </c>
      <c r="D424" s="16">
        <v>45762</v>
      </c>
      <c r="E424" s="16"/>
      <c r="F424" s="14" t="s">
        <v>4075</v>
      </c>
      <c r="G424" s="14"/>
      <c r="H424" s="14" t="s">
        <v>4076</v>
      </c>
      <c r="I424" s="15">
        <v>909.84</v>
      </c>
      <c r="J424" s="77">
        <v>3</v>
      </c>
      <c r="K424" s="92"/>
    </row>
    <row r="425" spans="1:11" ht="13.2" x14ac:dyDescent="0.25">
      <c r="A425" s="14" t="s">
        <v>3121</v>
      </c>
      <c r="B425" s="14" t="s">
        <v>4077</v>
      </c>
      <c r="C425" s="14" t="s">
        <v>4078</v>
      </c>
      <c r="D425" s="16">
        <v>45762</v>
      </c>
      <c r="E425" s="16"/>
      <c r="F425" s="14" t="s">
        <v>4079</v>
      </c>
      <c r="G425" s="14"/>
      <c r="H425" s="14" t="s">
        <v>4076</v>
      </c>
      <c r="I425" s="15">
        <v>312.48</v>
      </c>
      <c r="J425" s="77">
        <v>3</v>
      </c>
      <c r="K425" s="92"/>
    </row>
    <row r="426" spans="1:11" ht="20.399999999999999" x14ac:dyDescent="0.25">
      <c r="A426" s="14" t="s">
        <v>3121</v>
      </c>
      <c r="B426" s="14" t="s">
        <v>4080</v>
      </c>
      <c r="C426" s="14" t="s">
        <v>4081</v>
      </c>
      <c r="D426" s="16">
        <v>45756</v>
      </c>
      <c r="E426" s="16"/>
      <c r="F426" s="14" t="s">
        <v>4082</v>
      </c>
      <c r="G426" s="14"/>
      <c r="H426" s="14" t="s">
        <v>4076</v>
      </c>
      <c r="I426" s="15">
        <v>1935.8</v>
      </c>
      <c r="J426" s="77">
        <v>3</v>
      </c>
      <c r="K426" s="92"/>
    </row>
    <row r="427" spans="1:11" ht="13.2" x14ac:dyDescent="0.25">
      <c r="A427" s="14" t="s">
        <v>3121</v>
      </c>
      <c r="B427" s="14" t="s">
        <v>4083</v>
      </c>
      <c r="C427" s="14" t="s">
        <v>4084</v>
      </c>
      <c r="D427" s="16">
        <v>45833</v>
      </c>
      <c r="E427" s="16"/>
      <c r="F427" s="14" t="s">
        <v>4085</v>
      </c>
      <c r="G427" s="14"/>
      <c r="H427" s="14" t="s">
        <v>4076</v>
      </c>
      <c r="I427" s="15">
        <v>1596.59</v>
      </c>
      <c r="J427" s="77">
        <v>3</v>
      </c>
      <c r="K427" s="92"/>
    </row>
    <row r="428" spans="1:11" ht="13.2" x14ac:dyDescent="0.25">
      <c r="A428" s="14" t="s">
        <v>3121</v>
      </c>
      <c r="B428" s="14" t="s">
        <v>4086</v>
      </c>
      <c r="C428" s="14" t="s">
        <v>4087</v>
      </c>
      <c r="D428" s="16">
        <v>45833</v>
      </c>
      <c r="E428" s="16"/>
      <c r="F428" s="14" t="s">
        <v>4088</v>
      </c>
      <c r="G428" s="14"/>
      <c r="H428" s="14" t="s">
        <v>4076</v>
      </c>
      <c r="I428" s="15">
        <v>1050</v>
      </c>
      <c r="J428" s="77">
        <v>3</v>
      </c>
      <c r="K428" s="92"/>
    </row>
    <row r="429" spans="1:11" ht="20.399999999999999" x14ac:dyDescent="0.25">
      <c r="A429" s="14" t="s">
        <v>3121</v>
      </c>
      <c r="B429" s="14" t="s">
        <v>4089</v>
      </c>
      <c r="C429" s="14" t="s">
        <v>4090</v>
      </c>
      <c r="D429" s="16">
        <v>45715</v>
      </c>
      <c r="E429" s="16"/>
      <c r="F429" s="14" t="s">
        <v>4091</v>
      </c>
      <c r="G429" s="14"/>
      <c r="H429" s="14" t="s">
        <v>4092</v>
      </c>
      <c r="I429" s="15">
        <v>1000</v>
      </c>
      <c r="J429" s="77">
        <v>3</v>
      </c>
      <c r="K429" s="92"/>
    </row>
    <row r="430" spans="1:11" ht="20.399999999999999" x14ac:dyDescent="0.25">
      <c r="A430" s="14" t="s">
        <v>3121</v>
      </c>
      <c r="B430" s="14" t="s">
        <v>4093</v>
      </c>
      <c r="C430" s="14" t="s">
        <v>4094</v>
      </c>
      <c r="D430" s="16">
        <v>45715</v>
      </c>
      <c r="E430" s="16"/>
      <c r="F430" s="14" t="s">
        <v>4095</v>
      </c>
      <c r="G430" s="14"/>
      <c r="H430" s="14" t="s">
        <v>4092</v>
      </c>
      <c r="I430" s="15">
        <v>1100</v>
      </c>
      <c r="J430" s="77">
        <v>3</v>
      </c>
      <c r="K430" s="92"/>
    </row>
    <row r="431" spans="1:11" ht="20.399999999999999" x14ac:dyDescent="0.25">
      <c r="A431" s="14" t="s">
        <v>3121</v>
      </c>
      <c r="B431" s="14" t="s">
        <v>4096</v>
      </c>
      <c r="C431" s="14" t="s">
        <v>4097</v>
      </c>
      <c r="D431" s="16">
        <v>45715</v>
      </c>
      <c r="E431" s="16"/>
      <c r="F431" s="14" t="s">
        <v>4098</v>
      </c>
      <c r="G431" s="14"/>
      <c r="H431" s="14" t="s">
        <v>4092</v>
      </c>
      <c r="I431" s="15">
        <v>600</v>
      </c>
      <c r="J431" s="77">
        <v>3</v>
      </c>
      <c r="K431" s="92"/>
    </row>
    <row r="432" spans="1:11" ht="13.2" x14ac:dyDescent="0.25">
      <c r="A432" s="14" t="s">
        <v>3121</v>
      </c>
      <c r="B432" s="14" t="s">
        <v>4099</v>
      </c>
      <c r="C432" s="14" t="s">
        <v>4100</v>
      </c>
      <c r="D432" s="16">
        <v>45819</v>
      </c>
      <c r="E432" s="16"/>
      <c r="F432" s="14" t="s">
        <v>4101</v>
      </c>
      <c r="G432" s="14"/>
      <c r="H432" s="14" t="s">
        <v>4092</v>
      </c>
      <c r="I432" s="15">
        <v>1040</v>
      </c>
      <c r="J432" s="77">
        <v>3</v>
      </c>
      <c r="K432" s="92"/>
    </row>
    <row r="433" spans="1:11" ht="20.399999999999999" x14ac:dyDescent="0.25">
      <c r="A433" s="14" t="s">
        <v>3121</v>
      </c>
      <c r="B433" s="14" t="s">
        <v>4102</v>
      </c>
      <c r="C433" s="14" t="s">
        <v>4103</v>
      </c>
      <c r="D433" s="16">
        <v>45764</v>
      </c>
      <c r="E433" s="16"/>
      <c r="F433" s="14" t="s">
        <v>4104</v>
      </c>
      <c r="G433" s="14"/>
      <c r="H433" s="14" t="s">
        <v>4105</v>
      </c>
      <c r="I433" s="15">
        <v>510</v>
      </c>
      <c r="J433" s="77">
        <v>3</v>
      </c>
      <c r="K433" s="92"/>
    </row>
    <row r="434" spans="1:11" ht="13.2" x14ac:dyDescent="0.25">
      <c r="A434" s="14" t="s">
        <v>3121</v>
      </c>
      <c r="B434" s="14" t="s">
        <v>4106</v>
      </c>
      <c r="C434" s="14" t="s">
        <v>4107</v>
      </c>
      <c r="D434" s="16">
        <v>45783</v>
      </c>
      <c r="E434" s="16"/>
      <c r="F434" s="14" t="s">
        <v>4108</v>
      </c>
      <c r="G434" s="14" t="s">
        <v>4109</v>
      </c>
      <c r="H434" s="14" t="s">
        <v>4110</v>
      </c>
      <c r="I434" s="15">
        <v>123</v>
      </c>
      <c r="J434" s="77">
        <v>3</v>
      </c>
      <c r="K434" s="92"/>
    </row>
    <row r="435" spans="1:11" ht="13.2" x14ac:dyDescent="0.25">
      <c r="A435" s="14" t="s">
        <v>3121</v>
      </c>
      <c r="B435" s="14" t="s">
        <v>4106</v>
      </c>
      <c r="C435" s="14" t="s">
        <v>4107</v>
      </c>
      <c r="D435" s="16">
        <v>45783</v>
      </c>
      <c r="E435" s="16"/>
      <c r="F435" s="14" t="s">
        <v>4111</v>
      </c>
      <c r="G435" s="14" t="s">
        <v>4109</v>
      </c>
      <c r="H435" s="14" t="s">
        <v>4110</v>
      </c>
      <c r="I435" s="15">
        <v>270.60000000000002</v>
      </c>
      <c r="J435" s="77">
        <v>3</v>
      </c>
      <c r="K435" s="92"/>
    </row>
    <row r="436" spans="1:11" ht="13.2" x14ac:dyDescent="0.25">
      <c r="A436" s="14" t="s">
        <v>3121</v>
      </c>
      <c r="B436" s="14" t="s">
        <v>4112</v>
      </c>
      <c r="C436" s="14" t="s">
        <v>4113</v>
      </c>
      <c r="D436" s="16">
        <v>45975</v>
      </c>
      <c r="E436" s="16"/>
      <c r="F436" s="14" t="s">
        <v>4114</v>
      </c>
      <c r="G436" s="14"/>
      <c r="H436" s="14" t="s">
        <v>4115</v>
      </c>
      <c r="I436" s="15">
        <v>175</v>
      </c>
      <c r="J436" s="77">
        <v>3</v>
      </c>
      <c r="K436" s="92"/>
    </row>
    <row r="437" spans="1:11" ht="13.2" x14ac:dyDescent="0.25">
      <c r="A437" s="14" t="s">
        <v>3121</v>
      </c>
      <c r="B437" s="14" t="s">
        <v>4116</v>
      </c>
      <c r="C437" s="14" t="s">
        <v>4117</v>
      </c>
      <c r="D437" s="16">
        <v>45975</v>
      </c>
      <c r="E437" s="16"/>
      <c r="F437" s="14" t="s">
        <v>4118</v>
      </c>
      <c r="G437" s="14"/>
      <c r="H437" s="14" t="s">
        <v>4115</v>
      </c>
      <c r="I437" s="15">
        <v>57.68</v>
      </c>
      <c r="J437" s="77">
        <v>3</v>
      </c>
      <c r="K437" s="92"/>
    </row>
    <row r="438" spans="1:11" ht="13.2" x14ac:dyDescent="0.25">
      <c r="A438" s="14" t="s">
        <v>3121</v>
      </c>
      <c r="B438" s="14" t="s">
        <v>4119</v>
      </c>
      <c r="C438" s="14" t="s">
        <v>4120</v>
      </c>
      <c r="D438" s="16">
        <v>45975</v>
      </c>
      <c r="E438" s="16"/>
      <c r="F438" s="14" t="s">
        <v>4121</v>
      </c>
      <c r="G438" s="14"/>
      <c r="H438" s="14" t="s">
        <v>4115</v>
      </c>
      <c r="I438" s="15">
        <v>149.15</v>
      </c>
      <c r="J438" s="77">
        <v>3</v>
      </c>
      <c r="K438" s="92"/>
    </row>
    <row r="439" spans="1:11" ht="13.2" x14ac:dyDescent="0.25">
      <c r="A439" s="14" t="s">
        <v>3121</v>
      </c>
      <c r="B439" s="14" t="s">
        <v>4122</v>
      </c>
      <c r="C439" s="14" t="s">
        <v>4123</v>
      </c>
      <c r="D439" s="16">
        <v>45975</v>
      </c>
      <c r="E439" s="16"/>
      <c r="F439" s="14" t="s">
        <v>4124</v>
      </c>
      <c r="G439" s="14"/>
      <c r="H439" s="14" t="s">
        <v>4115</v>
      </c>
      <c r="I439" s="15">
        <v>57.18</v>
      </c>
      <c r="J439" s="77">
        <v>3</v>
      </c>
      <c r="K439" s="92"/>
    </row>
    <row r="440" spans="1:11" ht="20.399999999999999" x14ac:dyDescent="0.25">
      <c r="A440" s="14" t="s">
        <v>3121</v>
      </c>
      <c r="B440" s="14" t="s">
        <v>4125</v>
      </c>
      <c r="C440" s="14" t="s">
        <v>4126</v>
      </c>
      <c r="D440" s="16">
        <v>45961</v>
      </c>
      <c r="E440" s="16"/>
      <c r="F440" s="14" t="s">
        <v>4127</v>
      </c>
      <c r="G440" s="14"/>
      <c r="H440" s="14" t="s">
        <v>3125</v>
      </c>
      <c r="I440" s="15">
        <v>384.51</v>
      </c>
      <c r="J440" s="77">
        <v>3</v>
      </c>
      <c r="K440" s="92"/>
    </row>
    <row r="441" spans="1:11" ht="20.399999999999999" x14ac:dyDescent="0.25">
      <c r="A441" s="14" t="s">
        <v>3121</v>
      </c>
      <c r="B441" s="14" t="s">
        <v>4128</v>
      </c>
      <c r="C441" s="14" t="s">
        <v>4129</v>
      </c>
      <c r="D441" s="16">
        <v>45771</v>
      </c>
      <c r="E441" s="16"/>
      <c r="F441" s="14" t="s">
        <v>4130</v>
      </c>
      <c r="G441" s="14"/>
      <c r="H441" s="14" t="s">
        <v>4131</v>
      </c>
      <c r="I441" s="15">
        <v>-9</v>
      </c>
      <c r="J441" s="77">
        <v>3</v>
      </c>
      <c r="K441" s="92"/>
    </row>
    <row r="442" spans="1:11" ht="20.399999999999999" x14ac:dyDescent="0.25">
      <c r="A442" s="14" t="s">
        <v>3121</v>
      </c>
      <c r="B442" s="14" t="s">
        <v>4128</v>
      </c>
      <c r="C442" s="14" t="s">
        <v>4129</v>
      </c>
      <c r="D442" s="16">
        <v>45764</v>
      </c>
      <c r="E442" s="16"/>
      <c r="F442" s="14" t="s">
        <v>4130</v>
      </c>
      <c r="G442" s="14"/>
      <c r="H442" s="14" t="s">
        <v>4131</v>
      </c>
      <c r="I442" s="15">
        <v>519</v>
      </c>
      <c r="J442" s="77">
        <v>3</v>
      </c>
      <c r="K442" s="92"/>
    </row>
    <row r="443" spans="1:11" ht="13.2" x14ac:dyDescent="0.25">
      <c r="A443" s="14" t="s">
        <v>3121</v>
      </c>
      <c r="B443" s="14" t="s">
        <v>4132</v>
      </c>
      <c r="C443" s="14" t="s">
        <v>4133</v>
      </c>
      <c r="D443" s="16">
        <v>45807</v>
      </c>
      <c r="E443" s="16"/>
      <c r="F443" s="14" t="s">
        <v>4134</v>
      </c>
      <c r="G443" s="14"/>
      <c r="H443" s="14" t="s">
        <v>4135</v>
      </c>
      <c r="I443" s="15">
        <v>350</v>
      </c>
      <c r="J443" s="77">
        <v>3</v>
      </c>
      <c r="K443" s="92"/>
    </row>
    <row r="444" spans="1:11" ht="13.2" x14ac:dyDescent="0.25">
      <c r="A444" s="14" t="s">
        <v>3121</v>
      </c>
      <c r="B444" s="14" t="s">
        <v>4136</v>
      </c>
      <c r="C444" s="14" t="s">
        <v>4137</v>
      </c>
      <c r="D444" s="16">
        <v>45668</v>
      </c>
      <c r="E444" s="16"/>
      <c r="F444" s="14" t="s">
        <v>4138</v>
      </c>
      <c r="G444" s="14"/>
      <c r="H444" s="14" t="s">
        <v>3083</v>
      </c>
      <c r="I444" s="15">
        <v>1000</v>
      </c>
      <c r="J444" s="77">
        <v>3</v>
      </c>
      <c r="K444" s="92"/>
    </row>
    <row r="445" spans="1:11" ht="13.2" x14ac:dyDescent="0.25">
      <c r="A445" s="14" t="s">
        <v>3121</v>
      </c>
      <c r="B445" s="14" t="s">
        <v>4136</v>
      </c>
      <c r="C445" s="14" t="s">
        <v>4137</v>
      </c>
      <c r="D445" s="16">
        <v>45715</v>
      </c>
      <c r="E445" s="16"/>
      <c r="F445" s="14" t="s">
        <v>4138</v>
      </c>
      <c r="G445" s="14"/>
      <c r="H445" s="14" t="s">
        <v>3083</v>
      </c>
      <c r="I445" s="15">
        <v>420.24</v>
      </c>
      <c r="J445" s="77">
        <v>3</v>
      </c>
      <c r="K445" s="92"/>
    </row>
    <row r="446" spans="1:11" ht="13.2" x14ac:dyDescent="0.25">
      <c r="A446" s="14" t="s">
        <v>3121</v>
      </c>
      <c r="B446" s="14" t="s">
        <v>4139</v>
      </c>
      <c r="C446" s="14" t="s">
        <v>4140</v>
      </c>
      <c r="D446" s="16">
        <v>45753</v>
      </c>
      <c r="E446" s="16"/>
      <c r="F446" s="14" t="s">
        <v>4141</v>
      </c>
      <c r="G446" s="14"/>
      <c r="H446" s="14" t="s">
        <v>3083</v>
      </c>
      <c r="I446" s="15">
        <v>7330</v>
      </c>
      <c r="J446" s="77">
        <v>3</v>
      </c>
      <c r="K446" s="92"/>
    </row>
    <row r="447" spans="1:11" ht="13.2" x14ac:dyDescent="0.25">
      <c r="A447" s="14" t="s">
        <v>3121</v>
      </c>
      <c r="B447" s="14" t="s">
        <v>4139</v>
      </c>
      <c r="C447" s="14" t="s">
        <v>4140</v>
      </c>
      <c r="D447" s="16">
        <v>45855</v>
      </c>
      <c r="E447" s="16"/>
      <c r="F447" s="14" t="s">
        <v>4141</v>
      </c>
      <c r="G447" s="14"/>
      <c r="H447" s="14" t="s">
        <v>3083</v>
      </c>
      <c r="I447" s="15">
        <v>-813.83</v>
      </c>
      <c r="J447" s="77">
        <v>3</v>
      </c>
      <c r="K447" s="92"/>
    </row>
    <row r="448" spans="1:11" ht="13.2" x14ac:dyDescent="0.25">
      <c r="A448" s="14" t="s">
        <v>3121</v>
      </c>
      <c r="B448" s="14" t="s">
        <v>4142</v>
      </c>
      <c r="C448" s="14" t="s">
        <v>4133</v>
      </c>
      <c r="D448" s="16">
        <v>45762</v>
      </c>
      <c r="E448" s="16"/>
      <c r="F448" s="14" t="s">
        <v>4143</v>
      </c>
      <c r="G448" s="14"/>
      <c r="H448" s="14" t="s">
        <v>4144</v>
      </c>
      <c r="I448" s="15">
        <v>150.33000000000001</v>
      </c>
      <c r="J448" s="77">
        <v>3</v>
      </c>
      <c r="K448" s="92"/>
    </row>
    <row r="449" spans="1:11" ht="20.399999999999999" x14ac:dyDescent="0.25">
      <c r="A449" s="14" t="s">
        <v>3121</v>
      </c>
      <c r="B449" s="14" t="s">
        <v>4145</v>
      </c>
      <c r="C449" s="14" t="s">
        <v>4146</v>
      </c>
      <c r="D449" s="16">
        <v>45744</v>
      </c>
      <c r="E449" s="16"/>
      <c r="F449" s="14" t="s">
        <v>4147</v>
      </c>
      <c r="G449" s="14"/>
      <c r="H449" s="14" t="s">
        <v>4148</v>
      </c>
      <c r="I449" s="15">
        <v>5118.4799999999996</v>
      </c>
      <c r="J449" s="77">
        <v>3</v>
      </c>
      <c r="K449" s="92"/>
    </row>
    <row r="450" spans="1:11" ht="20.399999999999999" x14ac:dyDescent="0.25">
      <c r="A450" s="14" t="s">
        <v>3121</v>
      </c>
      <c r="B450" s="14" t="s">
        <v>4149</v>
      </c>
      <c r="C450" s="14" t="s">
        <v>4150</v>
      </c>
      <c r="D450" s="16">
        <v>45737</v>
      </c>
      <c r="E450" s="16"/>
      <c r="F450" s="14" t="s">
        <v>4151</v>
      </c>
      <c r="G450" s="14"/>
      <c r="H450" s="14" t="s">
        <v>3322</v>
      </c>
      <c r="I450" s="15">
        <v>5200</v>
      </c>
      <c r="J450" s="77">
        <v>3</v>
      </c>
      <c r="K450" s="92"/>
    </row>
    <row r="451" spans="1:11" ht="20.399999999999999" x14ac:dyDescent="0.25">
      <c r="A451" s="14" t="s">
        <v>3121</v>
      </c>
      <c r="B451" s="14" t="s">
        <v>4152</v>
      </c>
      <c r="C451" s="14" t="s">
        <v>3917</v>
      </c>
      <c r="D451" s="16">
        <v>45688</v>
      </c>
      <c r="E451" s="16"/>
      <c r="F451" s="14" t="s">
        <v>4153</v>
      </c>
      <c r="G451" s="14"/>
      <c r="H451" s="14" t="s">
        <v>4154</v>
      </c>
      <c r="I451" s="15">
        <v>10494</v>
      </c>
      <c r="J451" s="77">
        <v>3</v>
      </c>
      <c r="K451" s="92"/>
    </row>
    <row r="452" spans="1:11" ht="13.2" x14ac:dyDescent="0.25">
      <c r="A452" s="14" t="s">
        <v>3121</v>
      </c>
      <c r="B452" s="14" t="s">
        <v>4155</v>
      </c>
      <c r="C452" s="14" t="s">
        <v>4156</v>
      </c>
      <c r="D452" s="16">
        <v>45819</v>
      </c>
      <c r="E452" s="16"/>
      <c r="F452" s="14" t="s">
        <v>4157</v>
      </c>
      <c r="G452" s="14" t="s">
        <v>4158</v>
      </c>
      <c r="H452" s="14" t="s">
        <v>4159</v>
      </c>
      <c r="I452" s="15">
        <v>1570</v>
      </c>
      <c r="J452" s="77">
        <v>3</v>
      </c>
      <c r="K452" s="92"/>
    </row>
    <row r="453" spans="1:11" ht="20.399999999999999" x14ac:dyDescent="0.25">
      <c r="A453" s="14" t="s">
        <v>3121</v>
      </c>
      <c r="B453" s="14" t="s">
        <v>4160</v>
      </c>
      <c r="C453" s="14"/>
      <c r="D453" s="16">
        <v>45732</v>
      </c>
      <c r="E453" s="16"/>
      <c r="F453" s="14" t="s">
        <v>4161</v>
      </c>
      <c r="G453" s="14"/>
      <c r="H453" s="14" t="s">
        <v>4162</v>
      </c>
      <c r="I453" s="15">
        <v>717.29</v>
      </c>
      <c r="J453" s="77">
        <v>3</v>
      </c>
      <c r="K453" s="92"/>
    </row>
    <row r="454" spans="1:11" ht="13.2" x14ac:dyDescent="0.25">
      <c r="A454" s="14" t="s">
        <v>3121</v>
      </c>
      <c r="B454" s="14" t="s">
        <v>4163</v>
      </c>
      <c r="C454" s="14" t="s">
        <v>4164</v>
      </c>
      <c r="D454" s="16">
        <v>45764</v>
      </c>
      <c r="E454" s="16"/>
      <c r="F454" s="14" t="s">
        <v>4165</v>
      </c>
      <c r="G454" s="14"/>
      <c r="H454" s="14" t="s">
        <v>4166</v>
      </c>
      <c r="I454" s="15">
        <v>265.64999999999998</v>
      </c>
      <c r="J454" s="77">
        <v>3</v>
      </c>
      <c r="K454" s="92"/>
    </row>
    <row r="455" spans="1:11" ht="20.399999999999999" x14ac:dyDescent="0.25">
      <c r="A455" s="14" t="s">
        <v>3121</v>
      </c>
      <c r="B455" s="14" t="s">
        <v>4167</v>
      </c>
      <c r="C455" s="14" t="s">
        <v>3959</v>
      </c>
      <c r="D455" s="16">
        <v>45674</v>
      </c>
      <c r="E455" s="16"/>
      <c r="F455" s="14" t="s">
        <v>4168</v>
      </c>
      <c r="G455" s="14"/>
      <c r="H455" s="14" t="s">
        <v>3283</v>
      </c>
      <c r="I455" s="15">
        <v>2520</v>
      </c>
      <c r="J455" s="77">
        <v>3</v>
      </c>
      <c r="K455" s="92"/>
    </row>
    <row r="456" spans="1:11" ht="20.399999999999999" x14ac:dyDescent="0.25">
      <c r="A456" s="14" t="s">
        <v>3121</v>
      </c>
      <c r="B456" s="14" t="s">
        <v>4169</v>
      </c>
      <c r="C456" s="14" t="s">
        <v>3962</v>
      </c>
      <c r="D456" s="16">
        <v>45716</v>
      </c>
      <c r="E456" s="16"/>
      <c r="F456" s="14" t="s">
        <v>4170</v>
      </c>
      <c r="G456" s="14"/>
      <c r="H456" s="14" t="s">
        <v>3283</v>
      </c>
      <c r="I456" s="15">
        <v>1020</v>
      </c>
      <c r="J456" s="77">
        <v>3</v>
      </c>
      <c r="K456" s="92"/>
    </row>
    <row r="457" spans="1:11" ht="20.399999999999999" x14ac:dyDescent="0.25">
      <c r="A457" s="14" t="s">
        <v>3121</v>
      </c>
      <c r="B457" s="14" t="s">
        <v>4171</v>
      </c>
      <c r="C457" s="14" t="s">
        <v>3964</v>
      </c>
      <c r="D457" s="16">
        <v>45709</v>
      </c>
      <c r="E457" s="16"/>
      <c r="F457" s="14" t="s">
        <v>4172</v>
      </c>
      <c r="G457" s="14"/>
      <c r="H457" s="14" t="s">
        <v>3283</v>
      </c>
      <c r="I457" s="15">
        <v>4540</v>
      </c>
      <c r="J457" s="77">
        <v>3</v>
      </c>
      <c r="K457" s="92"/>
    </row>
    <row r="458" spans="1:11" ht="20.399999999999999" x14ac:dyDescent="0.25">
      <c r="A458" s="14" t="s">
        <v>3121</v>
      </c>
      <c r="B458" s="14" t="s">
        <v>4173</v>
      </c>
      <c r="C458" s="14" t="s">
        <v>3966</v>
      </c>
      <c r="D458" s="16">
        <v>45705</v>
      </c>
      <c r="E458" s="16"/>
      <c r="F458" s="14" t="s">
        <v>4174</v>
      </c>
      <c r="G458" s="14"/>
      <c r="H458" s="14" t="s">
        <v>3283</v>
      </c>
      <c r="I458" s="15">
        <v>4620</v>
      </c>
      <c r="J458" s="77">
        <v>3</v>
      </c>
      <c r="K458" s="92"/>
    </row>
    <row r="459" spans="1:11" ht="13.2" x14ac:dyDescent="0.25">
      <c r="A459" s="14" t="s">
        <v>3121</v>
      </c>
      <c r="B459" s="14" t="s">
        <v>4175</v>
      </c>
      <c r="C459" s="14" t="s">
        <v>4176</v>
      </c>
      <c r="D459" s="16">
        <v>45720</v>
      </c>
      <c r="E459" s="16"/>
      <c r="F459" s="14" t="s">
        <v>4177</v>
      </c>
      <c r="G459" s="14"/>
      <c r="H459" s="14" t="s">
        <v>4178</v>
      </c>
      <c r="I459" s="15">
        <v>116.85</v>
      </c>
      <c r="J459" s="77">
        <v>3</v>
      </c>
      <c r="K459" s="92"/>
    </row>
    <row r="460" spans="1:11" ht="13.2" x14ac:dyDescent="0.25">
      <c r="A460" s="14" t="s">
        <v>3121</v>
      </c>
      <c r="B460" s="14" t="s">
        <v>4179</v>
      </c>
      <c r="C460" s="14" t="s">
        <v>3477</v>
      </c>
      <c r="D460" s="16">
        <v>45734</v>
      </c>
      <c r="E460" s="16"/>
      <c r="F460" s="14" t="s">
        <v>4180</v>
      </c>
      <c r="G460" s="14" t="s">
        <v>3479</v>
      </c>
      <c r="H460" s="14" t="s">
        <v>3480</v>
      </c>
      <c r="I460" s="15">
        <v>380</v>
      </c>
      <c r="J460" s="77">
        <v>3</v>
      </c>
      <c r="K460" s="92"/>
    </row>
    <row r="461" spans="1:11" ht="13.2" x14ac:dyDescent="0.25">
      <c r="A461" s="14" t="s">
        <v>3121</v>
      </c>
      <c r="B461" s="14" t="s">
        <v>4181</v>
      </c>
      <c r="C461" s="14" t="s">
        <v>4182</v>
      </c>
      <c r="D461" s="16">
        <v>45734</v>
      </c>
      <c r="E461" s="16"/>
      <c r="F461" s="14" t="s">
        <v>4183</v>
      </c>
      <c r="G461" s="14" t="s">
        <v>3479</v>
      </c>
      <c r="H461" s="14" t="s">
        <v>3480</v>
      </c>
      <c r="I461" s="15">
        <v>542.11</v>
      </c>
      <c r="J461" s="77">
        <v>3</v>
      </c>
      <c r="K461" s="92"/>
    </row>
    <row r="462" spans="1:11" ht="13.2" x14ac:dyDescent="0.25">
      <c r="A462" s="14" t="s">
        <v>3121</v>
      </c>
      <c r="B462" s="14" t="s">
        <v>4184</v>
      </c>
      <c r="C462" s="14" t="s">
        <v>3220</v>
      </c>
      <c r="D462" s="16">
        <v>45734</v>
      </c>
      <c r="E462" s="16"/>
      <c r="F462" s="14" t="s">
        <v>4185</v>
      </c>
      <c r="G462" s="14" t="s">
        <v>3479</v>
      </c>
      <c r="H462" s="14" t="s">
        <v>3480</v>
      </c>
      <c r="I462" s="15">
        <v>1440</v>
      </c>
      <c r="J462" s="77">
        <v>3</v>
      </c>
      <c r="K462" s="92"/>
    </row>
    <row r="463" spans="1:11" ht="13.2" x14ac:dyDescent="0.25">
      <c r="A463" s="14" t="s">
        <v>3121</v>
      </c>
      <c r="B463" s="14" t="s">
        <v>4186</v>
      </c>
      <c r="C463" s="14" t="s">
        <v>4187</v>
      </c>
      <c r="D463" s="16">
        <v>45734</v>
      </c>
      <c r="E463" s="16"/>
      <c r="F463" s="14" t="s">
        <v>4188</v>
      </c>
      <c r="G463" s="14" t="s">
        <v>3479</v>
      </c>
      <c r="H463" s="14" t="s">
        <v>3480</v>
      </c>
      <c r="I463" s="15">
        <v>1050</v>
      </c>
      <c r="J463" s="77">
        <v>3</v>
      </c>
      <c r="K463" s="92"/>
    </row>
    <row r="464" spans="1:11" ht="20.399999999999999" x14ac:dyDescent="0.25">
      <c r="A464" s="14" t="s">
        <v>4386</v>
      </c>
      <c r="B464" s="14" t="s">
        <v>4189</v>
      </c>
      <c r="C464" s="14" t="s">
        <v>4190</v>
      </c>
      <c r="D464" s="16">
        <v>45688</v>
      </c>
      <c r="E464" s="16"/>
      <c r="F464" s="14" t="s">
        <v>4191</v>
      </c>
      <c r="G464" s="14"/>
      <c r="H464" s="14" t="s">
        <v>4192</v>
      </c>
      <c r="I464" s="15">
        <v>26850</v>
      </c>
      <c r="J464" s="77">
        <v>3</v>
      </c>
      <c r="K464" s="92"/>
    </row>
    <row r="465" spans="1:11" ht="20.399999999999999" x14ac:dyDescent="0.25">
      <c r="A465" s="14" t="s">
        <v>4386</v>
      </c>
      <c r="B465" s="14" t="s">
        <v>4193</v>
      </c>
      <c r="C465" s="14" t="s">
        <v>4194</v>
      </c>
      <c r="D465" s="16">
        <v>45681</v>
      </c>
      <c r="E465" s="16"/>
      <c r="F465" s="14" t="s">
        <v>4195</v>
      </c>
      <c r="G465" s="14"/>
      <c r="H465" s="14" t="s">
        <v>4196</v>
      </c>
      <c r="I465" s="15">
        <v>6000</v>
      </c>
      <c r="J465" s="77">
        <v>3</v>
      </c>
      <c r="K465" s="92"/>
    </row>
    <row r="466" spans="1:11" ht="20.399999999999999" x14ac:dyDescent="0.25">
      <c r="A466" s="14" t="s">
        <v>4386</v>
      </c>
      <c r="B466" s="14" t="s">
        <v>4193</v>
      </c>
      <c r="C466" s="14" t="s">
        <v>4194</v>
      </c>
      <c r="D466" s="16">
        <v>45814</v>
      </c>
      <c r="E466" s="16"/>
      <c r="F466" s="14" t="s">
        <v>4195</v>
      </c>
      <c r="G466" s="14"/>
      <c r="H466" s="14" t="s">
        <v>4196</v>
      </c>
      <c r="I466" s="15">
        <v>-1198.1500000000001</v>
      </c>
      <c r="J466" s="77">
        <v>3</v>
      </c>
      <c r="K466" s="92"/>
    </row>
    <row r="467" spans="1:11" ht="20.399999999999999" x14ac:dyDescent="0.25">
      <c r="A467" s="14" t="s">
        <v>4386</v>
      </c>
      <c r="B467" s="14" t="s">
        <v>4197</v>
      </c>
      <c r="C467" s="14" t="s">
        <v>4198</v>
      </c>
      <c r="D467" s="16">
        <v>45714</v>
      </c>
      <c r="E467" s="16"/>
      <c r="F467" s="14" t="s">
        <v>4199</v>
      </c>
      <c r="G467" s="14" t="s">
        <v>4012</v>
      </c>
      <c r="H467" s="14" t="s">
        <v>4200</v>
      </c>
      <c r="I467" s="15">
        <v>3324</v>
      </c>
      <c r="J467" s="77">
        <v>3</v>
      </c>
      <c r="K467" s="92"/>
    </row>
    <row r="468" spans="1:11" ht="20.399999999999999" x14ac:dyDescent="0.25">
      <c r="A468" s="14" t="s">
        <v>4386</v>
      </c>
      <c r="B468" s="14" t="s">
        <v>4201</v>
      </c>
      <c r="C468" s="14" t="s">
        <v>4202</v>
      </c>
      <c r="D468" s="16">
        <v>45714</v>
      </c>
      <c r="E468" s="16"/>
      <c r="F468" s="14" t="s">
        <v>4203</v>
      </c>
      <c r="G468" s="14" t="s">
        <v>4204</v>
      </c>
      <c r="H468" s="14" t="s">
        <v>4205</v>
      </c>
      <c r="I468" s="15">
        <v>780</v>
      </c>
      <c r="J468" s="77">
        <v>3</v>
      </c>
      <c r="K468" s="92"/>
    </row>
    <row r="469" spans="1:11" ht="20.399999999999999" x14ac:dyDescent="0.25">
      <c r="A469" s="14" t="s">
        <v>4386</v>
      </c>
      <c r="B469" s="14" t="s">
        <v>4206</v>
      </c>
      <c r="C469" s="14"/>
      <c r="D469" s="16">
        <v>45709</v>
      </c>
      <c r="E469" s="16"/>
      <c r="F469" s="14" t="s">
        <v>4207</v>
      </c>
      <c r="G469" s="14"/>
      <c r="H469" s="14" t="s">
        <v>4208</v>
      </c>
      <c r="I469" s="15">
        <v>5539.82</v>
      </c>
      <c r="J469" s="77">
        <v>3</v>
      </c>
      <c r="K469" s="92"/>
    </row>
    <row r="470" spans="1:11" ht="20.399999999999999" x14ac:dyDescent="0.25">
      <c r="A470" s="14" t="s">
        <v>4386</v>
      </c>
      <c r="B470" s="14" t="s">
        <v>4209</v>
      </c>
      <c r="C470" s="14" t="s">
        <v>4210</v>
      </c>
      <c r="D470" s="16">
        <v>45697</v>
      </c>
      <c r="E470" s="16"/>
      <c r="F470" s="14" t="s">
        <v>4211</v>
      </c>
      <c r="G470" s="14"/>
      <c r="H470" s="14" t="s">
        <v>4212</v>
      </c>
      <c r="I470" s="15">
        <v>2000</v>
      </c>
      <c r="J470" s="77">
        <v>3</v>
      </c>
      <c r="K470" s="92"/>
    </row>
    <row r="471" spans="1:11" ht="20.399999999999999" x14ac:dyDescent="0.25">
      <c r="A471" s="14" t="s">
        <v>4386</v>
      </c>
      <c r="B471" s="14" t="s">
        <v>4209</v>
      </c>
      <c r="C471" s="14" t="s">
        <v>4210</v>
      </c>
      <c r="D471" s="16">
        <v>45733</v>
      </c>
      <c r="E471" s="16"/>
      <c r="F471" s="14" t="s">
        <v>4211</v>
      </c>
      <c r="G471" s="14"/>
      <c r="H471" s="14" t="s">
        <v>4212</v>
      </c>
      <c r="I471" s="15">
        <v>-433.35</v>
      </c>
      <c r="J471" s="77">
        <v>3</v>
      </c>
      <c r="K471" s="92"/>
    </row>
    <row r="472" spans="1:11" ht="20.399999999999999" x14ac:dyDescent="0.25">
      <c r="A472" s="14" t="s">
        <v>4386</v>
      </c>
      <c r="B472" s="14" t="s">
        <v>4213</v>
      </c>
      <c r="C472" s="14" t="s">
        <v>4214</v>
      </c>
      <c r="D472" s="16">
        <v>45730</v>
      </c>
      <c r="E472" s="16"/>
      <c r="F472" s="14" t="s">
        <v>4215</v>
      </c>
      <c r="G472" s="14"/>
      <c r="H472" s="14" t="s">
        <v>4196</v>
      </c>
      <c r="I472" s="15">
        <v>5000</v>
      </c>
      <c r="J472" s="77">
        <v>3</v>
      </c>
      <c r="K472" s="92"/>
    </row>
    <row r="473" spans="1:11" ht="20.399999999999999" x14ac:dyDescent="0.25">
      <c r="A473" s="14" t="s">
        <v>4386</v>
      </c>
      <c r="B473" s="14" t="s">
        <v>4213</v>
      </c>
      <c r="C473" s="14" t="s">
        <v>4214</v>
      </c>
      <c r="D473" s="16">
        <v>45792</v>
      </c>
      <c r="E473" s="16"/>
      <c r="F473" s="14" t="s">
        <v>4215</v>
      </c>
      <c r="G473" s="14"/>
      <c r="H473" s="14" t="s">
        <v>4196</v>
      </c>
      <c r="I473" s="15">
        <v>924.18</v>
      </c>
      <c r="J473" s="77">
        <v>3</v>
      </c>
      <c r="K473" s="92"/>
    </row>
    <row r="474" spans="1:11" ht="20.399999999999999" x14ac:dyDescent="0.25">
      <c r="A474" s="14" t="s">
        <v>4386</v>
      </c>
      <c r="B474" s="14" t="s">
        <v>4216</v>
      </c>
      <c r="C474" s="14" t="s">
        <v>4217</v>
      </c>
      <c r="D474" s="16">
        <v>45730</v>
      </c>
      <c r="E474" s="16"/>
      <c r="F474" s="14" t="s">
        <v>4218</v>
      </c>
      <c r="G474" s="14"/>
      <c r="H474" s="14" t="s">
        <v>4219</v>
      </c>
      <c r="I474" s="15">
        <v>4500</v>
      </c>
      <c r="J474" s="77">
        <v>3</v>
      </c>
      <c r="K474" s="92"/>
    </row>
    <row r="475" spans="1:11" ht="20.399999999999999" x14ac:dyDescent="0.25">
      <c r="A475" s="14" t="s">
        <v>4386</v>
      </c>
      <c r="B475" s="14" t="s">
        <v>4216</v>
      </c>
      <c r="C475" s="14" t="s">
        <v>4217</v>
      </c>
      <c r="D475" s="16">
        <v>45792</v>
      </c>
      <c r="E475" s="16"/>
      <c r="F475" s="14" t="s">
        <v>4218</v>
      </c>
      <c r="G475" s="14"/>
      <c r="H475" s="14" t="s">
        <v>4219</v>
      </c>
      <c r="I475" s="15">
        <v>-1180.4100000000001</v>
      </c>
      <c r="J475" s="77">
        <v>3</v>
      </c>
      <c r="K475" s="92"/>
    </row>
    <row r="476" spans="1:11" ht="20.399999999999999" x14ac:dyDescent="0.25">
      <c r="A476" s="14" t="s">
        <v>4386</v>
      </c>
      <c r="B476" s="14" t="s">
        <v>4220</v>
      </c>
      <c r="C476" s="14" t="s">
        <v>4221</v>
      </c>
      <c r="D476" s="16">
        <v>45724</v>
      </c>
      <c r="E476" s="16"/>
      <c r="F476" s="14" t="s">
        <v>4222</v>
      </c>
      <c r="G476" s="14" t="s">
        <v>4223</v>
      </c>
      <c r="H476" s="14" t="s">
        <v>4224</v>
      </c>
      <c r="I476" s="15">
        <v>162.44</v>
      </c>
      <c r="J476" s="77">
        <v>3</v>
      </c>
      <c r="K476" s="92"/>
    </row>
    <row r="477" spans="1:11" ht="20.399999999999999" x14ac:dyDescent="0.25">
      <c r="A477" s="14" t="s">
        <v>4386</v>
      </c>
      <c r="B477" s="14" t="s">
        <v>4225</v>
      </c>
      <c r="C477" s="14" t="s">
        <v>3927</v>
      </c>
      <c r="D477" s="16">
        <v>45723</v>
      </c>
      <c r="E477" s="16"/>
      <c r="F477" s="14" t="s">
        <v>4226</v>
      </c>
      <c r="G477" s="14" t="s">
        <v>4227</v>
      </c>
      <c r="H477" s="14" t="s">
        <v>4196</v>
      </c>
      <c r="I477" s="15">
        <v>1800</v>
      </c>
      <c r="J477" s="77">
        <v>3</v>
      </c>
      <c r="K477" s="92"/>
    </row>
    <row r="478" spans="1:11" ht="20.399999999999999" x14ac:dyDescent="0.25">
      <c r="A478" s="14" t="s">
        <v>4386</v>
      </c>
      <c r="B478" s="14" t="s">
        <v>4228</v>
      </c>
      <c r="C478" s="14" t="s">
        <v>4229</v>
      </c>
      <c r="D478" s="16">
        <v>45722</v>
      </c>
      <c r="E478" s="16"/>
      <c r="F478" s="14" t="s">
        <v>4230</v>
      </c>
      <c r="G478" s="14"/>
      <c r="H478" s="14" t="s">
        <v>4231</v>
      </c>
      <c r="I478" s="15">
        <v>810</v>
      </c>
      <c r="J478" s="77">
        <v>3</v>
      </c>
      <c r="K478" s="92"/>
    </row>
    <row r="479" spans="1:11" ht="20.399999999999999" x14ac:dyDescent="0.25">
      <c r="A479" s="14" t="s">
        <v>4386</v>
      </c>
      <c r="B479" s="14" t="s">
        <v>4232</v>
      </c>
      <c r="C479" s="14" t="s">
        <v>4233</v>
      </c>
      <c r="D479" s="16">
        <v>45721</v>
      </c>
      <c r="E479" s="16"/>
      <c r="F479" s="14" t="s">
        <v>4226</v>
      </c>
      <c r="G479" s="14" t="s">
        <v>4234</v>
      </c>
      <c r="H479" s="14" t="s">
        <v>4219</v>
      </c>
      <c r="I479" s="15">
        <v>1800</v>
      </c>
      <c r="J479" s="77">
        <v>3</v>
      </c>
      <c r="K479" s="92"/>
    </row>
    <row r="480" spans="1:11" ht="20.399999999999999" x14ac:dyDescent="0.25">
      <c r="A480" s="14" t="s">
        <v>4386</v>
      </c>
      <c r="B480" s="14" t="s">
        <v>4235</v>
      </c>
      <c r="C480" s="14" t="s">
        <v>4236</v>
      </c>
      <c r="D480" s="16">
        <v>45733</v>
      </c>
      <c r="E480" s="16"/>
      <c r="F480" s="14" t="s">
        <v>4237</v>
      </c>
      <c r="G480" s="14"/>
      <c r="H480" s="14" t="s">
        <v>4196</v>
      </c>
      <c r="I480" s="15">
        <v>460.95</v>
      </c>
      <c r="J480" s="77">
        <v>3</v>
      </c>
      <c r="K480" s="92"/>
    </row>
    <row r="481" spans="1:11" ht="20.399999999999999" x14ac:dyDescent="0.25">
      <c r="A481" s="14" t="s">
        <v>4386</v>
      </c>
      <c r="B481" s="14" t="s">
        <v>4225</v>
      </c>
      <c r="C481" s="14" t="s">
        <v>3215</v>
      </c>
      <c r="D481" s="16">
        <v>45702</v>
      </c>
      <c r="E481" s="16"/>
      <c r="F481" s="14" t="s">
        <v>4238</v>
      </c>
      <c r="G481" s="14" t="s">
        <v>4227</v>
      </c>
      <c r="H481" s="14" t="s">
        <v>4196</v>
      </c>
      <c r="I481" s="15">
        <v>1800</v>
      </c>
      <c r="J481" s="77">
        <v>3</v>
      </c>
      <c r="K481" s="92"/>
    </row>
    <row r="482" spans="1:11" ht="20.399999999999999" x14ac:dyDescent="0.25">
      <c r="A482" s="14" t="s">
        <v>4386</v>
      </c>
      <c r="B482" s="14" t="s">
        <v>4239</v>
      </c>
      <c r="C482" s="14" t="s">
        <v>4240</v>
      </c>
      <c r="D482" s="16">
        <v>45695</v>
      </c>
      <c r="E482" s="16"/>
      <c r="F482" s="14" t="s">
        <v>4238</v>
      </c>
      <c r="G482" s="14" t="s">
        <v>4234</v>
      </c>
      <c r="H482" s="14" t="s">
        <v>4219</v>
      </c>
      <c r="I482" s="15">
        <v>1800</v>
      </c>
      <c r="J482" s="77">
        <v>3</v>
      </c>
      <c r="K482" s="92"/>
    </row>
    <row r="483" spans="1:11" ht="20.399999999999999" x14ac:dyDescent="0.25">
      <c r="A483" s="14" t="s">
        <v>4386</v>
      </c>
      <c r="B483" s="14" t="s">
        <v>4241</v>
      </c>
      <c r="C483" s="14" t="s">
        <v>4242</v>
      </c>
      <c r="D483" s="16">
        <v>45738</v>
      </c>
      <c r="E483" s="16"/>
      <c r="F483" s="14" t="s">
        <v>4243</v>
      </c>
      <c r="G483" s="14" t="s">
        <v>4244</v>
      </c>
      <c r="H483" s="14" t="s">
        <v>4245</v>
      </c>
      <c r="I483" s="15">
        <v>1800</v>
      </c>
      <c r="J483" s="77">
        <v>3</v>
      </c>
      <c r="K483" s="92"/>
    </row>
    <row r="484" spans="1:11" ht="20.399999999999999" x14ac:dyDescent="0.25">
      <c r="A484" s="14" t="s">
        <v>4386</v>
      </c>
      <c r="B484" s="14" t="s">
        <v>4246</v>
      </c>
      <c r="C484" s="14" t="s">
        <v>4247</v>
      </c>
      <c r="D484" s="16">
        <v>45745</v>
      </c>
      <c r="E484" s="16"/>
      <c r="F484" s="14" t="s">
        <v>4248</v>
      </c>
      <c r="G484" s="14"/>
      <c r="H484" s="14" t="s">
        <v>4249</v>
      </c>
      <c r="I484" s="15">
        <v>1418.49</v>
      </c>
      <c r="J484" s="77">
        <v>3</v>
      </c>
      <c r="K484" s="92"/>
    </row>
    <row r="485" spans="1:11" ht="20.399999999999999" x14ac:dyDescent="0.25">
      <c r="A485" s="14" t="s">
        <v>4386</v>
      </c>
      <c r="B485" s="14" t="s">
        <v>4250</v>
      </c>
      <c r="C485" s="14" t="s">
        <v>4251</v>
      </c>
      <c r="D485" s="16">
        <v>45760</v>
      </c>
      <c r="E485" s="16"/>
      <c r="F485" s="14" t="s">
        <v>4252</v>
      </c>
      <c r="G485" s="14" t="s">
        <v>4234</v>
      </c>
      <c r="H485" s="14" t="s">
        <v>4219</v>
      </c>
      <c r="I485" s="15">
        <v>1800</v>
      </c>
      <c r="J485" s="77">
        <v>3</v>
      </c>
      <c r="K485" s="92"/>
    </row>
    <row r="486" spans="1:11" ht="20.399999999999999" x14ac:dyDescent="0.25">
      <c r="A486" s="14" t="s">
        <v>4386</v>
      </c>
      <c r="B486" s="14" t="s">
        <v>4253</v>
      </c>
      <c r="C486" s="14" t="s">
        <v>4254</v>
      </c>
      <c r="D486" s="16">
        <v>45760</v>
      </c>
      <c r="E486" s="16"/>
      <c r="F486" s="14" t="s">
        <v>4252</v>
      </c>
      <c r="G486" s="14" t="s">
        <v>4227</v>
      </c>
      <c r="H486" s="14" t="s">
        <v>4196</v>
      </c>
      <c r="I486" s="15">
        <v>1800</v>
      </c>
      <c r="J486" s="77">
        <v>3</v>
      </c>
      <c r="K486" s="92"/>
    </row>
    <row r="487" spans="1:11" ht="20.399999999999999" x14ac:dyDescent="0.25">
      <c r="A487" s="14" t="s">
        <v>4386</v>
      </c>
      <c r="B487" s="14" t="s">
        <v>4255</v>
      </c>
      <c r="C487" s="14" t="s">
        <v>4256</v>
      </c>
      <c r="D487" s="16">
        <v>45794</v>
      </c>
      <c r="E487" s="16"/>
      <c r="F487" s="14" t="s">
        <v>4257</v>
      </c>
      <c r="G487" s="14"/>
      <c r="H487" s="14" t="s">
        <v>4196</v>
      </c>
      <c r="I487" s="15">
        <v>916.31</v>
      </c>
      <c r="J487" s="77">
        <v>3</v>
      </c>
      <c r="K487" s="92"/>
    </row>
    <row r="488" spans="1:11" ht="20.399999999999999" x14ac:dyDescent="0.25">
      <c r="A488" s="14" t="s">
        <v>4386</v>
      </c>
      <c r="B488" s="14" t="s">
        <v>4258</v>
      </c>
      <c r="C488" s="14" t="s">
        <v>4259</v>
      </c>
      <c r="D488" s="16">
        <v>45794</v>
      </c>
      <c r="E488" s="16"/>
      <c r="F488" s="14" t="s">
        <v>4260</v>
      </c>
      <c r="G488" s="14" t="s">
        <v>4227</v>
      </c>
      <c r="H488" s="14" t="s">
        <v>4196</v>
      </c>
      <c r="I488" s="15">
        <v>1800</v>
      </c>
      <c r="J488" s="77">
        <v>3</v>
      </c>
      <c r="K488" s="92"/>
    </row>
    <row r="489" spans="1:11" ht="20.399999999999999" x14ac:dyDescent="0.25">
      <c r="A489" s="14" t="s">
        <v>4386</v>
      </c>
      <c r="B489" s="14" t="s">
        <v>4261</v>
      </c>
      <c r="C489" s="14" t="s">
        <v>4262</v>
      </c>
      <c r="D489" s="16">
        <v>45794</v>
      </c>
      <c r="E489" s="16"/>
      <c r="F489" s="14" t="s">
        <v>4260</v>
      </c>
      <c r="G489" s="14" t="s">
        <v>4234</v>
      </c>
      <c r="H489" s="14" t="s">
        <v>4219</v>
      </c>
      <c r="I489" s="15">
        <v>1800</v>
      </c>
      <c r="J489" s="77">
        <v>3</v>
      </c>
      <c r="K489" s="92"/>
    </row>
    <row r="490" spans="1:11" ht="20.399999999999999" x14ac:dyDescent="0.25">
      <c r="A490" s="14" t="s">
        <v>4386</v>
      </c>
      <c r="B490" s="14" t="s">
        <v>4263</v>
      </c>
      <c r="C490" s="14" t="s">
        <v>4264</v>
      </c>
      <c r="D490" s="16">
        <v>45790</v>
      </c>
      <c r="E490" s="16"/>
      <c r="F490" s="14" t="s">
        <v>4265</v>
      </c>
      <c r="G490" s="14"/>
      <c r="H490" s="14" t="s">
        <v>4219</v>
      </c>
      <c r="I490" s="15">
        <v>7000</v>
      </c>
      <c r="J490" s="77">
        <v>3</v>
      </c>
      <c r="K490" s="92"/>
    </row>
    <row r="491" spans="1:11" ht="20.399999999999999" x14ac:dyDescent="0.25">
      <c r="A491" s="14" t="s">
        <v>4386</v>
      </c>
      <c r="B491" s="14" t="s">
        <v>4263</v>
      </c>
      <c r="C491" s="14" t="s">
        <v>4264</v>
      </c>
      <c r="D491" s="16">
        <v>45860</v>
      </c>
      <c r="E491" s="16"/>
      <c r="F491" s="14" t="s">
        <v>4265</v>
      </c>
      <c r="G491" s="14"/>
      <c r="H491" s="14" t="s">
        <v>4219</v>
      </c>
      <c r="I491" s="15">
        <v>-2803.88</v>
      </c>
      <c r="J491" s="77">
        <v>3</v>
      </c>
      <c r="K491" s="92"/>
    </row>
    <row r="492" spans="1:11" ht="20.399999999999999" x14ac:dyDescent="0.25">
      <c r="A492" s="14" t="s">
        <v>4386</v>
      </c>
      <c r="B492" s="14" t="s">
        <v>4266</v>
      </c>
      <c r="C492" s="14" t="s">
        <v>4267</v>
      </c>
      <c r="D492" s="16">
        <v>45792</v>
      </c>
      <c r="E492" s="16"/>
      <c r="F492" s="14" t="s">
        <v>4268</v>
      </c>
      <c r="G492" s="14"/>
      <c r="H492" s="14" t="s">
        <v>4148</v>
      </c>
      <c r="I492" s="15">
        <v>261.69</v>
      </c>
      <c r="J492" s="77">
        <v>3</v>
      </c>
      <c r="K492" s="92"/>
    </row>
    <row r="493" spans="1:11" ht="20.399999999999999" x14ac:dyDescent="0.25">
      <c r="A493" s="14" t="s">
        <v>4386</v>
      </c>
      <c r="B493" s="14" t="s">
        <v>4269</v>
      </c>
      <c r="C493" s="14" t="s">
        <v>4270</v>
      </c>
      <c r="D493" s="16">
        <v>45838</v>
      </c>
      <c r="E493" s="16"/>
      <c r="F493" s="14" t="s">
        <v>4271</v>
      </c>
      <c r="G493" s="14"/>
      <c r="H493" s="14" t="s">
        <v>4196</v>
      </c>
      <c r="I493" s="15">
        <v>273.26</v>
      </c>
      <c r="J493" s="77">
        <v>3</v>
      </c>
      <c r="K493" s="92"/>
    </row>
    <row r="494" spans="1:11" ht="20.399999999999999" x14ac:dyDescent="0.25">
      <c r="A494" s="14" t="s">
        <v>4386</v>
      </c>
      <c r="B494" s="14" t="s">
        <v>4272</v>
      </c>
      <c r="C494" s="14" t="s">
        <v>4273</v>
      </c>
      <c r="D494" s="16">
        <v>45831</v>
      </c>
      <c r="E494" s="16"/>
      <c r="F494" s="14" t="s">
        <v>4274</v>
      </c>
      <c r="G494" s="14"/>
      <c r="H494" s="14" t="s">
        <v>4219</v>
      </c>
      <c r="I494" s="15">
        <v>1757.58</v>
      </c>
      <c r="J494" s="77">
        <v>3</v>
      </c>
      <c r="K494" s="92"/>
    </row>
    <row r="495" spans="1:11" ht="20.399999999999999" x14ac:dyDescent="0.25">
      <c r="A495" s="14" t="s">
        <v>4386</v>
      </c>
      <c r="B495" s="14" t="s">
        <v>4275</v>
      </c>
      <c r="C495" s="14" t="s">
        <v>4276</v>
      </c>
      <c r="D495" s="16">
        <v>45831</v>
      </c>
      <c r="E495" s="16"/>
      <c r="F495" s="14" t="s">
        <v>4277</v>
      </c>
      <c r="G495" s="14"/>
      <c r="H495" s="14" t="s">
        <v>4219</v>
      </c>
      <c r="I495" s="15">
        <v>2117.52</v>
      </c>
      <c r="J495" s="77">
        <v>3</v>
      </c>
      <c r="K495" s="92"/>
    </row>
    <row r="496" spans="1:11" ht="20.399999999999999" x14ac:dyDescent="0.25">
      <c r="A496" s="14" t="s">
        <v>4386</v>
      </c>
      <c r="B496" s="14" t="s">
        <v>4278</v>
      </c>
      <c r="C496" s="14" t="s">
        <v>4279</v>
      </c>
      <c r="D496" s="16">
        <v>45831</v>
      </c>
      <c r="E496" s="16"/>
      <c r="F496" s="14" t="s">
        <v>4280</v>
      </c>
      <c r="G496" s="14" t="s">
        <v>4227</v>
      </c>
      <c r="H496" s="14" t="s">
        <v>4196</v>
      </c>
      <c r="I496" s="15">
        <v>1800</v>
      </c>
      <c r="J496" s="77">
        <v>3</v>
      </c>
      <c r="K496" s="92"/>
    </row>
    <row r="497" spans="1:11" ht="20.399999999999999" x14ac:dyDescent="0.25">
      <c r="A497" s="14" t="s">
        <v>4386</v>
      </c>
      <c r="B497" s="14" t="s">
        <v>4281</v>
      </c>
      <c r="C497" s="14" t="s">
        <v>4282</v>
      </c>
      <c r="D497" s="16">
        <v>45831</v>
      </c>
      <c r="E497" s="16"/>
      <c r="F497" s="14" t="s">
        <v>4280</v>
      </c>
      <c r="G497" s="14" t="s">
        <v>4234</v>
      </c>
      <c r="H497" s="14" t="s">
        <v>4219</v>
      </c>
      <c r="I497" s="15">
        <v>1800</v>
      </c>
      <c r="J497" s="77">
        <v>3</v>
      </c>
      <c r="K497" s="92"/>
    </row>
    <row r="498" spans="1:11" ht="20.399999999999999" x14ac:dyDescent="0.25">
      <c r="A498" s="14" t="s">
        <v>4386</v>
      </c>
      <c r="B498" s="14" t="s">
        <v>4283</v>
      </c>
      <c r="C498" s="14" t="s">
        <v>4221</v>
      </c>
      <c r="D498" s="16">
        <v>45821</v>
      </c>
      <c r="E498" s="16"/>
      <c r="F498" s="14" t="s">
        <v>4284</v>
      </c>
      <c r="G498" s="14" t="s">
        <v>4285</v>
      </c>
      <c r="H498" s="14" t="s">
        <v>4286</v>
      </c>
      <c r="I498" s="15">
        <v>540</v>
      </c>
      <c r="J498" s="77">
        <v>3</v>
      </c>
      <c r="K498" s="92"/>
    </row>
    <row r="499" spans="1:11" ht="20.399999999999999" x14ac:dyDescent="0.25">
      <c r="A499" s="14" t="s">
        <v>4386</v>
      </c>
      <c r="B499" s="14" t="s">
        <v>4287</v>
      </c>
      <c r="C499" s="14" t="s">
        <v>4187</v>
      </c>
      <c r="D499" s="16">
        <v>45821</v>
      </c>
      <c r="E499" s="16"/>
      <c r="F499" s="14" t="s">
        <v>4288</v>
      </c>
      <c r="G499" s="14" t="s">
        <v>4285</v>
      </c>
      <c r="H499" s="14" t="s">
        <v>4286</v>
      </c>
      <c r="I499" s="15">
        <v>300</v>
      </c>
      <c r="J499" s="77">
        <v>3</v>
      </c>
      <c r="K499" s="92"/>
    </row>
    <row r="500" spans="1:11" ht="20.399999999999999" x14ac:dyDescent="0.25">
      <c r="A500" s="14" t="s">
        <v>4386</v>
      </c>
      <c r="B500" s="14" t="s">
        <v>4289</v>
      </c>
      <c r="C500" s="14" t="s">
        <v>3220</v>
      </c>
      <c r="D500" s="16">
        <v>45821</v>
      </c>
      <c r="E500" s="16"/>
      <c r="F500" s="14" t="s">
        <v>4290</v>
      </c>
      <c r="G500" s="14" t="s">
        <v>4285</v>
      </c>
      <c r="H500" s="14" t="s">
        <v>4286</v>
      </c>
      <c r="I500" s="15">
        <v>360</v>
      </c>
      <c r="J500" s="77">
        <v>3</v>
      </c>
      <c r="K500" s="92"/>
    </row>
    <row r="501" spans="1:11" ht="20.399999999999999" x14ac:dyDescent="0.25">
      <c r="A501" s="14" t="s">
        <v>4386</v>
      </c>
      <c r="B501" s="14" t="s">
        <v>4291</v>
      </c>
      <c r="C501" s="14" t="s">
        <v>3927</v>
      </c>
      <c r="D501" s="16">
        <v>45821</v>
      </c>
      <c r="E501" s="16"/>
      <c r="F501" s="14" t="s">
        <v>4292</v>
      </c>
      <c r="G501" s="14" t="s">
        <v>4285</v>
      </c>
      <c r="H501" s="14" t="s">
        <v>4286</v>
      </c>
      <c r="I501" s="15">
        <v>300</v>
      </c>
      <c r="J501" s="77">
        <v>3</v>
      </c>
      <c r="K501" s="92"/>
    </row>
    <row r="502" spans="1:11" ht="20.399999999999999" x14ac:dyDescent="0.25">
      <c r="A502" s="14" t="s">
        <v>4386</v>
      </c>
      <c r="B502" s="14" t="s">
        <v>4293</v>
      </c>
      <c r="C502" s="14" t="s">
        <v>4294</v>
      </c>
      <c r="D502" s="16">
        <v>45814</v>
      </c>
      <c r="E502" s="16"/>
      <c r="F502" s="14" t="s">
        <v>4295</v>
      </c>
      <c r="G502" s="14"/>
      <c r="H502" s="14" t="s">
        <v>4296</v>
      </c>
      <c r="I502" s="15">
        <v>1823</v>
      </c>
      <c r="J502" s="77">
        <v>3</v>
      </c>
      <c r="K502" s="92"/>
    </row>
    <row r="503" spans="1:11" ht="20.399999999999999" x14ac:dyDescent="0.25">
      <c r="A503" s="14" t="s">
        <v>4386</v>
      </c>
      <c r="B503" s="14" t="s">
        <v>4297</v>
      </c>
      <c r="C503" s="14" t="s">
        <v>4298</v>
      </c>
      <c r="D503" s="16">
        <v>45867</v>
      </c>
      <c r="E503" s="16"/>
      <c r="F503" s="14" t="s">
        <v>4299</v>
      </c>
      <c r="G503" s="14" t="s">
        <v>4227</v>
      </c>
      <c r="H503" s="14" t="s">
        <v>4196</v>
      </c>
      <c r="I503" s="15">
        <v>1800</v>
      </c>
      <c r="J503" s="77">
        <v>3</v>
      </c>
      <c r="K503" s="92"/>
    </row>
    <row r="504" spans="1:11" ht="20.399999999999999" x14ac:dyDescent="0.25">
      <c r="A504" s="14" t="s">
        <v>4386</v>
      </c>
      <c r="B504" s="14" t="s">
        <v>4300</v>
      </c>
      <c r="C504" s="14" t="s">
        <v>4270</v>
      </c>
      <c r="D504" s="16">
        <v>45846</v>
      </c>
      <c r="E504" s="16"/>
      <c r="F504" s="14" t="s">
        <v>4301</v>
      </c>
      <c r="G504" s="14"/>
      <c r="H504" s="14" t="s">
        <v>4196</v>
      </c>
      <c r="I504" s="15">
        <v>2854.38</v>
      </c>
      <c r="J504" s="77">
        <v>3</v>
      </c>
      <c r="K504" s="92"/>
    </row>
    <row r="505" spans="1:11" ht="20.399999999999999" x14ac:dyDescent="0.25">
      <c r="A505" s="14" t="s">
        <v>4386</v>
      </c>
      <c r="B505" s="14" t="s">
        <v>4302</v>
      </c>
      <c r="C505" s="14" t="s">
        <v>4303</v>
      </c>
      <c r="D505" s="16">
        <v>45846</v>
      </c>
      <c r="E505" s="16"/>
      <c r="F505" s="14" t="s">
        <v>4165</v>
      </c>
      <c r="G505" s="14"/>
      <c r="H505" s="14" t="s">
        <v>4196</v>
      </c>
      <c r="I505" s="15">
        <v>124.85</v>
      </c>
      <c r="J505" s="77">
        <v>3</v>
      </c>
      <c r="K505" s="92"/>
    </row>
    <row r="506" spans="1:11" ht="20.399999999999999" x14ac:dyDescent="0.25">
      <c r="A506" s="14" t="s">
        <v>4386</v>
      </c>
      <c r="B506" s="14" t="s">
        <v>4304</v>
      </c>
      <c r="C506" s="14" t="s">
        <v>3234</v>
      </c>
      <c r="D506" s="16">
        <v>45895</v>
      </c>
      <c r="E506" s="16"/>
      <c r="F506" s="14" t="s">
        <v>4305</v>
      </c>
      <c r="G506" s="14"/>
      <c r="H506" s="14" t="s">
        <v>4196</v>
      </c>
      <c r="I506" s="15">
        <v>8006.6</v>
      </c>
      <c r="J506" s="77">
        <v>3</v>
      </c>
      <c r="K506" s="92"/>
    </row>
    <row r="507" spans="1:11" ht="20.399999999999999" x14ac:dyDescent="0.25">
      <c r="A507" s="14" t="s">
        <v>4386</v>
      </c>
      <c r="B507" s="14" t="s">
        <v>4306</v>
      </c>
      <c r="C507" s="14" t="s">
        <v>4307</v>
      </c>
      <c r="D507" s="16">
        <v>45891</v>
      </c>
      <c r="E507" s="16"/>
      <c r="F507" s="14" t="s">
        <v>4308</v>
      </c>
      <c r="G507" s="14"/>
      <c r="H507" s="14" t="s">
        <v>4196</v>
      </c>
      <c r="I507" s="15">
        <v>14000</v>
      </c>
      <c r="J507" s="77">
        <v>3</v>
      </c>
      <c r="K507" s="92"/>
    </row>
    <row r="508" spans="1:11" ht="20.399999999999999" x14ac:dyDescent="0.25">
      <c r="A508" s="14" t="s">
        <v>4386</v>
      </c>
      <c r="B508" s="14" t="s">
        <v>4306</v>
      </c>
      <c r="C508" s="14" t="s">
        <v>4307</v>
      </c>
      <c r="D508" s="16">
        <v>46030</v>
      </c>
      <c r="E508" s="16"/>
      <c r="F508" s="14" t="s">
        <v>4308</v>
      </c>
      <c r="G508" s="14"/>
      <c r="H508" s="14" t="s">
        <v>4196</v>
      </c>
      <c r="I508" s="15">
        <v>-2258.75</v>
      </c>
      <c r="J508" s="77">
        <v>3</v>
      </c>
      <c r="K508" s="92"/>
    </row>
    <row r="509" spans="1:11" ht="20.399999999999999" x14ac:dyDescent="0.25">
      <c r="A509" s="14" t="s">
        <v>4386</v>
      </c>
      <c r="B509" s="14" t="s">
        <v>4309</v>
      </c>
      <c r="C509" s="14" t="s">
        <v>4310</v>
      </c>
      <c r="D509" s="16">
        <v>45885</v>
      </c>
      <c r="E509" s="16"/>
      <c r="F509" s="14" t="s">
        <v>4311</v>
      </c>
      <c r="G509" s="14"/>
      <c r="H509" s="14" t="s">
        <v>4196</v>
      </c>
      <c r="I509" s="15">
        <v>114.4</v>
      </c>
      <c r="J509" s="77">
        <v>3</v>
      </c>
      <c r="K509" s="92"/>
    </row>
    <row r="510" spans="1:11" ht="20.399999999999999" x14ac:dyDescent="0.25">
      <c r="A510" s="14" t="s">
        <v>4386</v>
      </c>
      <c r="B510" s="14" t="s">
        <v>4312</v>
      </c>
      <c r="C510" s="14" t="s">
        <v>4313</v>
      </c>
      <c r="D510" s="16">
        <v>45876</v>
      </c>
      <c r="E510" s="16"/>
      <c r="F510" s="14" t="s">
        <v>4314</v>
      </c>
      <c r="G510" s="14" t="s">
        <v>4315</v>
      </c>
      <c r="H510" s="14" t="s">
        <v>4316</v>
      </c>
      <c r="I510" s="15">
        <v>13.449999999999989</v>
      </c>
      <c r="J510" s="77">
        <v>3</v>
      </c>
      <c r="K510" s="92"/>
    </row>
    <row r="511" spans="1:11" ht="20.399999999999999" x14ac:dyDescent="0.25">
      <c r="A511" s="14" t="s">
        <v>4386</v>
      </c>
      <c r="B511" s="14" t="s">
        <v>4317</v>
      </c>
      <c r="C511" s="14" t="s">
        <v>4318</v>
      </c>
      <c r="D511" s="16">
        <v>45928</v>
      </c>
      <c r="E511" s="16"/>
      <c r="F511" s="14" t="s">
        <v>4319</v>
      </c>
      <c r="G511" s="14" t="s">
        <v>4227</v>
      </c>
      <c r="H511" s="14" t="s">
        <v>4196</v>
      </c>
      <c r="I511" s="15">
        <v>1800</v>
      </c>
      <c r="J511" s="77">
        <v>3</v>
      </c>
      <c r="K511" s="92"/>
    </row>
    <row r="512" spans="1:11" ht="20.399999999999999" x14ac:dyDescent="0.25">
      <c r="A512" s="14" t="s">
        <v>4386</v>
      </c>
      <c r="B512" s="14" t="s">
        <v>4320</v>
      </c>
      <c r="C512" s="14" t="s">
        <v>4321</v>
      </c>
      <c r="D512" s="16">
        <v>45928</v>
      </c>
      <c r="E512" s="16"/>
      <c r="F512" s="14" t="s">
        <v>4322</v>
      </c>
      <c r="G512" s="14" t="s">
        <v>4227</v>
      </c>
      <c r="H512" s="14" t="s">
        <v>4196</v>
      </c>
      <c r="I512" s="15">
        <v>1800</v>
      </c>
      <c r="J512" s="77">
        <v>3</v>
      </c>
      <c r="K512" s="92"/>
    </row>
    <row r="513" spans="1:11" ht="20.399999999999999" x14ac:dyDescent="0.25">
      <c r="A513" s="14" t="s">
        <v>4386</v>
      </c>
      <c r="B513" s="14" t="s">
        <v>4323</v>
      </c>
      <c r="C513" s="14" t="s">
        <v>4324</v>
      </c>
      <c r="D513" s="16">
        <v>45913</v>
      </c>
      <c r="E513" s="16"/>
      <c r="F513" s="14" t="s">
        <v>4325</v>
      </c>
      <c r="G513" s="14"/>
      <c r="H513" s="14" t="s">
        <v>3939</v>
      </c>
      <c r="I513" s="15">
        <v>111.16</v>
      </c>
      <c r="J513" s="77">
        <v>3</v>
      </c>
      <c r="K513" s="92"/>
    </row>
    <row r="514" spans="1:11" ht="20.399999999999999" x14ac:dyDescent="0.25">
      <c r="A514" s="14" t="s">
        <v>4386</v>
      </c>
      <c r="B514" s="14" t="s">
        <v>4326</v>
      </c>
      <c r="C514" s="14" t="s">
        <v>4327</v>
      </c>
      <c r="D514" s="16">
        <v>45960</v>
      </c>
      <c r="E514" s="16"/>
      <c r="F514" s="14" t="s">
        <v>4328</v>
      </c>
      <c r="G514" s="14"/>
      <c r="H514" s="14" t="s">
        <v>4249</v>
      </c>
      <c r="I514" s="15">
        <v>125.69000000000005</v>
      </c>
      <c r="J514" s="77">
        <v>3</v>
      </c>
      <c r="K514" s="92"/>
    </row>
    <row r="515" spans="1:11" ht="20.399999999999999" x14ac:dyDescent="0.25">
      <c r="A515" s="14" t="s">
        <v>4386</v>
      </c>
      <c r="B515" s="14" t="s">
        <v>4329</v>
      </c>
      <c r="C515" s="14" t="s">
        <v>4330</v>
      </c>
      <c r="D515" s="16">
        <v>45960</v>
      </c>
      <c r="E515" s="16"/>
      <c r="F515" s="14" t="s">
        <v>4331</v>
      </c>
      <c r="G515" s="14"/>
      <c r="H515" s="14" t="s">
        <v>4196</v>
      </c>
      <c r="I515" s="15">
        <v>2000</v>
      </c>
      <c r="J515" s="77">
        <v>3</v>
      </c>
      <c r="K515" s="92"/>
    </row>
    <row r="516" spans="1:11" ht="20.399999999999999" x14ac:dyDescent="0.25">
      <c r="A516" s="14" t="s">
        <v>4386</v>
      </c>
      <c r="B516" s="14" t="s">
        <v>4329</v>
      </c>
      <c r="C516" s="14" t="s">
        <v>4330</v>
      </c>
      <c r="D516" s="16">
        <v>46031</v>
      </c>
      <c r="E516" s="16"/>
      <c r="F516" s="14" t="s">
        <v>4331</v>
      </c>
      <c r="G516" s="14"/>
      <c r="H516" s="14" t="s">
        <v>4196</v>
      </c>
      <c r="I516" s="15">
        <v>430.55</v>
      </c>
      <c r="J516" s="77">
        <v>3</v>
      </c>
      <c r="K516" s="92"/>
    </row>
    <row r="517" spans="1:11" ht="20.399999999999999" x14ac:dyDescent="0.25">
      <c r="A517" s="14" t="s">
        <v>4386</v>
      </c>
      <c r="B517" s="14" t="s">
        <v>4332</v>
      </c>
      <c r="C517" s="14" t="s">
        <v>4333</v>
      </c>
      <c r="D517" s="16">
        <v>45953</v>
      </c>
      <c r="E517" s="16"/>
      <c r="F517" s="14" t="s">
        <v>4334</v>
      </c>
      <c r="G517" s="14"/>
      <c r="H517" s="14" t="s">
        <v>4335</v>
      </c>
      <c r="I517" s="15">
        <v>2820.4</v>
      </c>
      <c r="J517" s="77">
        <v>3</v>
      </c>
      <c r="K517" s="92"/>
    </row>
    <row r="518" spans="1:11" ht="20.399999999999999" x14ac:dyDescent="0.25">
      <c r="A518" s="14" t="s">
        <v>4386</v>
      </c>
      <c r="B518" s="14" t="s">
        <v>4336</v>
      </c>
      <c r="C518" s="14" t="s">
        <v>4337</v>
      </c>
      <c r="D518" s="16">
        <v>45953</v>
      </c>
      <c r="E518" s="16"/>
      <c r="F518" s="14" t="s">
        <v>4338</v>
      </c>
      <c r="G518" s="14"/>
      <c r="H518" s="14" t="s">
        <v>4335</v>
      </c>
      <c r="I518" s="15">
        <v>2820.4</v>
      </c>
      <c r="J518" s="77">
        <v>3</v>
      </c>
      <c r="K518" s="92"/>
    </row>
    <row r="519" spans="1:11" ht="20.399999999999999" x14ac:dyDescent="0.25">
      <c r="A519" s="14" t="s">
        <v>4386</v>
      </c>
      <c r="B519" s="14" t="s">
        <v>4339</v>
      </c>
      <c r="C519" s="14" t="s">
        <v>4340</v>
      </c>
      <c r="D519" s="16">
        <v>45953</v>
      </c>
      <c r="E519" s="16"/>
      <c r="F519" s="14" t="s">
        <v>4341</v>
      </c>
      <c r="G519" s="14"/>
      <c r="H519" s="14" t="s">
        <v>4335</v>
      </c>
      <c r="I519" s="15">
        <v>2820.4</v>
      </c>
      <c r="J519" s="77">
        <v>3</v>
      </c>
      <c r="K519" s="92"/>
    </row>
    <row r="520" spans="1:11" ht="20.399999999999999" x14ac:dyDescent="0.25">
      <c r="A520" s="14" t="s">
        <v>4386</v>
      </c>
      <c r="B520" s="14" t="s">
        <v>4342</v>
      </c>
      <c r="C520" s="14" t="s">
        <v>4343</v>
      </c>
      <c r="D520" s="16">
        <v>45953</v>
      </c>
      <c r="E520" s="16"/>
      <c r="F520" s="14" t="s">
        <v>4344</v>
      </c>
      <c r="G520" s="14"/>
      <c r="H520" s="14" t="s">
        <v>4335</v>
      </c>
      <c r="I520" s="15">
        <v>2820.4</v>
      </c>
      <c r="J520" s="77">
        <v>3</v>
      </c>
      <c r="K520" s="92"/>
    </row>
    <row r="521" spans="1:11" ht="20.399999999999999" x14ac:dyDescent="0.25">
      <c r="A521" s="14" t="s">
        <v>4386</v>
      </c>
      <c r="B521" s="14" t="s">
        <v>4345</v>
      </c>
      <c r="C521" s="14" t="s">
        <v>4346</v>
      </c>
      <c r="D521" s="16">
        <v>45944</v>
      </c>
      <c r="E521" s="16"/>
      <c r="F521" s="14" t="s">
        <v>4347</v>
      </c>
      <c r="G521" s="14" t="s">
        <v>4227</v>
      </c>
      <c r="H521" s="14" t="s">
        <v>4196</v>
      </c>
      <c r="I521" s="15">
        <v>1800</v>
      </c>
      <c r="J521" s="77">
        <v>3</v>
      </c>
      <c r="K521" s="92"/>
    </row>
    <row r="522" spans="1:11" ht="20.399999999999999" x14ac:dyDescent="0.25">
      <c r="A522" s="14" t="s">
        <v>4386</v>
      </c>
      <c r="B522" s="14" t="s">
        <v>4348</v>
      </c>
      <c r="C522" s="14" t="s">
        <v>4349</v>
      </c>
      <c r="D522" s="16">
        <v>45932</v>
      </c>
      <c r="E522" s="16"/>
      <c r="F522" s="14" t="s">
        <v>4350</v>
      </c>
      <c r="G522" s="14"/>
      <c r="H522" s="14" t="s">
        <v>4196</v>
      </c>
      <c r="I522" s="15">
        <v>4000</v>
      </c>
      <c r="J522" s="77">
        <v>3</v>
      </c>
      <c r="K522" s="92"/>
    </row>
    <row r="523" spans="1:11" ht="20.399999999999999" x14ac:dyDescent="0.25">
      <c r="A523" s="14" t="s">
        <v>4386</v>
      </c>
      <c r="B523" s="14" t="s">
        <v>4348</v>
      </c>
      <c r="C523" s="14" t="s">
        <v>4349</v>
      </c>
      <c r="D523" s="16">
        <v>46030</v>
      </c>
      <c r="E523" s="16"/>
      <c r="F523" s="14" t="s">
        <v>4350</v>
      </c>
      <c r="G523" s="14"/>
      <c r="H523" s="14" t="s">
        <v>4196</v>
      </c>
      <c r="I523" s="15">
        <v>-1844.89</v>
      </c>
      <c r="J523" s="77">
        <v>3</v>
      </c>
      <c r="K523" s="92"/>
    </row>
    <row r="524" spans="1:11" ht="20.399999999999999" x14ac:dyDescent="0.25">
      <c r="A524" s="14" t="s">
        <v>4386</v>
      </c>
      <c r="B524" s="14" t="s">
        <v>4351</v>
      </c>
      <c r="C524" s="14" t="s">
        <v>4352</v>
      </c>
      <c r="D524" s="16">
        <v>45981</v>
      </c>
      <c r="E524" s="16"/>
      <c r="F524" s="14" t="s">
        <v>4353</v>
      </c>
      <c r="G524" s="14"/>
      <c r="H524" s="14" t="s">
        <v>4354</v>
      </c>
      <c r="I524" s="15">
        <v>1750</v>
      </c>
      <c r="J524" s="77">
        <v>3</v>
      </c>
      <c r="K524" s="92"/>
    </row>
    <row r="525" spans="1:11" ht="20.399999999999999" x14ac:dyDescent="0.25">
      <c r="A525" s="14" t="s">
        <v>4386</v>
      </c>
      <c r="B525" s="14" t="s">
        <v>4351</v>
      </c>
      <c r="C525" s="14" t="s">
        <v>4352</v>
      </c>
      <c r="D525" s="16">
        <v>46073</v>
      </c>
      <c r="E525" s="16"/>
      <c r="F525" s="14" t="s">
        <v>4353</v>
      </c>
      <c r="G525" s="14"/>
      <c r="H525" s="14" t="s">
        <v>4354</v>
      </c>
      <c r="I525" s="15">
        <v>-103.73</v>
      </c>
      <c r="J525" s="77">
        <v>3</v>
      </c>
      <c r="K525" s="92"/>
    </row>
    <row r="526" spans="1:11" ht="20.399999999999999" x14ac:dyDescent="0.25">
      <c r="A526" s="14" t="s">
        <v>4386</v>
      </c>
      <c r="B526" s="14" t="s">
        <v>4355</v>
      </c>
      <c r="C526" s="14" t="s">
        <v>4356</v>
      </c>
      <c r="D526" s="16">
        <v>45969</v>
      </c>
      <c r="E526" s="16"/>
      <c r="F526" s="14" t="s">
        <v>4357</v>
      </c>
      <c r="G526" s="14" t="s">
        <v>4234</v>
      </c>
      <c r="H526" s="14" t="s">
        <v>4219</v>
      </c>
      <c r="I526" s="15">
        <v>1800</v>
      </c>
      <c r="J526" s="77">
        <v>3</v>
      </c>
      <c r="K526" s="92"/>
    </row>
    <row r="527" spans="1:11" ht="20.399999999999999" x14ac:dyDescent="0.25">
      <c r="A527" s="14" t="s">
        <v>4386</v>
      </c>
      <c r="B527" s="14" t="s">
        <v>4358</v>
      </c>
      <c r="C527" s="14" t="s">
        <v>4359</v>
      </c>
      <c r="D527" s="16">
        <v>45968</v>
      </c>
      <c r="E527" s="16"/>
      <c r="F527" s="14" t="s">
        <v>4360</v>
      </c>
      <c r="G527" s="14"/>
      <c r="H527" s="14" t="s">
        <v>4219</v>
      </c>
      <c r="I527" s="15">
        <v>3000</v>
      </c>
      <c r="J527" s="77">
        <v>3</v>
      </c>
      <c r="K527" s="92"/>
    </row>
    <row r="528" spans="1:11" ht="20.399999999999999" x14ac:dyDescent="0.25">
      <c r="A528" s="14" t="s">
        <v>4386</v>
      </c>
      <c r="B528" s="14" t="s">
        <v>4358</v>
      </c>
      <c r="C528" s="14" t="s">
        <v>4359</v>
      </c>
      <c r="D528" s="16">
        <v>46032</v>
      </c>
      <c r="E528" s="16"/>
      <c r="F528" s="14" t="s">
        <v>4360</v>
      </c>
      <c r="G528" s="14"/>
      <c r="H528" s="14" t="s">
        <v>4219</v>
      </c>
      <c r="I528" s="15">
        <v>-344.01</v>
      </c>
      <c r="J528" s="77">
        <v>3</v>
      </c>
      <c r="K528" s="92"/>
    </row>
    <row r="529" spans="1:11" ht="20.399999999999999" x14ac:dyDescent="0.25">
      <c r="A529" s="14" t="s">
        <v>4386</v>
      </c>
      <c r="B529" s="14" t="s">
        <v>4361</v>
      </c>
      <c r="C529" s="14" t="s">
        <v>4362</v>
      </c>
      <c r="D529" s="16">
        <v>45964</v>
      </c>
      <c r="E529" s="16"/>
      <c r="F529" s="14" t="s">
        <v>4363</v>
      </c>
      <c r="G529" s="14"/>
      <c r="H529" s="14" t="s">
        <v>4354</v>
      </c>
      <c r="I529" s="15">
        <v>1400</v>
      </c>
      <c r="J529" s="77">
        <v>3</v>
      </c>
      <c r="K529" s="92"/>
    </row>
    <row r="530" spans="1:11" ht="20.399999999999999" x14ac:dyDescent="0.25">
      <c r="A530" s="14" t="s">
        <v>4386</v>
      </c>
      <c r="B530" s="14" t="s">
        <v>4361</v>
      </c>
      <c r="C530" s="14" t="s">
        <v>4362</v>
      </c>
      <c r="D530" s="16">
        <v>46037</v>
      </c>
      <c r="E530" s="16"/>
      <c r="F530" s="14" t="s">
        <v>4363</v>
      </c>
      <c r="G530" s="14"/>
      <c r="H530" s="14" t="s">
        <v>4354</v>
      </c>
      <c r="I530" s="15">
        <v>132.41999999999999</v>
      </c>
      <c r="J530" s="77">
        <v>3</v>
      </c>
      <c r="K530" s="92"/>
    </row>
    <row r="531" spans="1:11" ht="20.399999999999999" x14ac:dyDescent="0.25">
      <c r="A531" s="14" t="s">
        <v>4386</v>
      </c>
      <c r="B531" s="14" t="s">
        <v>4364</v>
      </c>
      <c r="C531" s="14" t="s">
        <v>4365</v>
      </c>
      <c r="D531" s="16">
        <v>46008</v>
      </c>
      <c r="E531" s="16"/>
      <c r="F531" s="14" t="s">
        <v>4366</v>
      </c>
      <c r="G531" s="14" t="s">
        <v>4227</v>
      </c>
      <c r="H531" s="14" t="s">
        <v>4196</v>
      </c>
      <c r="I531" s="15">
        <v>1800</v>
      </c>
      <c r="J531" s="77">
        <v>3</v>
      </c>
      <c r="K531" s="92"/>
    </row>
    <row r="532" spans="1:11" ht="20.399999999999999" x14ac:dyDescent="0.25">
      <c r="A532" s="14" t="s">
        <v>4386</v>
      </c>
      <c r="B532" s="14" t="s">
        <v>4367</v>
      </c>
      <c r="C532" s="14" t="s">
        <v>4368</v>
      </c>
      <c r="D532" s="16">
        <v>46008</v>
      </c>
      <c r="E532" s="16"/>
      <c r="F532" s="14" t="s">
        <v>4366</v>
      </c>
      <c r="G532" s="14" t="s">
        <v>4234</v>
      </c>
      <c r="H532" s="14" t="s">
        <v>4219</v>
      </c>
      <c r="I532" s="15">
        <v>1800</v>
      </c>
      <c r="J532" s="77">
        <v>3</v>
      </c>
      <c r="K532" s="92"/>
    </row>
    <row r="533" spans="1:11" ht="20.399999999999999" x14ac:dyDescent="0.25">
      <c r="A533" s="14" t="s">
        <v>4386</v>
      </c>
      <c r="B533" s="14" t="s">
        <v>4369</v>
      </c>
      <c r="C533" s="14" t="s">
        <v>4370</v>
      </c>
      <c r="D533" s="16">
        <v>46042</v>
      </c>
      <c r="E533" s="16"/>
      <c r="F533" s="14" t="s">
        <v>4371</v>
      </c>
      <c r="G533" s="14"/>
      <c r="H533" s="14" t="s">
        <v>4372</v>
      </c>
      <c r="I533" s="15">
        <v>1087.8900000000001</v>
      </c>
      <c r="J533" s="77">
        <v>3</v>
      </c>
      <c r="K533" s="92"/>
    </row>
    <row r="534" spans="1:11" ht="20.399999999999999" x14ac:dyDescent="0.25">
      <c r="A534" s="14" t="s">
        <v>4386</v>
      </c>
      <c r="B534" s="14" t="s">
        <v>4373</v>
      </c>
      <c r="C534" s="14" t="s">
        <v>4374</v>
      </c>
      <c r="D534" s="16">
        <v>45999</v>
      </c>
      <c r="E534" s="16"/>
      <c r="F534" s="14" t="s">
        <v>4375</v>
      </c>
      <c r="G534" s="14"/>
      <c r="H534" s="14" t="s">
        <v>4196</v>
      </c>
      <c r="I534" s="15">
        <v>2000</v>
      </c>
      <c r="J534" s="77">
        <v>3</v>
      </c>
      <c r="K534" s="92"/>
    </row>
    <row r="535" spans="1:11" ht="20.399999999999999" x14ac:dyDescent="0.25">
      <c r="A535" s="14" t="s">
        <v>4386</v>
      </c>
      <c r="B535" s="14" t="s">
        <v>4373</v>
      </c>
      <c r="C535" s="14" t="s">
        <v>4374</v>
      </c>
      <c r="D535" s="16">
        <v>46099</v>
      </c>
      <c r="E535" s="16"/>
      <c r="F535" s="14" t="s">
        <v>4375</v>
      </c>
      <c r="G535" s="14"/>
      <c r="H535" s="14" t="s">
        <v>4196</v>
      </c>
      <c r="I535" s="15">
        <v>-627.93000000000006</v>
      </c>
      <c r="J535" s="77">
        <v>3</v>
      </c>
      <c r="K535" s="92"/>
    </row>
    <row r="536" spans="1:11" ht="20.399999999999999" x14ac:dyDescent="0.25">
      <c r="A536" s="14" t="s">
        <v>4386</v>
      </c>
      <c r="B536" s="14" t="s">
        <v>4376</v>
      </c>
      <c r="C536" s="14" t="s">
        <v>4377</v>
      </c>
      <c r="D536" s="16">
        <v>45999</v>
      </c>
      <c r="E536" s="16"/>
      <c r="F536" s="14" t="s">
        <v>4378</v>
      </c>
      <c r="G536" s="14"/>
      <c r="H536" s="14" t="s">
        <v>4219</v>
      </c>
      <c r="I536" s="15">
        <v>5000</v>
      </c>
      <c r="J536" s="77">
        <v>3</v>
      </c>
      <c r="K536" s="92"/>
    </row>
    <row r="537" spans="1:11" ht="20.399999999999999" x14ac:dyDescent="0.25">
      <c r="A537" s="14" t="s">
        <v>4386</v>
      </c>
      <c r="B537" s="14" t="s">
        <v>4376</v>
      </c>
      <c r="C537" s="14" t="s">
        <v>4377</v>
      </c>
      <c r="D537" s="16">
        <v>46059</v>
      </c>
      <c r="E537" s="16"/>
      <c r="F537" s="14" t="s">
        <v>4378</v>
      </c>
      <c r="G537" s="14"/>
      <c r="H537" s="14" t="s">
        <v>4219</v>
      </c>
      <c r="I537" s="15">
        <v>988.87</v>
      </c>
      <c r="J537" s="77">
        <v>3</v>
      </c>
      <c r="K537" s="92"/>
    </row>
    <row r="538" spans="1:11" ht="20.399999999999999" x14ac:dyDescent="0.25">
      <c r="A538" s="14" t="s">
        <v>4386</v>
      </c>
      <c r="B538" s="14" t="s">
        <v>4379</v>
      </c>
      <c r="C538" s="14" t="s">
        <v>4380</v>
      </c>
      <c r="D538" s="16">
        <v>45999</v>
      </c>
      <c r="E538" s="16"/>
      <c r="F538" s="14" t="s">
        <v>4381</v>
      </c>
      <c r="G538" s="14" t="s">
        <v>4234</v>
      </c>
      <c r="H538" s="14" t="s">
        <v>4219</v>
      </c>
      <c r="I538" s="15">
        <v>1800</v>
      </c>
      <c r="J538" s="77">
        <v>3</v>
      </c>
      <c r="K538" s="92"/>
    </row>
    <row r="539" spans="1:11" ht="20.399999999999999" x14ac:dyDescent="0.25">
      <c r="A539" s="14" t="s">
        <v>4386</v>
      </c>
      <c r="B539" s="14" t="s">
        <v>4382</v>
      </c>
      <c r="C539" s="14" t="s">
        <v>4383</v>
      </c>
      <c r="D539" s="16">
        <v>45999</v>
      </c>
      <c r="E539" s="16"/>
      <c r="F539" s="14" t="s">
        <v>4381</v>
      </c>
      <c r="G539" s="14" t="s">
        <v>4227</v>
      </c>
      <c r="H539" s="14" t="s">
        <v>4196</v>
      </c>
      <c r="I539" s="15">
        <v>1800</v>
      </c>
      <c r="J539" s="77">
        <v>3</v>
      </c>
      <c r="K539" s="92"/>
    </row>
    <row r="540" spans="1:11" ht="20.399999999999999" x14ac:dyDescent="0.25">
      <c r="A540" s="14" t="s">
        <v>4386</v>
      </c>
      <c r="B540" s="14" t="s">
        <v>4384</v>
      </c>
      <c r="C540" s="14" t="s">
        <v>4385</v>
      </c>
      <c r="D540" s="16">
        <v>45999</v>
      </c>
      <c r="E540" s="16"/>
      <c r="F540" s="14" t="s">
        <v>4357</v>
      </c>
      <c r="G540" s="14" t="s">
        <v>4227</v>
      </c>
      <c r="H540" s="14" t="s">
        <v>4196</v>
      </c>
      <c r="I540" s="15">
        <v>1800</v>
      </c>
      <c r="J540" s="77">
        <v>3</v>
      </c>
      <c r="K540" s="92"/>
    </row>
    <row r="541" spans="1:11" ht="13.2" x14ac:dyDescent="0.25">
      <c r="A541" s="14" t="s">
        <v>3121</v>
      </c>
      <c r="B541" s="14" t="s">
        <v>4454</v>
      </c>
      <c r="C541" s="14" t="s">
        <v>4455</v>
      </c>
      <c r="D541" s="16">
        <v>45776</v>
      </c>
      <c r="E541" s="16"/>
      <c r="F541" s="14" t="s">
        <v>4456</v>
      </c>
      <c r="G541" s="14"/>
      <c r="H541" s="14" t="s">
        <v>4055</v>
      </c>
      <c r="I541" s="15">
        <v>70.41</v>
      </c>
      <c r="J541" s="77">
        <v>2</v>
      </c>
      <c r="K541" s="92"/>
    </row>
    <row r="542" spans="1:11" ht="13.2" x14ac:dyDescent="0.25">
      <c r="A542" s="14" t="s">
        <v>3121</v>
      </c>
      <c r="B542" s="14" t="s">
        <v>4457</v>
      </c>
      <c r="C542" s="14" t="s">
        <v>4458</v>
      </c>
      <c r="D542" s="16">
        <v>45776</v>
      </c>
      <c r="E542" s="16"/>
      <c r="F542" s="14" t="s">
        <v>4165</v>
      </c>
      <c r="G542" s="14"/>
      <c r="H542" s="14" t="s">
        <v>3919</v>
      </c>
      <c r="I542" s="15">
        <v>77.11</v>
      </c>
      <c r="J542" s="77">
        <v>2</v>
      </c>
      <c r="K542" s="92"/>
    </row>
    <row r="543" spans="1:11" ht="20.399999999999999" x14ac:dyDescent="0.25">
      <c r="A543" s="14" t="s">
        <v>3121</v>
      </c>
      <c r="B543" s="14" t="s">
        <v>4459</v>
      </c>
      <c r="C543" s="14" t="s">
        <v>4460</v>
      </c>
      <c r="D543" s="16">
        <v>45753</v>
      </c>
      <c r="E543" s="16"/>
      <c r="F543" s="14" t="s">
        <v>4461</v>
      </c>
      <c r="G543" s="14"/>
      <c r="H543" s="14" t="s">
        <v>4462</v>
      </c>
      <c r="I543" s="15">
        <v>103</v>
      </c>
      <c r="J543" s="77">
        <v>2</v>
      </c>
      <c r="K543" s="92"/>
    </row>
    <row r="544" spans="1:11" ht="13.2" x14ac:dyDescent="0.25">
      <c r="A544" s="14" t="s">
        <v>3121</v>
      </c>
      <c r="B544" s="14" t="s">
        <v>4463</v>
      </c>
      <c r="C544" s="14" t="s">
        <v>4464</v>
      </c>
      <c r="D544" s="16">
        <v>45793</v>
      </c>
      <c r="E544" s="16"/>
      <c r="F544" s="14" t="s">
        <v>4465</v>
      </c>
      <c r="G544" s="14"/>
      <c r="H544" s="14" t="s">
        <v>3950</v>
      </c>
      <c r="I544" s="15">
        <v>129</v>
      </c>
      <c r="J544" s="77">
        <v>2</v>
      </c>
      <c r="K544" s="92"/>
    </row>
    <row r="545" spans="1:11" ht="13.2" x14ac:dyDescent="0.25">
      <c r="A545" s="14" t="s">
        <v>3121</v>
      </c>
      <c r="B545" s="14" t="s">
        <v>4466</v>
      </c>
      <c r="C545" s="14" t="s">
        <v>3215</v>
      </c>
      <c r="D545" s="16">
        <v>45822</v>
      </c>
      <c r="E545" s="16"/>
      <c r="F545" s="14" t="s">
        <v>4467</v>
      </c>
      <c r="G545" s="14"/>
      <c r="H545" s="14" t="s">
        <v>4468</v>
      </c>
      <c r="I545" s="15">
        <v>150</v>
      </c>
      <c r="J545" s="77">
        <v>2</v>
      </c>
      <c r="K545" s="92"/>
    </row>
    <row r="546" spans="1:11" ht="20.399999999999999" x14ac:dyDescent="0.25">
      <c r="A546" s="14" t="s">
        <v>3121</v>
      </c>
      <c r="B546" s="14" t="s">
        <v>4469</v>
      </c>
      <c r="C546" s="14" t="s">
        <v>4470</v>
      </c>
      <c r="D546" s="16">
        <v>45831</v>
      </c>
      <c r="E546" s="16"/>
      <c r="F546" s="14" t="s">
        <v>4471</v>
      </c>
      <c r="G546" s="14" t="s">
        <v>4472</v>
      </c>
      <c r="H546" s="14" t="s">
        <v>4166</v>
      </c>
      <c r="I546" s="15">
        <v>750</v>
      </c>
      <c r="J546" s="77">
        <v>2</v>
      </c>
      <c r="K546" s="92"/>
    </row>
    <row r="547" spans="1:11" ht="13.2" x14ac:dyDescent="0.25">
      <c r="A547" s="14" t="s">
        <v>3121</v>
      </c>
      <c r="B547" s="14" t="s">
        <v>4473</v>
      </c>
      <c r="C547" s="14" t="s">
        <v>4474</v>
      </c>
      <c r="D547" s="16">
        <v>45818</v>
      </c>
      <c r="E547" s="16"/>
      <c r="F547" s="14" t="s">
        <v>4475</v>
      </c>
      <c r="G547" s="14"/>
      <c r="H547" s="14" t="s">
        <v>4166</v>
      </c>
      <c r="I547" s="15">
        <v>552.46</v>
      </c>
      <c r="J547" s="77">
        <v>2</v>
      </c>
      <c r="K547" s="92"/>
    </row>
    <row r="548" spans="1:11" ht="20.399999999999999" x14ac:dyDescent="0.25">
      <c r="A548" s="14" t="s">
        <v>3121</v>
      </c>
      <c r="B548" s="14" t="s">
        <v>4476</v>
      </c>
      <c r="C548" s="14" t="s">
        <v>4477</v>
      </c>
      <c r="D548" s="16">
        <v>45862</v>
      </c>
      <c r="E548" s="16"/>
      <c r="F548" s="14" t="s">
        <v>4478</v>
      </c>
      <c r="G548" s="14" t="s">
        <v>4479</v>
      </c>
      <c r="H548" s="14" t="s">
        <v>4480</v>
      </c>
      <c r="I548" s="15">
        <v>750</v>
      </c>
      <c r="J548" s="77">
        <v>2</v>
      </c>
      <c r="K548" s="92"/>
    </row>
    <row r="549" spans="1:11" ht="13.2" x14ac:dyDescent="0.25">
      <c r="A549" s="14" t="s">
        <v>3121</v>
      </c>
      <c r="B549" s="14" t="s">
        <v>4481</v>
      </c>
      <c r="C549" s="14" t="s">
        <v>4482</v>
      </c>
      <c r="D549" s="16">
        <v>45862</v>
      </c>
      <c r="E549" s="16"/>
      <c r="F549" s="14" t="s">
        <v>4483</v>
      </c>
      <c r="G549" s="14"/>
      <c r="H549" s="14" t="s">
        <v>4166</v>
      </c>
      <c r="I549" s="15">
        <v>351.73</v>
      </c>
      <c r="J549" s="77">
        <v>2</v>
      </c>
      <c r="K549" s="92"/>
    </row>
    <row r="550" spans="1:11" ht="20.399999999999999" x14ac:dyDescent="0.25">
      <c r="A550" s="14" t="s">
        <v>3121</v>
      </c>
      <c r="B550" s="14" t="s">
        <v>4484</v>
      </c>
      <c r="C550" s="14" t="s">
        <v>4485</v>
      </c>
      <c r="D550" s="16">
        <v>45859</v>
      </c>
      <c r="E550" s="16"/>
      <c r="F550" s="14" t="s">
        <v>4486</v>
      </c>
      <c r="G550" s="14"/>
      <c r="H550" s="14" t="s">
        <v>4166</v>
      </c>
      <c r="I550" s="15">
        <v>3000</v>
      </c>
      <c r="J550" s="77">
        <v>2</v>
      </c>
      <c r="K550" s="92"/>
    </row>
    <row r="551" spans="1:11" ht="20.399999999999999" x14ac:dyDescent="0.25">
      <c r="A551" s="14" t="s">
        <v>3121</v>
      </c>
      <c r="B551" s="14" t="s">
        <v>4484</v>
      </c>
      <c r="C551" s="14" t="s">
        <v>4485</v>
      </c>
      <c r="D551" s="16">
        <v>45968</v>
      </c>
      <c r="E551" s="16"/>
      <c r="F551" s="14" t="s">
        <v>4486</v>
      </c>
      <c r="G551" s="14"/>
      <c r="H551" s="14" t="s">
        <v>4166</v>
      </c>
      <c r="I551" s="15">
        <v>-22.32</v>
      </c>
      <c r="J551" s="77">
        <v>2</v>
      </c>
      <c r="K551" s="92"/>
    </row>
    <row r="552" spans="1:11" ht="13.2" x14ac:dyDescent="0.25">
      <c r="A552" s="14" t="s">
        <v>3121</v>
      </c>
      <c r="B552" s="14" t="s">
        <v>4487</v>
      </c>
      <c r="C552" s="14" t="s">
        <v>4488</v>
      </c>
      <c r="D552" s="16">
        <v>45869</v>
      </c>
      <c r="E552" s="16"/>
      <c r="F552" s="14" t="s">
        <v>4489</v>
      </c>
      <c r="G552" s="14" t="s">
        <v>4490</v>
      </c>
      <c r="H552" s="14" t="s">
        <v>4491</v>
      </c>
      <c r="I552" s="15">
        <v>156</v>
      </c>
      <c r="J552" s="77">
        <v>2</v>
      </c>
      <c r="K552" s="92"/>
    </row>
    <row r="553" spans="1:11" ht="20.399999999999999" x14ac:dyDescent="0.25">
      <c r="A553" s="14" t="s">
        <v>3121</v>
      </c>
      <c r="B553" s="14" t="s">
        <v>4492</v>
      </c>
      <c r="C553" s="14" t="s">
        <v>4493</v>
      </c>
      <c r="D553" s="16">
        <v>45897</v>
      </c>
      <c r="E553" s="16"/>
      <c r="F553" s="14" t="s">
        <v>4494</v>
      </c>
      <c r="G553" s="14" t="s">
        <v>4495</v>
      </c>
      <c r="H553" s="14" t="s">
        <v>4496</v>
      </c>
      <c r="I553" s="15">
        <v>127.8</v>
      </c>
      <c r="J553" s="77">
        <v>2</v>
      </c>
      <c r="K553" s="92"/>
    </row>
    <row r="554" spans="1:11" ht="20.399999999999999" x14ac:dyDescent="0.25">
      <c r="A554" s="14" t="s">
        <v>3121</v>
      </c>
      <c r="B554" s="14" t="s">
        <v>4497</v>
      </c>
      <c r="C554" s="14">
        <v>16133</v>
      </c>
      <c r="D554" s="16">
        <v>45897</v>
      </c>
      <c r="E554" s="16"/>
      <c r="F554" s="14" t="s">
        <v>4498</v>
      </c>
      <c r="G554" s="14"/>
      <c r="H554" s="14" t="s">
        <v>4499</v>
      </c>
      <c r="I554" s="15">
        <v>586.09</v>
      </c>
      <c r="J554" s="77">
        <v>2</v>
      </c>
      <c r="K554" s="92"/>
    </row>
    <row r="555" spans="1:11" ht="13.2" x14ac:dyDescent="0.25">
      <c r="A555" s="14" t="s">
        <v>3121</v>
      </c>
      <c r="B555" s="14" t="s">
        <v>4500</v>
      </c>
      <c r="C555" s="14" t="s">
        <v>4501</v>
      </c>
      <c r="D555" s="16">
        <v>45889</v>
      </c>
      <c r="E555" s="16"/>
      <c r="F555" s="14" t="s">
        <v>4502</v>
      </c>
      <c r="G555" s="14"/>
      <c r="H555" s="14" t="s">
        <v>4166</v>
      </c>
      <c r="I555" s="15">
        <v>335.86</v>
      </c>
      <c r="J555" s="77">
        <v>2</v>
      </c>
      <c r="K555" s="92"/>
    </row>
    <row r="556" spans="1:11" ht="20.399999999999999" x14ac:dyDescent="0.25">
      <c r="A556" s="14" t="s">
        <v>3121</v>
      </c>
      <c r="B556" s="14" t="s">
        <v>4503</v>
      </c>
      <c r="C556" s="14" t="s">
        <v>4504</v>
      </c>
      <c r="D556" s="16">
        <v>45886</v>
      </c>
      <c r="E556" s="16"/>
      <c r="F556" s="14" t="s">
        <v>4505</v>
      </c>
      <c r="G556" s="14">
        <v>36471909</v>
      </c>
      <c r="H556" s="14" t="s">
        <v>4491</v>
      </c>
      <c r="I556" s="15">
        <v>762</v>
      </c>
      <c r="J556" s="77">
        <v>2</v>
      </c>
      <c r="K556" s="92"/>
    </row>
    <row r="557" spans="1:11" ht="13.2" x14ac:dyDescent="0.25">
      <c r="A557" s="14" t="s">
        <v>3121</v>
      </c>
      <c r="B557" s="14" t="s">
        <v>4506</v>
      </c>
      <c r="C557" s="14" t="s">
        <v>4507</v>
      </c>
      <c r="D557" s="16">
        <v>45886</v>
      </c>
      <c r="E557" s="16"/>
      <c r="F557" s="14" t="s">
        <v>4508</v>
      </c>
      <c r="G557" s="14"/>
      <c r="H557" s="14" t="s">
        <v>4509</v>
      </c>
      <c r="I557" s="15">
        <v>315</v>
      </c>
      <c r="J557" s="77">
        <v>2</v>
      </c>
      <c r="K557" s="92"/>
    </row>
    <row r="558" spans="1:11" ht="13.2" x14ac:dyDescent="0.25">
      <c r="A558" s="14" t="s">
        <v>3121</v>
      </c>
      <c r="B558" s="14" t="s">
        <v>4510</v>
      </c>
      <c r="C558" s="14">
        <v>5172025</v>
      </c>
      <c r="D558" s="16">
        <v>45875</v>
      </c>
      <c r="E558" s="16"/>
      <c r="F558" s="14" t="s">
        <v>4511</v>
      </c>
      <c r="G558" s="14"/>
      <c r="H558" s="14" t="s">
        <v>4512</v>
      </c>
      <c r="I558" s="15">
        <v>251.73</v>
      </c>
      <c r="J558" s="77">
        <v>2</v>
      </c>
      <c r="K558" s="92"/>
    </row>
    <row r="559" spans="1:11" ht="13.2" x14ac:dyDescent="0.25">
      <c r="A559" s="14" t="s">
        <v>3121</v>
      </c>
      <c r="B559" s="14" t="s">
        <v>4513</v>
      </c>
      <c r="C559" s="14" t="s">
        <v>4514</v>
      </c>
      <c r="D559" s="16">
        <v>45875</v>
      </c>
      <c r="E559" s="16"/>
      <c r="F559" s="14" t="s">
        <v>4515</v>
      </c>
      <c r="G559" s="14">
        <v>56298641</v>
      </c>
      <c r="H559" s="14" t="s">
        <v>4516</v>
      </c>
      <c r="I559" s="15">
        <v>250</v>
      </c>
      <c r="J559" s="77">
        <v>2</v>
      </c>
      <c r="K559" s="92"/>
    </row>
    <row r="560" spans="1:11" ht="20.399999999999999" x14ac:dyDescent="0.25">
      <c r="A560" s="14" t="s">
        <v>3121</v>
      </c>
      <c r="B560" s="14" t="s">
        <v>4517</v>
      </c>
      <c r="C560" s="14" t="s">
        <v>4518</v>
      </c>
      <c r="D560" s="16">
        <v>45875</v>
      </c>
      <c r="E560" s="16"/>
      <c r="F560" s="14" t="s">
        <v>4519</v>
      </c>
      <c r="G560" s="14"/>
      <c r="H560" s="14" t="s">
        <v>4520</v>
      </c>
      <c r="I560" s="15">
        <v>680</v>
      </c>
      <c r="J560" s="77">
        <v>2</v>
      </c>
      <c r="K560" s="92"/>
    </row>
    <row r="561" spans="1:11" ht="13.2" x14ac:dyDescent="0.25">
      <c r="A561" s="14" t="s">
        <v>3121</v>
      </c>
      <c r="B561" s="14" t="s">
        <v>4521</v>
      </c>
      <c r="C561" s="14" t="s">
        <v>4522</v>
      </c>
      <c r="D561" s="16">
        <v>45928</v>
      </c>
      <c r="E561" s="16"/>
      <c r="F561" s="14" t="s">
        <v>4523</v>
      </c>
      <c r="G561" s="14" t="s">
        <v>4495</v>
      </c>
      <c r="H561" s="14" t="s">
        <v>4496</v>
      </c>
      <c r="I561" s="15">
        <v>14.6</v>
      </c>
      <c r="J561" s="77">
        <v>2</v>
      </c>
      <c r="K561" s="92"/>
    </row>
    <row r="562" spans="1:11" ht="13.2" x14ac:dyDescent="0.25">
      <c r="A562" s="14" t="s">
        <v>3121</v>
      </c>
      <c r="B562" s="14" t="s">
        <v>4524</v>
      </c>
      <c r="C562" s="14" t="s">
        <v>4525</v>
      </c>
      <c r="D562" s="16">
        <v>45920</v>
      </c>
      <c r="E562" s="16"/>
      <c r="F562" s="14" t="s">
        <v>4508</v>
      </c>
      <c r="G562" s="14"/>
      <c r="H562" s="14" t="s">
        <v>4499</v>
      </c>
      <c r="I562" s="15">
        <v>257.33</v>
      </c>
      <c r="J562" s="77">
        <v>2</v>
      </c>
      <c r="K562" s="92"/>
    </row>
    <row r="563" spans="1:11" ht="13.2" x14ac:dyDescent="0.25">
      <c r="A563" s="14" t="s">
        <v>3121</v>
      </c>
      <c r="B563" s="14" t="s">
        <v>4441</v>
      </c>
      <c r="C563" s="14" t="s">
        <v>4525</v>
      </c>
      <c r="D563" s="16">
        <v>45952</v>
      </c>
      <c r="E563" s="16"/>
      <c r="F563" s="14" t="s">
        <v>4526</v>
      </c>
      <c r="G563" s="14" t="s">
        <v>3074</v>
      </c>
      <c r="H563" s="14" t="s">
        <v>4527</v>
      </c>
      <c r="I563" s="15">
        <v>59.19</v>
      </c>
      <c r="J563" s="77">
        <v>2</v>
      </c>
      <c r="K563" s="92"/>
    </row>
    <row r="564" spans="1:11" ht="13.2" x14ac:dyDescent="0.25">
      <c r="A564" s="14" t="s">
        <v>3121</v>
      </c>
      <c r="B564" s="14" t="s">
        <v>4528</v>
      </c>
      <c r="C564" s="14" t="s">
        <v>4529</v>
      </c>
      <c r="D564" s="16">
        <v>45920</v>
      </c>
      <c r="E564" s="16"/>
      <c r="F564" s="14" t="s">
        <v>4530</v>
      </c>
      <c r="G564" s="14"/>
      <c r="H564" s="14" t="s">
        <v>4531</v>
      </c>
      <c r="I564" s="15">
        <v>423.2</v>
      </c>
      <c r="J564" s="77">
        <v>2</v>
      </c>
      <c r="K564" s="92"/>
    </row>
    <row r="565" spans="1:11" ht="13.2" x14ac:dyDescent="0.25">
      <c r="A565" s="14" t="s">
        <v>3121</v>
      </c>
      <c r="B565" s="14" t="s">
        <v>4532</v>
      </c>
      <c r="C565" s="14" t="s">
        <v>4533</v>
      </c>
      <c r="D565" s="16">
        <v>45920</v>
      </c>
      <c r="E565" s="16"/>
      <c r="F565" s="14" t="s">
        <v>4523</v>
      </c>
      <c r="G565" s="14" t="s">
        <v>4495</v>
      </c>
      <c r="H565" s="14" t="s">
        <v>4496</v>
      </c>
      <c r="I565" s="15">
        <v>2</v>
      </c>
      <c r="J565" s="77">
        <v>2</v>
      </c>
      <c r="K565" s="92"/>
    </row>
    <row r="566" spans="1:11" ht="20.399999999999999" x14ac:dyDescent="0.25">
      <c r="A566" s="14" t="s">
        <v>3121</v>
      </c>
      <c r="B566" s="14" t="s">
        <v>4534</v>
      </c>
      <c r="C566" s="14" t="s">
        <v>4535</v>
      </c>
      <c r="D566" s="16">
        <v>45918</v>
      </c>
      <c r="E566" s="16"/>
      <c r="F566" s="14" t="s">
        <v>4536</v>
      </c>
      <c r="G566" s="14" t="s">
        <v>4537</v>
      </c>
      <c r="H566" s="14" t="s">
        <v>4538</v>
      </c>
      <c r="I566" s="15">
        <v>1899</v>
      </c>
      <c r="J566" s="77">
        <v>2</v>
      </c>
      <c r="K566" s="92"/>
    </row>
    <row r="567" spans="1:11" ht="20.399999999999999" x14ac:dyDescent="0.25">
      <c r="A567" s="14" t="s">
        <v>3121</v>
      </c>
      <c r="B567" s="14" t="s">
        <v>4539</v>
      </c>
      <c r="C567" s="14" t="s">
        <v>4540</v>
      </c>
      <c r="D567" s="16">
        <v>45908</v>
      </c>
      <c r="E567" s="16"/>
      <c r="F567" s="14" t="s">
        <v>4541</v>
      </c>
      <c r="G567" s="14"/>
      <c r="H567" s="14" t="s">
        <v>4166</v>
      </c>
      <c r="I567" s="15">
        <v>3000</v>
      </c>
      <c r="J567" s="77">
        <v>2</v>
      </c>
      <c r="K567" s="92"/>
    </row>
    <row r="568" spans="1:11" ht="20.399999999999999" x14ac:dyDescent="0.25">
      <c r="A568" s="14" t="s">
        <v>3121</v>
      </c>
      <c r="B568" s="14" t="s">
        <v>4539</v>
      </c>
      <c r="C568" s="14" t="s">
        <v>4540</v>
      </c>
      <c r="D568" s="16">
        <v>46021</v>
      </c>
      <c r="E568" s="16"/>
      <c r="F568" s="14" t="s">
        <v>4541</v>
      </c>
      <c r="G568" s="14"/>
      <c r="H568" s="14" t="s">
        <v>4166</v>
      </c>
      <c r="I568" s="15">
        <v>248.67</v>
      </c>
      <c r="J568" s="77">
        <v>2</v>
      </c>
      <c r="K568" s="92"/>
    </row>
    <row r="569" spans="1:11" ht="13.2" x14ac:dyDescent="0.25">
      <c r="A569" s="14" t="s">
        <v>3121</v>
      </c>
      <c r="B569" s="14" t="s">
        <v>4542</v>
      </c>
      <c r="C569" s="14" t="s">
        <v>4543</v>
      </c>
      <c r="D569" s="16">
        <v>45908</v>
      </c>
      <c r="E569" s="16"/>
      <c r="F569" s="14" t="s">
        <v>4511</v>
      </c>
      <c r="G569" s="14"/>
      <c r="H569" s="14" t="s">
        <v>4512</v>
      </c>
      <c r="I569" s="15">
        <v>277.38</v>
      </c>
      <c r="J569" s="77">
        <v>2</v>
      </c>
      <c r="K569" s="92"/>
    </row>
    <row r="570" spans="1:11" ht="13.2" x14ac:dyDescent="0.25">
      <c r="A570" s="14" t="s">
        <v>3121</v>
      </c>
      <c r="B570" s="14" t="s">
        <v>4544</v>
      </c>
      <c r="C570" s="14" t="s">
        <v>4545</v>
      </c>
      <c r="D570" s="16">
        <v>45907</v>
      </c>
      <c r="E570" s="16"/>
      <c r="F570" s="14" t="s">
        <v>4546</v>
      </c>
      <c r="G570" s="14" t="s">
        <v>4547</v>
      </c>
      <c r="H570" s="14" t="s">
        <v>4548</v>
      </c>
      <c r="I570" s="15">
        <v>163.5</v>
      </c>
      <c r="J570" s="77">
        <v>2</v>
      </c>
      <c r="K570" s="92"/>
    </row>
    <row r="571" spans="1:11" ht="13.2" x14ac:dyDescent="0.25">
      <c r="A571" s="14" t="s">
        <v>3121</v>
      </c>
      <c r="B571" s="14" t="s">
        <v>4549</v>
      </c>
      <c r="C571" s="14" t="s">
        <v>4550</v>
      </c>
      <c r="D571" s="16">
        <v>45907</v>
      </c>
      <c r="E571" s="16"/>
      <c r="F571" s="14" t="s">
        <v>4551</v>
      </c>
      <c r="G571" s="14"/>
      <c r="H571" s="14" t="s">
        <v>4552</v>
      </c>
      <c r="I571" s="15">
        <v>1595</v>
      </c>
      <c r="J571" s="77">
        <v>2</v>
      </c>
      <c r="K571" s="92"/>
    </row>
    <row r="572" spans="1:11" ht="13.2" x14ac:dyDescent="0.25">
      <c r="A572" s="14" t="s">
        <v>3121</v>
      </c>
      <c r="B572" s="14" t="s">
        <v>4441</v>
      </c>
      <c r="C572" s="14" t="s">
        <v>4550</v>
      </c>
      <c r="D572" s="16">
        <v>45952</v>
      </c>
      <c r="E572" s="16"/>
      <c r="F572" s="14" t="s">
        <v>4553</v>
      </c>
      <c r="G572" s="14" t="s">
        <v>3074</v>
      </c>
      <c r="H572" s="14" t="s">
        <v>4554</v>
      </c>
      <c r="I572" s="15">
        <v>366.85</v>
      </c>
      <c r="J572" s="77">
        <v>2</v>
      </c>
      <c r="K572" s="92"/>
    </row>
    <row r="573" spans="1:11" ht="20.399999999999999" x14ac:dyDescent="0.25">
      <c r="A573" s="14" t="s">
        <v>3121</v>
      </c>
      <c r="B573" s="14" t="s">
        <v>4555</v>
      </c>
      <c r="C573" s="14" t="s">
        <v>4556</v>
      </c>
      <c r="D573" s="16">
        <v>45914</v>
      </c>
      <c r="E573" s="16"/>
      <c r="F573" s="14" t="s">
        <v>4557</v>
      </c>
      <c r="G573" s="14"/>
      <c r="H573" s="14" t="s">
        <v>4558</v>
      </c>
      <c r="I573" s="15">
        <v>1728</v>
      </c>
      <c r="J573" s="77">
        <v>2</v>
      </c>
      <c r="K573" s="92"/>
    </row>
    <row r="574" spans="1:11" ht="13.2" x14ac:dyDescent="0.25">
      <c r="A574" s="14" t="s">
        <v>3121</v>
      </c>
      <c r="B574" s="14" t="s">
        <v>4559</v>
      </c>
      <c r="C574" s="14" t="s">
        <v>4560</v>
      </c>
      <c r="D574" s="16">
        <v>45914</v>
      </c>
      <c r="E574" s="16"/>
      <c r="F574" s="14" t="s">
        <v>4561</v>
      </c>
      <c r="G574" s="14"/>
      <c r="H574" s="14" t="s">
        <v>4166</v>
      </c>
      <c r="I574" s="15">
        <v>423.1</v>
      </c>
      <c r="J574" s="77">
        <v>2</v>
      </c>
      <c r="K574" s="92"/>
    </row>
    <row r="575" spans="1:11" ht="20.399999999999999" x14ac:dyDescent="0.25">
      <c r="A575" s="14" t="s">
        <v>3121</v>
      </c>
      <c r="B575" s="14" t="s">
        <v>4562</v>
      </c>
      <c r="C575" s="14" t="s">
        <v>4563</v>
      </c>
      <c r="D575" s="16">
        <v>45907</v>
      </c>
      <c r="E575" s="16"/>
      <c r="F575" s="14" t="s">
        <v>4564</v>
      </c>
      <c r="G575" s="14"/>
      <c r="H575" s="14" t="s">
        <v>4565</v>
      </c>
      <c r="I575" s="15">
        <v>379</v>
      </c>
      <c r="J575" s="77">
        <v>2</v>
      </c>
      <c r="K575" s="92"/>
    </row>
    <row r="576" spans="1:11" ht="13.2" x14ac:dyDescent="0.25">
      <c r="A576" s="14" t="s">
        <v>3121</v>
      </c>
      <c r="B576" s="14" t="s">
        <v>4566</v>
      </c>
      <c r="C576" s="14" t="s">
        <v>4567</v>
      </c>
      <c r="D576" s="16">
        <v>45907</v>
      </c>
      <c r="E576" s="16"/>
      <c r="F576" s="14" t="s">
        <v>4515</v>
      </c>
      <c r="G576" s="14">
        <v>56298641</v>
      </c>
      <c r="H576" s="14" t="s">
        <v>4516</v>
      </c>
      <c r="I576" s="15">
        <v>200</v>
      </c>
      <c r="J576" s="77">
        <v>2</v>
      </c>
      <c r="K576" s="92"/>
    </row>
    <row r="577" spans="1:11" ht="20.399999999999999" x14ac:dyDescent="0.25">
      <c r="A577" s="14" t="s">
        <v>3121</v>
      </c>
      <c r="B577" s="14" t="s">
        <v>4568</v>
      </c>
      <c r="C577" s="14" t="s">
        <v>4569</v>
      </c>
      <c r="D577" s="16">
        <v>45960</v>
      </c>
      <c r="E577" s="16"/>
      <c r="F577" s="14" t="s">
        <v>4570</v>
      </c>
      <c r="G577" s="14"/>
      <c r="H577" s="14" t="s">
        <v>4571</v>
      </c>
      <c r="I577" s="15">
        <v>145.22</v>
      </c>
      <c r="J577" s="77">
        <v>2</v>
      </c>
      <c r="K577" s="92"/>
    </row>
    <row r="578" spans="1:11" ht="20.399999999999999" x14ac:dyDescent="0.25">
      <c r="A578" s="14" t="s">
        <v>3121</v>
      </c>
      <c r="B578" s="14" t="s">
        <v>4572</v>
      </c>
      <c r="C578" s="14" t="s">
        <v>4573</v>
      </c>
      <c r="D578" s="16">
        <v>45960</v>
      </c>
      <c r="E578" s="16"/>
      <c r="F578" s="14" t="s">
        <v>4574</v>
      </c>
      <c r="G578" s="14"/>
      <c r="H578" s="14" t="s">
        <v>4166</v>
      </c>
      <c r="I578" s="15">
        <v>4000</v>
      </c>
      <c r="J578" s="77">
        <v>2</v>
      </c>
      <c r="K578" s="92"/>
    </row>
    <row r="579" spans="1:11" ht="20.399999999999999" x14ac:dyDescent="0.25">
      <c r="A579" s="14" t="s">
        <v>3121</v>
      </c>
      <c r="B579" s="14" t="s">
        <v>4572</v>
      </c>
      <c r="C579" s="14" t="s">
        <v>4573</v>
      </c>
      <c r="D579" s="16">
        <v>46092</v>
      </c>
      <c r="E579" s="16"/>
      <c r="F579" s="14" t="s">
        <v>4574</v>
      </c>
      <c r="G579" s="14"/>
      <c r="H579" s="14" t="s">
        <v>4166</v>
      </c>
      <c r="I579" s="15">
        <v>-647.91</v>
      </c>
      <c r="J579" s="77">
        <v>2</v>
      </c>
      <c r="K579" s="92"/>
    </row>
    <row r="580" spans="1:11" ht="13.2" x14ac:dyDescent="0.25">
      <c r="A580" s="14" t="s">
        <v>3121</v>
      </c>
      <c r="B580" s="14" t="s">
        <v>4575</v>
      </c>
      <c r="C580" s="14" t="s">
        <v>4576</v>
      </c>
      <c r="D580" s="16">
        <v>45952</v>
      </c>
      <c r="E580" s="16"/>
      <c r="F580" s="14" t="s">
        <v>3978</v>
      </c>
      <c r="G580" s="14">
        <v>14419963</v>
      </c>
      <c r="H580" s="14" t="s">
        <v>4577</v>
      </c>
      <c r="I580" s="15">
        <v>148.5</v>
      </c>
      <c r="J580" s="77">
        <v>2</v>
      </c>
      <c r="K580" s="92"/>
    </row>
    <row r="581" spans="1:11" ht="20.399999999999999" x14ac:dyDescent="0.25">
      <c r="A581" s="14" t="s">
        <v>3121</v>
      </c>
      <c r="B581" s="14" t="s">
        <v>4578</v>
      </c>
      <c r="C581" s="14" t="s">
        <v>4579</v>
      </c>
      <c r="D581" s="16">
        <v>45952</v>
      </c>
      <c r="E581" s="16"/>
      <c r="F581" s="14" t="s">
        <v>4580</v>
      </c>
      <c r="G581" s="14"/>
      <c r="H581" s="14" t="s">
        <v>4581</v>
      </c>
      <c r="I581" s="15">
        <v>150.75</v>
      </c>
      <c r="J581" s="77">
        <v>2</v>
      </c>
      <c r="K581" s="92"/>
    </row>
    <row r="582" spans="1:11" ht="20.399999999999999" x14ac:dyDescent="0.25">
      <c r="A582" s="14" t="s">
        <v>3121</v>
      </c>
      <c r="B582" s="14" t="s">
        <v>4582</v>
      </c>
      <c r="C582" s="14" t="s">
        <v>4583</v>
      </c>
      <c r="D582" s="16">
        <v>45952</v>
      </c>
      <c r="E582" s="16"/>
      <c r="F582" s="14" t="s">
        <v>4584</v>
      </c>
      <c r="G582" s="14" t="s">
        <v>4479</v>
      </c>
      <c r="H582" s="14" t="s">
        <v>4480</v>
      </c>
      <c r="I582" s="15">
        <v>1500</v>
      </c>
      <c r="J582" s="77">
        <v>2</v>
      </c>
      <c r="K582" s="92"/>
    </row>
    <row r="583" spans="1:11" ht="20.399999999999999" x14ac:dyDescent="0.25">
      <c r="A583" s="14" t="s">
        <v>3121</v>
      </c>
      <c r="B583" s="14" t="s">
        <v>4585</v>
      </c>
      <c r="C583" s="14" t="s">
        <v>4586</v>
      </c>
      <c r="D583" s="16">
        <v>45952</v>
      </c>
      <c r="E583" s="16"/>
      <c r="F583" s="14" t="s">
        <v>4587</v>
      </c>
      <c r="G583" s="14" t="s">
        <v>4479</v>
      </c>
      <c r="H583" s="14" t="s">
        <v>4480</v>
      </c>
      <c r="I583" s="15">
        <v>1500</v>
      </c>
      <c r="J583" s="77">
        <v>2</v>
      </c>
      <c r="K583" s="92"/>
    </row>
    <row r="584" spans="1:11" ht="20.399999999999999" x14ac:dyDescent="0.25">
      <c r="A584" s="14" t="s">
        <v>3121</v>
      </c>
      <c r="B584" s="14" t="s">
        <v>4588</v>
      </c>
      <c r="C584" s="14" t="s">
        <v>3220</v>
      </c>
      <c r="D584" s="16">
        <v>45952</v>
      </c>
      <c r="E584" s="16"/>
      <c r="F584" s="14" t="s">
        <v>4589</v>
      </c>
      <c r="G584" s="14">
        <v>53371861</v>
      </c>
      <c r="H584" s="14" t="s">
        <v>4590</v>
      </c>
      <c r="I584" s="15">
        <v>3000</v>
      </c>
      <c r="J584" s="77">
        <v>2</v>
      </c>
      <c r="K584" s="92"/>
    </row>
    <row r="585" spans="1:11" ht="13.2" x14ac:dyDescent="0.25">
      <c r="A585" s="14" t="s">
        <v>3121</v>
      </c>
      <c r="B585" s="14" t="s">
        <v>4591</v>
      </c>
      <c r="C585" s="14" t="s">
        <v>4592</v>
      </c>
      <c r="D585" s="16">
        <v>45946</v>
      </c>
      <c r="E585" s="16"/>
      <c r="F585" s="14" t="s">
        <v>4593</v>
      </c>
      <c r="G585" s="14"/>
      <c r="H585" s="14" t="s">
        <v>4594</v>
      </c>
      <c r="I585" s="15">
        <v>2666.68</v>
      </c>
      <c r="J585" s="77">
        <v>2</v>
      </c>
      <c r="K585" s="92"/>
    </row>
    <row r="586" spans="1:11" ht="13.2" x14ac:dyDescent="0.25">
      <c r="A586" s="14" t="s">
        <v>3121</v>
      </c>
      <c r="B586" s="14" t="s">
        <v>4441</v>
      </c>
      <c r="C586" s="14" t="s">
        <v>4592</v>
      </c>
      <c r="D586" s="16">
        <v>46010</v>
      </c>
      <c r="E586" s="16"/>
      <c r="F586" s="14" t="s">
        <v>4595</v>
      </c>
      <c r="G586" s="14" t="s">
        <v>3074</v>
      </c>
      <c r="H586" s="14" t="s">
        <v>4596</v>
      </c>
      <c r="I586" s="15">
        <v>613.34</v>
      </c>
      <c r="J586" s="77">
        <v>2</v>
      </c>
      <c r="K586" s="92"/>
    </row>
    <row r="587" spans="1:11" ht="20.399999999999999" x14ac:dyDescent="0.25">
      <c r="A587" s="14" t="s">
        <v>3121</v>
      </c>
      <c r="B587" s="14" t="s">
        <v>4597</v>
      </c>
      <c r="C587" s="14" t="s">
        <v>4598</v>
      </c>
      <c r="D587" s="16">
        <v>45944</v>
      </c>
      <c r="E587" s="16"/>
      <c r="F587" s="14" t="s">
        <v>4599</v>
      </c>
      <c r="G587" s="14"/>
      <c r="H587" s="14" t="s">
        <v>4520</v>
      </c>
      <c r="I587" s="15">
        <v>1360</v>
      </c>
      <c r="J587" s="77">
        <v>2</v>
      </c>
      <c r="K587" s="92"/>
    </row>
    <row r="588" spans="1:11" ht="13.2" x14ac:dyDescent="0.25">
      <c r="A588" s="14" t="s">
        <v>3121</v>
      </c>
      <c r="B588" s="14" t="s">
        <v>4600</v>
      </c>
      <c r="C588" s="14"/>
      <c r="D588" s="16">
        <v>45944</v>
      </c>
      <c r="E588" s="16"/>
      <c r="F588" s="14" t="s">
        <v>4511</v>
      </c>
      <c r="G588" s="14"/>
      <c r="H588" s="14" t="s">
        <v>4512</v>
      </c>
      <c r="I588" s="15">
        <v>144.46</v>
      </c>
      <c r="J588" s="77">
        <v>2</v>
      </c>
      <c r="K588" s="92"/>
    </row>
    <row r="589" spans="1:11" ht="20.399999999999999" x14ac:dyDescent="0.25">
      <c r="A589" s="14" t="s">
        <v>3121</v>
      </c>
      <c r="B589" s="14" t="s">
        <v>4601</v>
      </c>
      <c r="C589" s="14" t="s">
        <v>4602</v>
      </c>
      <c r="D589" s="16">
        <v>45944</v>
      </c>
      <c r="E589" s="16"/>
      <c r="F589" s="14" t="s">
        <v>4603</v>
      </c>
      <c r="G589" s="14"/>
      <c r="H589" s="14" t="s">
        <v>4499</v>
      </c>
      <c r="I589" s="15">
        <v>3473</v>
      </c>
      <c r="J589" s="77">
        <v>2</v>
      </c>
      <c r="K589" s="92"/>
    </row>
    <row r="590" spans="1:11" ht="20.399999999999999" x14ac:dyDescent="0.25">
      <c r="A590" s="14" t="s">
        <v>3121</v>
      </c>
      <c r="B590" s="14" t="s">
        <v>4441</v>
      </c>
      <c r="C590" s="14" t="s">
        <v>4602</v>
      </c>
      <c r="D590" s="16">
        <v>45985</v>
      </c>
      <c r="E590" s="16"/>
      <c r="F590" s="14" t="s">
        <v>4604</v>
      </c>
      <c r="G590" s="14" t="s">
        <v>3074</v>
      </c>
      <c r="H590" s="14" t="s">
        <v>4527</v>
      </c>
      <c r="I590" s="15">
        <v>798.79</v>
      </c>
      <c r="J590" s="77">
        <v>2</v>
      </c>
      <c r="K590" s="92"/>
    </row>
    <row r="591" spans="1:11" ht="13.2" x14ac:dyDescent="0.25">
      <c r="A591" s="14" t="s">
        <v>3121</v>
      </c>
      <c r="B591" s="14" t="s">
        <v>4605</v>
      </c>
      <c r="C591" s="14" t="s">
        <v>4606</v>
      </c>
      <c r="D591" s="16">
        <v>45934</v>
      </c>
      <c r="E591" s="16"/>
      <c r="F591" s="14" t="s">
        <v>4607</v>
      </c>
      <c r="G591" s="14" t="s">
        <v>4608</v>
      </c>
      <c r="H591" s="14" t="s">
        <v>4516</v>
      </c>
      <c r="I591" s="15">
        <v>250</v>
      </c>
      <c r="J591" s="77">
        <v>2</v>
      </c>
      <c r="K591" s="92"/>
    </row>
    <row r="592" spans="1:11" ht="20.399999999999999" x14ac:dyDescent="0.25">
      <c r="A592" s="14" t="s">
        <v>3121</v>
      </c>
      <c r="B592" s="14" t="s">
        <v>4609</v>
      </c>
      <c r="C592" s="14" t="s">
        <v>4610</v>
      </c>
      <c r="D592" s="16">
        <v>45933</v>
      </c>
      <c r="E592" s="16"/>
      <c r="F592" s="14" t="s">
        <v>4611</v>
      </c>
      <c r="G592" s="14">
        <v>52355446</v>
      </c>
      <c r="H592" s="14" t="s">
        <v>4612</v>
      </c>
      <c r="I592" s="15">
        <v>240</v>
      </c>
      <c r="J592" s="77">
        <v>2</v>
      </c>
      <c r="K592" s="92"/>
    </row>
    <row r="593" spans="1:11" ht="13.2" x14ac:dyDescent="0.25">
      <c r="A593" s="14" t="s">
        <v>3121</v>
      </c>
      <c r="B593" s="14" t="s">
        <v>4613</v>
      </c>
      <c r="C593" s="14" t="s">
        <v>4614</v>
      </c>
      <c r="D593" s="16">
        <v>45953</v>
      </c>
      <c r="E593" s="16"/>
      <c r="F593" s="14" t="s">
        <v>4615</v>
      </c>
      <c r="G593" s="14">
        <v>36380202</v>
      </c>
      <c r="H593" s="14" t="s">
        <v>4616</v>
      </c>
      <c r="I593" s="15">
        <v>245.63</v>
      </c>
      <c r="J593" s="77">
        <v>2</v>
      </c>
      <c r="K593" s="92"/>
    </row>
    <row r="594" spans="1:11" ht="13.2" x14ac:dyDescent="0.25">
      <c r="A594" s="14" t="s">
        <v>3121</v>
      </c>
      <c r="B594" s="14" t="s">
        <v>4617</v>
      </c>
      <c r="C594" s="14" t="s">
        <v>4618</v>
      </c>
      <c r="D594" s="16">
        <v>45939</v>
      </c>
      <c r="E594" s="16"/>
      <c r="F594" s="14" t="s">
        <v>4619</v>
      </c>
      <c r="G594" s="14"/>
      <c r="H594" s="14" t="s">
        <v>4531</v>
      </c>
      <c r="I594" s="15">
        <v>445.46</v>
      </c>
      <c r="J594" s="77">
        <v>2</v>
      </c>
      <c r="K594" s="92"/>
    </row>
    <row r="595" spans="1:11" ht="20.399999999999999" x14ac:dyDescent="0.25">
      <c r="A595" s="14" t="s">
        <v>3121</v>
      </c>
      <c r="B595" s="14" t="s">
        <v>4620</v>
      </c>
      <c r="C595" s="14" t="s">
        <v>4621</v>
      </c>
      <c r="D595" s="16">
        <v>45934</v>
      </c>
      <c r="E595" s="16"/>
      <c r="F595" s="14" t="s">
        <v>4622</v>
      </c>
      <c r="G595" s="14"/>
      <c r="H595" s="14" t="s">
        <v>3903</v>
      </c>
      <c r="I595" s="15">
        <v>3960</v>
      </c>
      <c r="J595" s="77">
        <v>2</v>
      </c>
      <c r="K595" s="92"/>
    </row>
    <row r="596" spans="1:11" ht="20.399999999999999" x14ac:dyDescent="0.25">
      <c r="A596" s="14" t="s">
        <v>3121</v>
      </c>
      <c r="B596" s="14" t="s">
        <v>4441</v>
      </c>
      <c r="C596" s="14" t="s">
        <v>4621</v>
      </c>
      <c r="D596" s="16">
        <v>45985</v>
      </c>
      <c r="E596" s="16"/>
      <c r="F596" s="14" t="s">
        <v>4623</v>
      </c>
      <c r="G596" s="14" t="s">
        <v>3074</v>
      </c>
      <c r="H596" s="14" t="s">
        <v>4624</v>
      </c>
      <c r="I596" s="15">
        <v>910.80000000000007</v>
      </c>
      <c r="J596" s="77">
        <v>2</v>
      </c>
      <c r="K596" s="92"/>
    </row>
    <row r="597" spans="1:11" ht="13.2" x14ac:dyDescent="0.25">
      <c r="A597" s="14" t="s">
        <v>3121</v>
      </c>
      <c r="B597" s="14" t="s">
        <v>4625</v>
      </c>
      <c r="C597" s="14" t="s">
        <v>4626</v>
      </c>
      <c r="D597" s="16">
        <v>45934</v>
      </c>
      <c r="E597" s="16"/>
      <c r="F597" s="14" t="s">
        <v>4627</v>
      </c>
      <c r="G597" s="14" t="s">
        <v>4628</v>
      </c>
      <c r="H597" s="14" t="s">
        <v>4496</v>
      </c>
      <c r="I597" s="15">
        <v>2</v>
      </c>
      <c r="J597" s="77">
        <v>2</v>
      </c>
      <c r="K597" s="92"/>
    </row>
    <row r="598" spans="1:11" ht="13.2" x14ac:dyDescent="0.25">
      <c r="A598" s="14" t="s">
        <v>3121</v>
      </c>
      <c r="B598" s="14" t="s">
        <v>4629</v>
      </c>
      <c r="C598" s="14" t="s">
        <v>4630</v>
      </c>
      <c r="D598" s="16">
        <v>45934</v>
      </c>
      <c r="E598" s="16"/>
      <c r="F598" s="14" t="s">
        <v>4627</v>
      </c>
      <c r="G598" s="14" t="s">
        <v>4628</v>
      </c>
      <c r="H598" s="14" t="s">
        <v>4496</v>
      </c>
      <c r="I598" s="15">
        <v>14.6</v>
      </c>
      <c r="J598" s="77">
        <v>2</v>
      </c>
      <c r="K598" s="92"/>
    </row>
    <row r="599" spans="1:11" ht="20.399999999999999" x14ac:dyDescent="0.25">
      <c r="A599" s="14" t="s">
        <v>3121</v>
      </c>
      <c r="B599" s="14" t="s">
        <v>4631</v>
      </c>
      <c r="C599" s="14" t="s">
        <v>4535</v>
      </c>
      <c r="D599" s="16">
        <v>45933</v>
      </c>
      <c r="E599" s="16"/>
      <c r="F599" s="14" t="s">
        <v>4632</v>
      </c>
      <c r="G599" s="14" t="s">
        <v>4537</v>
      </c>
      <c r="H599" s="14" t="s">
        <v>4538</v>
      </c>
      <c r="I599" s="15">
        <v>-432</v>
      </c>
      <c r="J599" s="77">
        <v>2</v>
      </c>
      <c r="K599" s="92"/>
    </row>
    <row r="600" spans="1:11" ht="13.2" x14ac:dyDescent="0.25">
      <c r="A600" s="14" t="s">
        <v>3121</v>
      </c>
      <c r="B600" s="14" t="s">
        <v>4633</v>
      </c>
      <c r="C600" s="14"/>
      <c r="D600" s="16">
        <v>45934</v>
      </c>
      <c r="E600" s="16"/>
      <c r="F600" s="14" t="s">
        <v>4634</v>
      </c>
      <c r="G600" s="14" t="s">
        <v>4635</v>
      </c>
      <c r="H600" s="14" t="s">
        <v>4548</v>
      </c>
      <c r="I600" s="15">
        <v>76.73</v>
      </c>
      <c r="J600" s="77">
        <v>2</v>
      </c>
      <c r="K600" s="92"/>
    </row>
    <row r="601" spans="1:11" ht="13.2" x14ac:dyDescent="0.25">
      <c r="A601" s="14" t="s">
        <v>3121</v>
      </c>
      <c r="B601" s="14" t="s">
        <v>4636</v>
      </c>
      <c r="C601" s="14" t="s">
        <v>4370</v>
      </c>
      <c r="D601" s="16">
        <v>45989</v>
      </c>
      <c r="E601" s="16"/>
      <c r="F601" s="14" t="s">
        <v>4637</v>
      </c>
      <c r="G601" s="14" t="s">
        <v>4638</v>
      </c>
      <c r="H601" s="14" t="s">
        <v>4639</v>
      </c>
      <c r="I601" s="15">
        <v>2121.34</v>
      </c>
      <c r="J601" s="77">
        <v>2</v>
      </c>
      <c r="K601" s="92"/>
    </row>
    <row r="602" spans="1:11" ht="20.399999999999999" x14ac:dyDescent="0.25">
      <c r="A602" s="14" t="s">
        <v>3121</v>
      </c>
      <c r="B602" s="14" t="s">
        <v>4640</v>
      </c>
      <c r="C602" s="14" t="s">
        <v>4641</v>
      </c>
      <c r="D602" s="16">
        <v>45982</v>
      </c>
      <c r="E602" s="16"/>
      <c r="F602" s="14" t="s">
        <v>4570</v>
      </c>
      <c r="G602" s="14"/>
      <c r="H602" s="14" t="s">
        <v>4571</v>
      </c>
      <c r="I602" s="15">
        <v>193.88</v>
      </c>
      <c r="J602" s="77">
        <v>2</v>
      </c>
      <c r="K602" s="92"/>
    </row>
    <row r="603" spans="1:11" ht="20.399999999999999" x14ac:dyDescent="0.25">
      <c r="A603" s="14" t="s">
        <v>3121</v>
      </c>
      <c r="B603" s="14" t="s">
        <v>4642</v>
      </c>
      <c r="C603" s="14"/>
      <c r="D603" s="16">
        <v>45982</v>
      </c>
      <c r="E603" s="16"/>
      <c r="F603" s="14" t="s">
        <v>4643</v>
      </c>
      <c r="G603" s="14"/>
      <c r="H603" s="14" t="s">
        <v>4644</v>
      </c>
      <c r="I603" s="15">
        <v>959.7</v>
      </c>
      <c r="J603" s="77">
        <v>2</v>
      </c>
      <c r="K603" s="92"/>
    </row>
    <row r="604" spans="1:11" ht="20.399999999999999" x14ac:dyDescent="0.25">
      <c r="A604" s="14" t="s">
        <v>3121</v>
      </c>
      <c r="B604" s="14" t="s">
        <v>4645</v>
      </c>
      <c r="C604" s="14" t="s">
        <v>3303</v>
      </c>
      <c r="D604" s="16">
        <v>45981</v>
      </c>
      <c r="E604" s="16"/>
      <c r="F604" s="14" t="s">
        <v>4646</v>
      </c>
      <c r="G604" s="14" t="s">
        <v>4479</v>
      </c>
      <c r="H604" s="14" t="s">
        <v>4480</v>
      </c>
      <c r="I604" s="15">
        <v>1500</v>
      </c>
      <c r="J604" s="77">
        <v>2</v>
      </c>
      <c r="K604" s="92"/>
    </row>
    <row r="605" spans="1:11" ht="13.2" x14ac:dyDescent="0.25">
      <c r="A605" s="14" t="s">
        <v>3121</v>
      </c>
      <c r="B605" s="14" t="s">
        <v>4647</v>
      </c>
      <c r="C605" s="14" t="s">
        <v>4370</v>
      </c>
      <c r="D605" s="16">
        <v>45971</v>
      </c>
      <c r="E605" s="16"/>
      <c r="F605" s="14" t="s">
        <v>4648</v>
      </c>
      <c r="G605" s="14"/>
      <c r="H605" s="14" t="s">
        <v>4649</v>
      </c>
      <c r="I605" s="15">
        <v>313.3</v>
      </c>
      <c r="J605" s="77">
        <v>2</v>
      </c>
      <c r="K605" s="92"/>
    </row>
    <row r="606" spans="1:11" ht="13.2" x14ac:dyDescent="0.25">
      <c r="A606" s="14" t="s">
        <v>3121</v>
      </c>
      <c r="B606" s="14" t="s">
        <v>4650</v>
      </c>
      <c r="C606" s="14" t="s">
        <v>4370</v>
      </c>
      <c r="D606" s="16">
        <v>45971</v>
      </c>
      <c r="E606" s="16"/>
      <c r="F606" s="14" t="s">
        <v>4648</v>
      </c>
      <c r="G606" s="14"/>
      <c r="H606" s="14" t="s">
        <v>4649</v>
      </c>
      <c r="I606" s="15">
        <v>312.3</v>
      </c>
      <c r="J606" s="77">
        <v>2</v>
      </c>
      <c r="K606" s="92"/>
    </row>
    <row r="607" spans="1:11" ht="20.399999999999999" x14ac:dyDescent="0.25">
      <c r="A607" s="14" t="s">
        <v>3121</v>
      </c>
      <c r="B607" s="14" t="s">
        <v>4651</v>
      </c>
      <c r="C607" s="14" t="s">
        <v>4652</v>
      </c>
      <c r="D607" s="16">
        <v>45971</v>
      </c>
      <c r="E607" s="16"/>
      <c r="F607" s="14" t="s">
        <v>4653</v>
      </c>
      <c r="G607" s="14"/>
      <c r="H607" s="14" t="s">
        <v>4654</v>
      </c>
      <c r="I607" s="15">
        <v>72</v>
      </c>
      <c r="J607" s="77">
        <v>2</v>
      </c>
      <c r="K607" s="92"/>
    </row>
    <row r="608" spans="1:11" ht="20.399999999999999" x14ac:dyDescent="0.25">
      <c r="A608" s="14" t="s">
        <v>3121</v>
      </c>
      <c r="B608" s="14" t="s">
        <v>4655</v>
      </c>
      <c r="C608" s="14" t="s">
        <v>4656</v>
      </c>
      <c r="D608" s="16">
        <v>45971</v>
      </c>
      <c r="E608" s="16"/>
      <c r="F608" s="14" t="s">
        <v>4570</v>
      </c>
      <c r="G608" s="14"/>
      <c r="H608" s="14" t="s">
        <v>4571</v>
      </c>
      <c r="I608" s="15">
        <v>338.35</v>
      </c>
      <c r="J608" s="77">
        <v>2</v>
      </c>
      <c r="K608" s="92"/>
    </row>
    <row r="609" spans="1:11" ht="20.399999999999999" x14ac:dyDescent="0.25">
      <c r="A609" s="14" t="s">
        <v>3121</v>
      </c>
      <c r="B609" s="14" t="s">
        <v>4657</v>
      </c>
      <c r="C609" s="14" t="s">
        <v>4370</v>
      </c>
      <c r="D609" s="16">
        <v>45971</v>
      </c>
      <c r="E609" s="16"/>
      <c r="F609" s="14" t="s">
        <v>4658</v>
      </c>
      <c r="G609" s="14"/>
      <c r="H609" s="14" t="s">
        <v>4659</v>
      </c>
      <c r="I609" s="15">
        <v>710.54</v>
      </c>
      <c r="J609" s="77">
        <v>2</v>
      </c>
      <c r="K609" s="92"/>
    </row>
    <row r="610" spans="1:11" ht="13.2" x14ac:dyDescent="0.25">
      <c r="A610" s="14" t="s">
        <v>3121</v>
      </c>
      <c r="B610" s="14" t="s">
        <v>4660</v>
      </c>
      <c r="C610" s="14" t="s">
        <v>4661</v>
      </c>
      <c r="D610" s="16">
        <v>45970</v>
      </c>
      <c r="E610" s="16"/>
      <c r="F610" s="14" t="s">
        <v>4551</v>
      </c>
      <c r="G610" s="14"/>
      <c r="H610" s="14" t="s">
        <v>4552</v>
      </c>
      <c r="I610" s="15">
        <v>810</v>
      </c>
      <c r="J610" s="77">
        <v>2</v>
      </c>
      <c r="K610" s="92"/>
    </row>
    <row r="611" spans="1:11" ht="13.2" x14ac:dyDescent="0.25">
      <c r="A611" s="14" t="s">
        <v>3121</v>
      </c>
      <c r="B611" s="14" t="s">
        <v>4441</v>
      </c>
      <c r="C611" s="14" t="s">
        <v>4661</v>
      </c>
      <c r="D611" s="16">
        <v>46010</v>
      </c>
      <c r="E611" s="16"/>
      <c r="F611" s="14" t="s">
        <v>4553</v>
      </c>
      <c r="G611" s="14" t="s">
        <v>3074</v>
      </c>
      <c r="H611" s="14" t="s">
        <v>4554</v>
      </c>
      <c r="I611" s="15">
        <v>186.3</v>
      </c>
      <c r="J611" s="77">
        <v>2</v>
      </c>
      <c r="K611" s="92"/>
    </row>
    <row r="612" spans="1:11" ht="20.399999999999999" x14ac:dyDescent="0.25">
      <c r="A612" s="14" t="s">
        <v>3121</v>
      </c>
      <c r="B612" s="14" t="s">
        <v>4662</v>
      </c>
      <c r="C612" s="14" t="s">
        <v>4663</v>
      </c>
      <c r="D612" s="16">
        <v>45970</v>
      </c>
      <c r="E612" s="16"/>
      <c r="F612" s="14" t="s">
        <v>4664</v>
      </c>
      <c r="G612" s="14"/>
      <c r="H612" s="14" t="s">
        <v>4565</v>
      </c>
      <c r="I612" s="15">
        <v>53.7</v>
      </c>
      <c r="J612" s="77">
        <v>2</v>
      </c>
      <c r="K612" s="92"/>
    </row>
    <row r="613" spans="1:11" ht="20.399999999999999" x14ac:dyDescent="0.25">
      <c r="A613" s="14" t="s">
        <v>3121</v>
      </c>
      <c r="B613" s="14" t="s">
        <v>4665</v>
      </c>
      <c r="C613" s="14" t="s">
        <v>4666</v>
      </c>
      <c r="D613" s="16">
        <v>45970</v>
      </c>
      <c r="E613" s="16"/>
      <c r="F613" s="14" t="s">
        <v>4667</v>
      </c>
      <c r="G613" s="14"/>
      <c r="H613" s="14" t="s">
        <v>4668</v>
      </c>
      <c r="I613" s="15">
        <v>2280</v>
      </c>
      <c r="J613" s="77">
        <v>2</v>
      </c>
      <c r="K613" s="92"/>
    </row>
    <row r="614" spans="1:11" ht="20.399999999999999" x14ac:dyDescent="0.25">
      <c r="A614" s="14" t="s">
        <v>3121</v>
      </c>
      <c r="B614" s="14" t="s">
        <v>4669</v>
      </c>
      <c r="C614" s="14" t="s">
        <v>4670</v>
      </c>
      <c r="D614" s="16">
        <v>45970</v>
      </c>
      <c r="E614" s="16"/>
      <c r="F614" s="14" t="s">
        <v>4671</v>
      </c>
      <c r="G614" s="14"/>
      <c r="H614" s="14" t="s">
        <v>4565</v>
      </c>
      <c r="I614" s="15">
        <v>196</v>
      </c>
      <c r="J614" s="77">
        <v>2</v>
      </c>
      <c r="K614" s="92"/>
    </row>
    <row r="615" spans="1:11" ht="20.399999999999999" x14ac:dyDescent="0.25">
      <c r="A615" s="14" t="s">
        <v>3121</v>
      </c>
      <c r="B615" s="14" t="s">
        <v>4672</v>
      </c>
      <c r="C615" s="14" t="s">
        <v>4673</v>
      </c>
      <c r="D615" s="16">
        <v>45970</v>
      </c>
      <c r="E615" s="16"/>
      <c r="F615" s="14" t="s">
        <v>4674</v>
      </c>
      <c r="G615" s="14"/>
      <c r="H615" s="14" t="s">
        <v>4675</v>
      </c>
      <c r="I615" s="15">
        <v>894.6</v>
      </c>
      <c r="J615" s="77">
        <v>2</v>
      </c>
      <c r="K615" s="92"/>
    </row>
    <row r="616" spans="1:11" ht="13.2" x14ac:dyDescent="0.25">
      <c r="A616" s="14" t="s">
        <v>3121</v>
      </c>
      <c r="B616" s="14" t="s">
        <v>4676</v>
      </c>
      <c r="C616" s="14" t="s">
        <v>4676</v>
      </c>
      <c r="D616" s="16">
        <v>45970</v>
      </c>
      <c r="E616" s="16"/>
      <c r="F616" s="14" t="s">
        <v>4607</v>
      </c>
      <c r="G616" s="14" t="s">
        <v>4608</v>
      </c>
      <c r="H616" s="14" t="s">
        <v>4516</v>
      </c>
      <c r="I616" s="15">
        <v>300</v>
      </c>
      <c r="J616" s="77">
        <v>2</v>
      </c>
      <c r="K616" s="92"/>
    </row>
    <row r="617" spans="1:11" ht="13.2" x14ac:dyDescent="0.25">
      <c r="A617" s="14" t="s">
        <v>3121</v>
      </c>
      <c r="B617" s="14" t="s">
        <v>4677</v>
      </c>
      <c r="C617" s="14" t="s">
        <v>4678</v>
      </c>
      <c r="D617" s="16">
        <v>45970</v>
      </c>
      <c r="E617" s="16"/>
      <c r="F617" s="14" t="s">
        <v>4679</v>
      </c>
      <c r="G617" s="14" t="s">
        <v>4472</v>
      </c>
      <c r="H617" s="14" t="s">
        <v>4166</v>
      </c>
      <c r="I617" s="15">
        <v>2300</v>
      </c>
      <c r="J617" s="77">
        <v>2</v>
      </c>
      <c r="K617" s="92"/>
    </row>
    <row r="618" spans="1:11" ht="20.399999999999999" x14ac:dyDescent="0.25">
      <c r="A618" s="14" t="s">
        <v>3121</v>
      </c>
      <c r="B618" s="14" t="s">
        <v>4680</v>
      </c>
      <c r="C618" s="14" t="s">
        <v>4681</v>
      </c>
      <c r="D618" s="16">
        <v>45970</v>
      </c>
      <c r="E618" s="16"/>
      <c r="F618" s="14" t="s">
        <v>4508</v>
      </c>
      <c r="G618" s="14"/>
      <c r="H618" s="14" t="s">
        <v>4682</v>
      </c>
      <c r="I618" s="15">
        <v>553.48</v>
      </c>
      <c r="J618" s="77">
        <v>2</v>
      </c>
      <c r="K618" s="92"/>
    </row>
    <row r="619" spans="1:11" ht="20.399999999999999" x14ac:dyDescent="0.25">
      <c r="A619" s="14" t="s">
        <v>3121</v>
      </c>
      <c r="B619" s="14" t="s">
        <v>4683</v>
      </c>
      <c r="C619" s="14" t="s">
        <v>4684</v>
      </c>
      <c r="D619" s="16">
        <v>45970</v>
      </c>
      <c r="E619" s="16"/>
      <c r="F619" s="14" t="s">
        <v>4685</v>
      </c>
      <c r="G619" s="14" t="s">
        <v>4686</v>
      </c>
      <c r="H619" s="14" t="s">
        <v>4687</v>
      </c>
      <c r="I619" s="15">
        <v>2550</v>
      </c>
      <c r="J619" s="77">
        <v>2</v>
      </c>
      <c r="K619" s="92"/>
    </row>
    <row r="620" spans="1:11" ht="20.399999999999999" x14ac:dyDescent="0.25">
      <c r="A620" s="14" t="s">
        <v>3121</v>
      </c>
      <c r="B620" s="14" t="s">
        <v>4688</v>
      </c>
      <c r="C620" s="14" t="s">
        <v>4689</v>
      </c>
      <c r="D620" s="16">
        <v>45970</v>
      </c>
      <c r="E620" s="16"/>
      <c r="F620" s="14" t="s">
        <v>4690</v>
      </c>
      <c r="G620" s="14"/>
      <c r="H620" s="14" t="s">
        <v>4520</v>
      </c>
      <c r="I620" s="15">
        <v>800</v>
      </c>
      <c r="J620" s="77">
        <v>2</v>
      </c>
      <c r="K620" s="92"/>
    </row>
    <row r="621" spans="1:11" ht="20.399999999999999" x14ac:dyDescent="0.25">
      <c r="A621" s="14" t="s">
        <v>3121</v>
      </c>
      <c r="B621" s="14" t="s">
        <v>4691</v>
      </c>
      <c r="C621" s="14" t="s">
        <v>4692</v>
      </c>
      <c r="D621" s="16">
        <v>45970</v>
      </c>
      <c r="E621" s="16"/>
      <c r="F621" s="14" t="s">
        <v>4693</v>
      </c>
      <c r="G621" s="14"/>
      <c r="H621" s="14" t="s">
        <v>4694</v>
      </c>
      <c r="I621" s="15">
        <v>667.97</v>
      </c>
      <c r="J621" s="77">
        <v>2</v>
      </c>
      <c r="K621" s="92"/>
    </row>
    <row r="622" spans="1:11" ht="13.2" x14ac:dyDescent="0.25">
      <c r="A622" s="14" t="s">
        <v>3121</v>
      </c>
      <c r="B622" s="14" t="s">
        <v>4695</v>
      </c>
      <c r="C622" s="14" t="s">
        <v>4696</v>
      </c>
      <c r="D622" s="16">
        <v>45971</v>
      </c>
      <c r="E622" s="16"/>
      <c r="F622" s="14" t="s">
        <v>4697</v>
      </c>
      <c r="G622" s="14"/>
      <c r="H622" s="14" t="s">
        <v>4698</v>
      </c>
      <c r="I622" s="15">
        <v>695.94</v>
      </c>
      <c r="J622" s="77">
        <v>2</v>
      </c>
      <c r="K622" s="92"/>
    </row>
    <row r="623" spans="1:11" ht="20.399999999999999" x14ac:dyDescent="0.25">
      <c r="A623" s="14" t="s">
        <v>3121</v>
      </c>
      <c r="B623" s="14" t="s">
        <v>4699</v>
      </c>
      <c r="C623" s="14" t="s">
        <v>4700</v>
      </c>
      <c r="D623" s="16">
        <v>45970</v>
      </c>
      <c r="E623" s="16"/>
      <c r="F623" s="14" t="s">
        <v>4701</v>
      </c>
      <c r="G623" s="14"/>
      <c r="H623" s="14" t="s">
        <v>4694</v>
      </c>
      <c r="I623" s="15">
        <v>480.26</v>
      </c>
      <c r="J623" s="77">
        <v>2</v>
      </c>
      <c r="K623" s="92"/>
    </row>
    <row r="624" spans="1:11" ht="13.2" x14ac:dyDescent="0.25">
      <c r="A624" s="14" t="s">
        <v>3121</v>
      </c>
      <c r="B624" s="14" t="s">
        <v>4702</v>
      </c>
      <c r="C624" s="14" t="s">
        <v>4703</v>
      </c>
      <c r="D624" s="16">
        <v>45970</v>
      </c>
      <c r="E624" s="16"/>
      <c r="F624" s="14" t="s">
        <v>4704</v>
      </c>
      <c r="G624" s="14"/>
      <c r="H624" s="14" t="s">
        <v>4694</v>
      </c>
      <c r="I624" s="15">
        <v>1068.33</v>
      </c>
      <c r="J624" s="77">
        <v>2</v>
      </c>
      <c r="K624" s="92"/>
    </row>
    <row r="625" spans="1:11" ht="13.2" x14ac:dyDescent="0.25">
      <c r="A625" s="14" t="s">
        <v>3121</v>
      </c>
      <c r="B625" s="14" t="s">
        <v>4705</v>
      </c>
      <c r="C625" s="14" t="s">
        <v>4706</v>
      </c>
      <c r="D625" s="16">
        <v>45970</v>
      </c>
      <c r="E625" s="16"/>
      <c r="F625" s="14" t="s">
        <v>4707</v>
      </c>
      <c r="G625" s="14" t="s">
        <v>4628</v>
      </c>
      <c r="H625" s="14" t="s">
        <v>4496</v>
      </c>
      <c r="I625" s="15">
        <v>63.8</v>
      </c>
      <c r="J625" s="77">
        <v>2</v>
      </c>
      <c r="K625" s="92"/>
    </row>
    <row r="626" spans="1:11" ht="13.2" x14ac:dyDescent="0.25">
      <c r="A626" s="14" t="s">
        <v>3121</v>
      </c>
      <c r="B626" s="14" t="s">
        <v>4708</v>
      </c>
      <c r="C626" s="14" t="s">
        <v>4709</v>
      </c>
      <c r="D626" s="16">
        <v>45970</v>
      </c>
      <c r="E626" s="16"/>
      <c r="F626" s="14" t="s">
        <v>4710</v>
      </c>
      <c r="G626" s="14" t="s">
        <v>4628</v>
      </c>
      <c r="H626" s="14" t="s">
        <v>4496</v>
      </c>
      <c r="I626" s="15">
        <v>10</v>
      </c>
      <c r="J626" s="77">
        <v>2</v>
      </c>
      <c r="K626" s="92"/>
    </row>
    <row r="627" spans="1:11" ht="20.399999999999999" x14ac:dyDescent="0.25">
      <c r="A627" s="14" t="s">
        <v>3121</v>
      </c>
      <c r="B627" s="14" t="s">
        <v>4711</v>
      </c>
      <c r="C627" s="14" t="s">
        <v>4712</v>
      </c>
      <c r="D627" s="16">
        <v>46017</v>
      </c>
      <c r="E627" s="16"/>
      <c r="F627" s="14" t="s">
        <v>4713</v>
      </c>
      <c r="G627" s="14"/>
      <c r="H627" s="14" t="s">
        <v>4714</v>
      </c>
      <c r="I627" s="15">
        <v>50.97</v>
      </c>
      <c r="J627" s="77">
        <v>2</v>
      </c>
      <c r="K627" s="92"/>
    </row>
    <row r="628" spans="1:11" ht="20.399999999999999" x14ac:dyDescent="0.25">
      <c r="A628" s="14" t="s">
        <v>3121</v>
      </c>
      <c r="B628" s="14" t="s">
        <v>4715</v>
      </c>
      <c r="C628" s="14" t="s">
        <v>4716</v>
      </c>
      <c r="D628" s="16">
        <v>46017</v>
      </c>
      <c r="E628" s="16"/>
      <c r="F628" s="14" t="s">
        <v>4717</v>
      </c>
      <c r="G628" s="14"/>
      <c r="H628" s="14" t="s">
        <v>4718</v>
      </c>
      <c r="I628" s="15">
        <v>300</v>
      </c>
      <c r="J628" s="77">
        <v>2</v>
      </c>
      <c r="K628" s="92"/>
    </row>
    <row r="629" spans="1:11" ht="20.399999999999999" x14ac:dyDescent="0.25">
      <c r="A629" s="14" t="s">
        <v>3121</v>
      </c>
      <c r="B629" s="14" t="s">
        <v>4719</v>
      </c>
      <c r="C629" s="14" t="s">
        <v>4720</v>
      </c>
      <c r="D629" s="16">
        <v>46017</v>
      </c>
      <c r="E629" s="16"/>
      <c r="F629" s="14" t="s">
        <v>4721</v>
      </c>
      <c r="G629" s="14"/>
      <c r="H629" s="14" t="s">
        <v>4722</v>
      </c>
      <c r="I629" s="15">
        <v>684.4</v>
      </c>
      <c r="J629" s="77">
        <v>2</v>
      </c>
      <c r="K629" s="92"/>
    </row>
    <row r="630" spans="1:11" ht="20.399999999999999" x14ac:dyDescent="0.25">
      <c r="A630" s="14" t="s">
        <v>3121</v>
      </c>
      <c r="B630" s="14" t="s">
        <v>4723</v>
      </c>
      <c r="C630" s="14" t="s">
        <v>4724</v>
      </c>
      <c r="D630" s="16">
        <v>46010</v>
      </c>
      <c r="E630" s="16"/>
      <c r="F630" s="14" t="s">
        <v>4725</v>
      </c>
      <c r="G630" s="14" t="s">
        <v>4479</v>
      </c>
      <c r="H630" s="14" t="s">
        <v>4480</v>
      </c>
      <c r="I630" s="15">
        <v>1500</v>
      </c>
      <c r="J630" s="77">
        <v>2</v>
      </c>
      <c r="K630" s="92"/>
    </row>
    <row r="631" spans="1:11" ht="13.2" x14ac:dyDescent="0.25">
      <c r="A631" s="14" t="s">
        <v>3121</v>
      </c>
      <c r="B631" s="14" t="s">
        <v>4726</v>
      </c>
      <c r="C631" s="14" t="s">
        <v>4727</v>
      </c>
      <c r="D631" s="16">
        <v>46027</v>
      </c>
      <c r="E631" s="16"/>
      <c r="F631" s="14" t="s">
        <v>4728</v>
      </c>
      <c r="G631" s="14"/>
      <c r="H631" s="14" t="s">
        <v>3903</v>
      </c>
      <c r="I631" s="15">
        <v>3971.25</v>
      </c>
      <c r="J631" s="77">
        <v>2</v>
      </c>
      <c r="K631" s="92"/>
    </row>
    <row r="632" spans="1:11" ht="13.2" x14ac:dyDescent="0.25">
      <c r="A632" s="14" t="s">
        <v>3121</v>
      </c>
      <c r="B632" s="14" t="s">
        <v>4441</v>
      </c>
      <c r="C632" s="14" t="s">
        <v>4727</v>
      </c>
      <c r="D632" s="16">
        <v>46010</v>
      </c>
      <c r="E632" s="16"/>
      <c r="F632" s="14" t="s">
        <v>4729</v>
      </c>
      <c r="G632" s="14" t="s">
        <v>3074</v>
      </c>
      <c r="H632" s="14" t="s">
        <v>4730</v>
      </c>
      <c r="I632" s="15">
        <v>913.39</v>
      </c>
      <c r="J632" s="77">
        <v>2</v>
      </c>
      <c r="K632" s="92"/>
    </row>
    <row r="633" spans="1:11" ht="13.2" x14ac:dyDescent="0.25">
      <c r="A633" s="14" t="s">
        <v>3121</v>
      </c>
      <c r="B633" s="14" t="s">
        <v>4731</v>
      </c>
      <c r="C633" s="14" t="s">
        <v>4732</v>
      </c>
      <c r="D633" s="16">
        <v>46006</v>
      </c>
      <c r="E633" s="16"/>
      <c r="F633" s="14" t="s">
        <v>4733</v>
      </c>
      <c r="G633" s="14"/>
      <c r="H633" s="14" t="s">
        <v>4734</v>
      </c>
      <c r="I633" s="15">
        <v>206.5</v>
      </c>
      <c r="J633" s="77">
        <v>2</v>
      </c>
      <c r="K633" s="92"/>
    </row>
    <row r="634" spans="1:11" ht="13.2" x14ac:dyDescent="0.25">
      <c r="A634" s="14" t="s">
        <v>3121</v>
      </c>
      <c r="B634" s="14" t="s">
        <v>4735</v>
      </c>
      <c r="C634" s="14" t="s">
        <v>4736</v>
      </c>
      <c r="D634" s="16">
        <v>46006</v>
      </c>
      <c r="E634" s="16"/>
      <c r="F634" s="14" t="s">
        <v>4737</v>
      </c>
      <c r="G634" s="14" t="s">
        <v>4472</v>
      </c>
      <c r="H634" s="14" t="s">
        <v>4166</v>
      </c>
      <c r="I634" s="15">
        <v>2300</v>
      </c>
      <c r="J634" s="77">
        <v>2</v>
      </c>
      <c r="K634" s="92"/>
    </row>
    <row r="635" spans="1:11" ht="20.399999999999999" x14ac:dyDescent="0.25">
      <c r="A635" s="14" t="s">
        <v>3121</v>
      </c>
      <c r="B635" s="14" t="s">
        <v>4738</v>
      </c>
      <c r="C635" s="14"/>
      <c r="D635" s="16">
        <v>46002</v>
      </c>
      <c r="E635" s="16"/>
      <c r="F635" s="14" t="s">
        <v>4739</v>
      </c>
      <c r="G635" s="14"/>
      <c r="H635" s="14" t="s">
        <v>4740</v>
      </c>
      <c r="I635" s="15">
        <v>2811.99</v>
      </c>
      <c r="J635" s="77">
        <v>2</v>
      </c>
      <c r="K635" s="92"/>
    </row>
    <row r="636" spans="1:11" ht="20.399999999999999" x14ac:dyDescent="0.25">
      <c r="A636" s="14" t="s">
        <v>3121</v>
      </c>
      <c r="B636" s="14" t="s">
        <v>4741</v>
      </c>
      <c r="C636" s="14" t="s">
        <v>4742</v>
      </c>
      <c r="D636" s="16">
        <v>46002</v>
      </c>
      <c r="E636" s="16"/>
      <c r="F636" s="14" t="s">
        <v>4743</v>
      </c>
      <c r="G636" s="14"/>
      <c r="H636" s="14" t="s">
        <v>4744</v>
      </c>
      <c r="I636" s="15">
        <v>310</v>
      </c>
      <c r="J636" s="77">
        <v>2</v>
      </c>
      <c r="K636" s="92"/>
    </row>
    <row r="637" spans="1:11" ht="20.399999999999999" x14ac:dyDescent="0.25">
      <c r="A637" s="14" t="s">
        <v>3121</v>
      </c>
      <c r="B637" s="14" t="s">
        <v>4745</v>
      </c>
      <c r="C637" s="14" t="s">
        <v>4746</v>
      </c>
      <c r="D637" s="16">
        <v>46002</v>
      </c>
      <c r="E637" s="16"/>
      <c r="F637" s="14" t="s">
        <v>4508</v>
      </c>
      <c r="G637" s="14">
        <v>44283792</v>
      </c>
      <c r="H637" s="14" t="s">
        <v>4747</v>
      </c>
      <c r="I637" s="15">
        <v>1351.16</v>
      </c>
      <c r="J637" s="77">
        <v>2</v>
      </c>
      <c r="K637" s="92"/>
    </row>
    <row r="638" spans="1:11" ht="13.2" x14ac:dyDescent="0.25">
      <c r="A638" s="14" t="s">
        <v>3121</v>
      </c>
      <c r="B638" s="14" t="s">
        <v>4748</v>
      </c>
      <c r="C638" s="14" t="s">
        <v>4749</v>
      </c>
      <c r="D638" s="16">
        <v>46002</v>
      </c>
      <c r="E638" s="16"/>
      <c r="F638" s="14" t="s">
        <v>4750</v>
      </c>
      <c r="G638" s="14" t="s">
        <v>4472</v>
      </c>
      <c r="H638" s="14" t="s">
        <v>4166</v>
      </c>
      <c r="I638" s="15">
        <v>2300</v>
      </c>
      <c r="J638" s="77">
        <v>2</v>
      </c>
      <c r="K638" s="92"/>
    </row>
    <row r="639" spans="1:11" ht="20.399999999999999" x14ac:dyDescent="0.25">
      <c r="A639" s="14" t="s">
        <v>3121</v>
      </c>
      <c r="B639" s="14" t="s">
        <v>4723</v>
      </c>
      <c r="C639" s="14" t="s">
        <v>4751</v>
      </c>
      <c r="D639" s="16">
        <v>46001</v>
      </c>
      <c r="E639" s="16"/>
      <c r="F639" s="14" t="s">
        <v>4752</v>
      </c>
      <c r="G639" s="14" t="s">
        <v>4479</v>
      </c>
      <c r="H639" s="14" t="s">
        <v>4480</v>
      </c>
      <c r="I639" s="15">
        <v>1500</v>
      </c>
      <c r="J639" s="77">
        <v>2</v>
      </c>
      <c r="K639" s="92"/>
    </row>
    <row r="640" spans="1:11" ht="20.399999999999999" x14ac:dyDescent="0.25">
      <c r="A640" s="14" t="s">
        <v>3121</v>
      </c>
      <c r="B640" s="14" t="s">
        <v>4542</v>
      </c>
      <c r="C640" s="14" t="s">
        <v>4753</v>
      </c>
      <c r="D640" s="16">
        <v>45993</v>
      </c>
      <c r="E640" s="16"/>
      <c r="F640" s="14" t="s">
        <v>4570</v>
      </c>
      <c r="G640" s="14"/>
      <c r="H640" s="14" t="s">
        <v>4571</v>
      </c>
      <c r="I640" s="15">
        <v>247.18</v>
      </c>
      <c r="J640" s="77">
        <v>2</v>
      </c>
      <c r="K640" s="92"/>
    </row>
    <row r="641" spans="1:11" ht="13.2" x14ac:dyDescent="0.25">
      <c r="A641" s="14" t="s">
        <v>3121</v>
      </c>
      <c r="B641" s="14" t="s">
        <v>4754</v>
      </c>
      <c r="C641" s="14" t="s">
        <v>4755</v>
      </c>
      <c r="D641" s="16">
        <v>45993</v>
      </c>
      <c r="E641" s="16"/>
      <c r="F641" s="14" t="s">
        <v>4508</v>
      </c>
      <c r="G641" s="14"/>
      <c r="H641" s="14" t="s">
        <v>4499</v>
      </c>
      <c r="I641" s="15">
        <v>625.14</v>
      </c>
      <c r="J641" s="77">
        <v>2</v>
      </c>
      <c r="K641" s="92"/>
    </row>
    <row r="642" spans="1:11" ht="13.2" x14ac:dyDescent="0.25">
      <c r="A642" s="14" t="s">
        <v>3121</v>
      </c>
      <c r="B642" s="14" t="s">
        <v>4441</v>
      </c>
      <c r="C642" s="14" t="s">
        <v>4755</v>
      </c>
      <c r="D642" s="16">
        <v>46010</v>
      </c>
      <c r="E642" s="16"/>
      <c r="F642" s="14" t="s">
        <v>4526</v>
      </c>
      <c r="G642" s="14" t="s">
        <v>3074</v>
      </c>
      <c r="H642" s="14" t="s">
        <v>4756</v>
      </c>
      <c r="I642" s="15">
        <v>143.78</v>
      </c>
      <c r="J642" s="77">
        <v>2</v>
      </c>
      <c r="K642" s="92"/>
    </row>
    <row r="643" spans="1:11" ht="13.2" x14ac:dyDescent="0.25">
      <c r="A643" s="14" t="s">
        <v>3121</v>
      </c>
      <c r="B643" s="14" t="s">
        <v>4757</v>
      </c>
      <c r="C643" s="14" t="s">
        <v>4758</v>
      </c>
      <c r="D643" s="16">
        <v>45993</v>
      </c>
      <c r="E643" s="16"/>
      <c r="F643" s="14" t="s">
        <v>4759</v>
      </c>
      <c r="G643" s="14"/>
      <c r="H643" s="14" t="s">
        <v>4760</v>
      </c>
      <c r="I643" s="15">
        <v>371.12</v>
      </c>
      <c r="J643" s="77">
        <v>2</v>
      </c>
      <c r="K643" s="92"/>
    </row>
    <row r="644" spans="1:11" ht="13.2" x14ac:dyDescent="0.25">
      <c r="A644" s="14" t="s">
        <v>3121</v>
      </c>
      <c r="B644" s="14" t="s">
        <v>4761</v>
      </c>
      <c r="C644" s="14" t="s">
        <v>4762</v>
      </c>
      <c r="D644" s="16">
        <v>45993</v>
      </c>
      <c r="E644" s="16"/>
      <c r="F644" s="14" t="s">
        <v>4759</v>
      </c>
      <c r="G644" s="14"/>
      <c r="H644" s="14" t="s">
        <v>4760</v>
      </c>
      <c r="I644" s="15">
        <v>1350</v>
      </c>
      <c r="J644" s="77">
        <v>2</v>
      </c>
      <c r="K644" s="92"/>
    </row>
    <row r="645" spans="1:11" ht="20.399999999999999" x14ac:dyDescent="0.25">
      <c r="A645" s="14" t="s">
        <v>3121</v>
      </c>
      <c r="B645" s="14" t="s">
        <v>4763</v>
      </c>
      <c r="C645" s="14" t="s">
        <v>4764</v>
      </c>
      <c r="D645" s="16">
        <v>45993</v>
      </c>
      <c r="E645" s="16"/>
      <c r="F645" s="14" t="s">
        <v>4765</v>
      </c>
      <c r="G645" s="14"/>
      <c r="H645" s="14" t="s">
        <v>4766</v>
      </c>
      <c r="I645" s="15">
        <v>96</v>
      </c>
      <c r="J645" s="77">
        <v>2</v>
      </c>
      <c r="K645" s="92"/>
    </row>
    <row r="646" spans="1:11" ht="13.2" x14ac:dyDescent="0.25">
      <c r="A646" s="14" t="s">
        <v>3121</v>
      </c>
      <c r="B646" s="14" t="s">
        <v>4767</v>
      </c>
      <c r="C646" s="14" t="s">
        <v>4768</v>
      </c>
      <c r="D646" s="16">
        <v>46013</v>
      </c>
      <c r="E646" s="16"/>
      <c r="F646" s="14" t="s">
        <v>4769</v>
      </c>
      <c r="G646" s="14" t="s">
        <v>4628</v>
      </c>
      <c r="H646" s="14" t="s">
        <v>4496</v>
      </c>
      <c r="I646" s="15">
        <v>12</v>
      </c>
      <c r="J646" s="77">
        <v>2</v>
      </c>
      <c r="K646" s="92"/>
    </row>
    <row r="647" spans="1:11" ht="20.399999999999999" x14ac:dyDescent="0.25">
      <c r="A647" s="14" t="s">
        <v>3121</v>
      </c>
      <c r="B647" s="14" t="s">
        <v>4770</v>
      </c>
      <c r="C647" s="14" t="s">
        <v>4768</v>
      </c>
      <c r="D647" s="16">
        <v>46013</v>
      </c>
      <c r="E647" s="16"/>
      <c r="F647" s="14" t="s">
        <v>4771</v>
      </c>
      <c r="G647" s="14" t="s">
        <v>4628</v>
      </c>
      <c r="H647" s="14" t="s">
        <v>4496</v>
      </c>
      <c r="I647" s="15">
        <v>83</v>
      </c>
      <c r="J647" s="77">
        <v>2</v>
      </c>
      <c r="K647" s="92"/>
    </row>
    <row r="648" spans="1:11" ht="20.399999999999999" x14ac:dyDescent="0.25">
      <c r="A648" s="14" t="s">
        <v>3121</v>
      </c>
      <c r="B648" s="14" t="s">
        <v>4772</v>
      </c>
      <c r="C648" s="14" t="s">
        <v>4773</v>
      </c>
      <c r="D648" s="16">
        <v>46012</v>
      </c>
      <c r="E648" s="16"/>
      <c r="F648" s="14" t="s">
        <v>4774</v>
      </c>
      <c r="G648" s="14" t="s">
        <v>4047</v>
      </c>
      <c r="H648" s="14" t="s">
        <v>4048</v>
      </c>
      <c r="I648" s="15">
        <v>9135</v>
      </c>
      <c r="J648" s="77">
        <v>2</v>
      </c>
      <c r="K648" s="92"/>
    </row>
    <row r="649" spans="1:11" ht="13.2" x14ac:dyDescent="0.25">
      <c r="A649" s="14" t="s">
        <v>3121</v>
      </c>
      <c r="B649" s="14" t="s">
        <v>4775</v>
      </c>
      <c r="C649" s="14" t="s">
        <v>4776</v>
      </c>
      <c r="D649" s="16">
        <v>46010</v>
      </c>
      <c r="E649" s="16"/>
      <c r="F649" s="14" t="s">
        <v>4777</v>
      </c>
      <c r="G649" s="14"/>
      <c r="H649" s="14" t="s">
        <v>4531</v>
      </c>
      <c r="I649" s="15">
        <v>25</v>
      </c>
      <c r="J649" s="77">
        <v>2</v>
      </c>
      <c r="K649" s="92"/>
    </row>
    <row r="650" spans="1:11" ht="20.399999999999999" x14ac:dyDescent="0.25">
      <c r="A650" s="14" t="s">
        <v>3121</v>
      </c>
      <c r="B650" s="14" t="s">
        <v>4778</v>
      </c>
      <c r="C650" s="14" t="s">
        <v>4779</v>
      </c>
      <c r="D650" s="16">
        <v>46001</v>
      </c>
      <c r="E650" s="16"/>
      <c r="F650" s="14" t="s">
        <v>4780</v>
      </c>
      <c r="G650" s="14" t="s">
        <v>4047</v>
      </c>
      <c r="H650" s="14" t="s">
        <v>4048</v>
      </c>
      <c r="I650" s="15">
        <v>9135</v>
      </c>
      <c r="J650" s="77">
        <v>2</v>
      </c>
      <c r="K650" s="92"/>
    </row>
    <row r="651" spans="1:11" ht="20.399999999999999" x14ac:dyDescent="0.25">
      <c r="A651" s="14" t="s">
        <v>3121</v>
      </c>
      <c r="B651" s="14" t="s">
        <v>4781</v>
      </c>
      <c r="C651" s="14" t="s">
        <v>4782</v>
      </c>
      <c r="D651" s="16">
        <v>46001</v>
      </c>
      <c r="E651" s="16"/>
      <c r="F651" s="14" t="s">
        <v>4508</v>
      </c>
      <c r="G651" s="14">
        <v>44283792</v>
      </c>
      <c r="H651" s="14" t="s">
        <v>4747</v>
      </c>
      <c r="I651" s="15">
        <v>6027.61</v>
      </c>
      <c r="J651" s="77">
        <v>2</v>
      </c>
      <c r="K651" s="92"/>
    </row>
    <row r="652" spans="1:11" ht="20.399999999999999" x14ac:dyDescent="0.25">
      <c r="A652" s="14" t="s">
        <v>3121</v>
      </c>
      <c r="B652" s="14" t="s">
        <v>4783</v>
      </c>
      <c r="C652" s="14" t="s">
        <v>4784</v>
      </c>
      <c r="D652" s="16">
        <v>46001</v>
      </c>
      <c r="E652" s="16"/>
      <c r="F652" s="14" t="s">
        <v>4785</v>
      </c>
      <c r="G652" s="14" t="s">
        <v>4786</v>
      </c>
      <c r="H652" s="14" t="s">
        <v>4787</v>
      </c>
      <c r="I652" s="15">
        <v>840</v>
      </c>
      <c r="J652" s="77">
        <v>2</v>
      </c>
      <c r="K652" s="92"/>
    </row>
    <row r="653" spans="1:11" ht="13.2" x14ac:dyDescent="0.25">
      <c r="A653" s="14" t="s">
        <v>3121</v>
      </c>
      <c r="B653" s="14" t="s">
        <v>4788</v>
      </c>
      <c r="C653" s="14" t="s">
        <v>4789</v>
      </c>
      <c r="D653" s="16">
        <v>46001</v>
      </c>
      <c r="E653" s="16"/>
      <c r="F653" s="14" t="s">
        <v>4790</v>
      </c>
      <c r="G653" s="14" t="s">
        <v>4791</v>
      </c>
      <c r="H653" s="14" t="s">
        <v>4792</v>
      </c>
      <c r="I653" s="15">
        <v>2245.86</v>
      </c>
      <c r="J653" s="77">
        <v>2</v>
      </c>
      <c r="K653" s="92"/>
    </row>
    <row r="654" spans="1:11" ht="13.2" x14ac:dyDescent="0.25">
      <c r="A654" s="14" t="s">
        <v>3121</v>
      </c>
      <c r="B654" s="14" t="s">
        <v>4793</v>
      </c>
      <c r="C654" s="14" t="s">
        <v>4794</v>
      </c>
      <c r="D654" s="16">
        <v>46010</v>
      </c>
      <c r="E654" s="16"/>
      <c r="F654" s="14" t="s">
        <v>4795</v>
      </c>
      <c r="G654" s="14"/>
      <c r="H654" s="14" t="s">
        <v>4531</v>
      </c>
      <c r="I654" s="15">
        <v>180</v>
      </c>
      <c r="J654" s="77">
        <v>2</v>
      </c>
      <c r="K654" s="92"/>
    </row>
    <row r="655" spans="1:11" ht="13.2" x14ac:dyDescent="0.25">
      <c r="A655" s="14" t="s">
        <v>3121</v>
      </c>
      <c r="B655" s="14" t="s">
        <v>4796</v>
      </c>
      <c r="C655" s="14" t="s">
        <v>4797</v>
      </c>
      <c r="D655" s="16">
        <v>45993</v>
      </c>
      <c r="E655" s="16"/>
      <c r="F655" s="14" t="s">
        <v>4798</v>
      </c>
      <c r="G655" s="14"/>
      <c r="H655" s="14" t="s">
        <v>3903</v>
      </c>
      <c r="I655" s="15">
        <v>3862.5</v>
      </c>
      <c r="J655" s="77">
        <v>2</v>
      </c>
      <c r="K655" s="92"/>
    </row>
    <row r="656" spans="1:11" ht="13.2" x14ac:dyDescent="0.25">
      <c r="A656" s="14" t="s">
        <v>3121</v>
      </c>
      <c r="B656" s="14" t="s">
        <v>4441</v>
      </c>
      <c r="C656" s="14" t="s">
        <v>4797</v>
      </c>
      <c r="D656" s="16">
        <v>46010</v>
      </c>
      <c r="E656" s="16"/>
      <c r="F656" s="14" t="s">
        <v>4729</v>
      </c>
      <c r="G656" s="14" t="s">
        <v>3074</v>
      </c>
      <c r="H656" s="14" t="s">
        <v>4730</v>
      </c>
      <c r="I656" s="15">
        <v>888.38</v>
      </c>
      <c r="J656" s="77">
        <v>2</v>
      </c>
      <c r="K656" s="92"/>
    </row>
    <row r="657" spans="1:11" ht="13.2" x14ac:dyDescent="0.25">
      <c r="A657" s="14" t="s">
        <v>3121</v>
      </c>
      <c r="B657" s="14" t="s">
        <v>4799</v>
      </c>
      <c r="C657" s="14" t="s">
        <v>4800</v>
      </c>
      <c r="D657" s="16">
        <v>46047</v>
      </c>
      <c r="E657" s="16"/>
      <c r="F657" s="14" t="s">
        <v>4801</v>
      </c>
      <c r="G657" s="14"/>
      <c r="H657" s="14" t="s">
        <v>4802</v>
      </c>
      <c r="I657" s="15">
        <v>1517.78</v>
      </c>
      <c r="J657" s="77">
        <v>2</v>
      </c>
      <c r="K657" s="92"/>
    </row>
    <row r="658" spans="1:11" ht="13.2" x14ac:dyDescent="0.25">
      <c r="A658" s="14" t="s">
        <v>3121</v>
      </c>
      <c r="B658" s="14" t="s">
        <v>4441</v>
      </c>
      <c r="C658" s="14" t="s">
        <v>4800</v>
      </c>
      <c r="D658" s="16">
        <v>46047</v>
      </c>
      <c r="E658" s="16"/>
      <c r="F658" s="14" t="s">
        <v>4803</v>
      </c>
      <c r="G658" s="14" t="s">
        <v>3074</v>
      </c>
      <c r="H658" s="14" t="s">
        <v>4804</v>
      </c>
      <c r="I658" s="15">
        <v>349.09</v>
      </c>
      <c r="J658" s="77">
        <v>2</v>
      </c>
      <c r="K658" s="92"/>
    </row>
    <row r="659" spans="1:11" ht="20.399999999999999" x14ac:dyDescent="0.25">
      <c r="A659" s="14" t="s">
        <v>3121</v>
      </c>
      <c r="B659" s="14" t="s">
        <v>4805</v>
      </c>
      <c r="C659" s="14" t="s">
        <v>4806</v>
      </c>
      <c r="D659" s="16">
        <v>46038</v>
      </c>
      <c r="E659" s="16"/>
      <c r="F659" s="14" t="s">
        <v>4807</v>
      </c>
      <c r="G659" s="14"/>
      <c r="H659" s="14" t="s">
        <v>4808</v>
      </c>
      <c r="I659" s="15">
        <v>1600</v>
      </c>
      <c r="J659" s="77">
        <v>2</v>
      </c>
      <c r="K659" s="92"/>
    </row>
    <row r="660" spans="1:11" ht="20.399999999999999" x14ac:dyDescent="0.25">
      <c r="A660" s="14" t="s">
        <v>3121</v>
      </c>
      <c r="B660" s="14" t="s">
        <v>4809</v>
      </c>
      <c r="C660" s="14" t="s">
        <v>4370</v>
      </c>
      <c r="D660" s="16">
        <v>46030</v>
      </c>
      <c r="E660" s="16"/>
      <c r="F660" s="14" t="s">
        <v>4570</v>
      </c>
      <c r="G660" s="14"/>
      <c r="H660" s="14" t="s">
        <v>4571</v>
      </c>
      <c r="I660" s="15">
        <v>48.72</v>
      </c>
      <c r="J660" s="77">
        <v>2</v>
      </c>
      <c r="K660" s="92"/>
    </row>
    <row r="661" spans="1:11" ht="13.2" x14ac:dyDescent="0.25">
      <c r="A661" s="14" t="s">
        <v>3121</v>
      </c>
      <c r="B661" s="14" t="s">
        <v>4810</v>
      </c>
      <c r="C661" s="14" t="s">
        <v>4811</v>
      </c>
      <c r="D661" s="16">
        <v>46056</v>
      </c>
      <c r="E661" s="16"/>
      <c r="F661" s="14" t="s">
        <v>4812</v>
      </c>
      <c r="G661" s="14"/>
      <c r="H661" s="14" t="s">
        <v>4813</v>
      </c>
      <c r="I661" s="15">
        <v>253.61</v>
      </c>
      <c r="J661" s="77">
        <v>2</v>
      </c>
      <c r="K661" s="92"/>
    </row>
    <row r="662" spans="1:11" ht="13.2" x14ac:dyDescent="0.25">
      <c r="A662" s="14" t="s">
        <v>3121</v>
      </c>
      <c r="B662" s="14" t="s">
        <v>4814</v>
      </c>
      <c r="C662" s="14" t="s">
        <v>4815</v>
      </c>
      <c r="D662" s="16">
        <v>46056</v>
      </c>
      <c r="E662" s="16"/>
      <c r="F662" s="14" t="s">
        <v>4812</v>
      </c>
      <c r="G662" s="14"/>
      <c r="H662" s="14" t="s">
        <v>4813</v>
      </c>
      <c r="I662" s="15">
        <v>99.33</v>
      </c>
      <c r="J662" s="77">
        <v>2</v>
      </c>
      <c r="K662" s="92"/>
    </row>
    <row r="663" spans="1:11" ht="13.2" x14ac:dyDescent="0.25">
      <c r="A663" s="14" t="s">
        <v>3121</v>
      </c>
      <c r="B663" s="14" t="s">
        <v>4816</v>
      </c>
      <c r="C663" s="14" t="s">
        <v>4368</v>
      </c>
      <c r="D663" s="16">
        <v>46049</v>
      </c>
      <c r="E663" s="16"/>
      <c r="F663" s="14" t="s">
        <v>4817</v>
      </c>
      <c r="G663" s="14">
        <v>30200806</v>
      </c>
      <c r="H663" s="14" t="s">
        <v>4159</v>
      </c>
      <c r="I663" s="15">
        <v>2600</v>
      </c>
      <c r="J663" s="77">
        <v>2</v>
      </c>
      <c r="K663" s="92"/>
    </row>
    <row r="664" spans="1:11" ht="13.2" x14ac:dyDescent="0.25">
      <c r="A664" s="14" t="s">
        <v>3121</v>
      </c>
      <c r="B664" s="14" t="s">
        <v>4818</v>
      </c>
      <c r="C664" s="14" t="s">
        <v>4819</v>
      </c>
      <c r="D664" s="16">
        <v>46048</v>
      </c>
      <c r="E664" s="16"/>
      <c r="F664" s="14" t="s">
        <v>4817</v>
      </c>
      <c r="G664" s="14"/>
      <c r="H664" s="14" t="s">
        <v>4092</v>
      </c>
      <c r="I664" s="15">
        <v>2600</v>
      </c>
      <c r="J664" s="77">
        <v>2</v>
      </c>
      <c r="K664" s="92"/>
    </row>
    <row r="665" spans="1:11" ht="13.2" x14ac:dyDescent="0.25">
      <c r="A665" s="14" t="s">
        <v>3121</v>
      </c>
      <c r="B665" s="14" t="s">
        <v>4820</v>
      </c>
      <c r="C665" s="14" t="s">
        <v>4821</v>
      </c>
      <c r="D665" s="16">
        <v>46057</v>
      </c>
      <c r="E665" s="16"/>
      <c r="F665" s="14" t="s">
        <v>4817</v>
      </c>
      <c r="G665" s="14"/>
      <c r="H665" s="14" t="s">
        <v>3984</v>
      </c>
      <c r="I665" s="15">
        <v>2600</v>
      </c>
      <c r="J665" s="77">
        <v>2</v>
      </c>
      <c r="K665" s="92"/>
    </row>
    <row r="666" spans="1:11" ht="20.399999999999999" x14ac:dyDescent="0.25">
      <c r="A666" s="14" t="s">
        <v>3121</v>
      </c>
      <c r="B666" s="14" t="s">
        <v>4822</v>
      </c>
      <c r="C666" s="14" t="s">
        <v>4823</v>
      </c>
      <c r="D666" s="16">
        <v>46030</v>
      </c>
      <c r="E666" s="16"/>
      <c r="F666" s="14" t="s">
        <v>4824</v>
      </c>
      <c r="G666" s="14">
        <v>45671745</v>
      </c>
      <c r="H666" s="14" t="s">
        <v>4825</v>
      </c>
      <c r="I666" s="15">
        <v>3099.6</v>
      </c>
      <c r="J666" s="77">
        <v>2</v>
      </c>
      <c r="K666" s="92"/>
    </row>
    <row r="667" spans="1:11" ht="20.399999999999999" x14ac:dyDescent="0.25">
      <c r="A667" s="14" t="s">
        <v>3121</v>
      </c>
      <c r="B667" s="14" t="s">
        <v>4826</v>
      </c>
      <c r="C667" s="14" t="s">
        <v>4827</v>
      </c>
      <c r="D667" s="16">
        <v>46029</v>
      </c>
      <c r="E667" s="16"/>
      <c r="F667" s="14" t="s">
        <v>4828</v>
      </c>
      <c r="G667" s="14"/>
      <c r="H667" s="14" t="s">
        <v>4166</v>
      </c>
      <c r="I667" s="15">
        <v>87.94</v>
      </c>
      <c r="J667" s="77">
        <v>2</v>
      </c>
      <c r="K667" s="92"/>
    </row>
    <row r="668" spans="1:11" ht="13.2" x14ac:dyDescent="0.25">
      <c r="A668" s="14" t="s">
        <v>3121</v>
      </c>
      <c r="B668" s="14" t="s">
        <v>4829</v>
      </c>
      <c r="C668" s="14" t="s">
        <v>4830</v>
      </c>
      <c r="D668" s="16">
        <v>46081</v>
      </c>
      <c r="E668" s="16"/>
      <c r="F668" s="14" t="s">
        <v>4831</v>
      </c>
      <c r="G668" s="14"/>
      <c r="H668" s="14" t="s">
        <v>4531</v>
      </c>
      <c r="I668" s="15">
        <v>561.04999999999995</v>
      </c>
      <c r="J668" s="77">
        <v>2</v>
      </c>
      <c r="K668" s="92"/>
    </row>
    <row r="669" spans="1:11" ht="13.2" x14ac:dyDescent="0.25">
      <c r="A669" s="14" t="s">
        <v>3121</v>
      </c>
      <c r="B669" s="14" t="s">
        <v>4832</v>
      </c>
      <c r="C669" s="14" t="s">
        <v>4821</v>
      </c>
      <c r="D669" s="16">
        <v>46086</v>
      </c>
      <c r="E669" s="16"/>
      <c r="F669" s="14" t="s">
        <v>4833</v>
      </c>
      <c r="G669" s="14" t="s">
        <v>4834</v>
      </c>
      <c r="H669" s="14" t="s">
        <v>4825</v>
      </c>
      <c r="I669" s="15">
        <v>1783.5</v>
      </c>
      <c r="J669" s="77">
        <v>2</v>
      </c>
      <c r="K669" s="92"/>
    </row>
    <row r="670" spans="1:11" ht="13.2" x14ac:dyDescent="0.25">
      <c r="A670" s="14" t="s">
        <v>3121</v>
      </c>
      <c r="B670" s="14" t="s">
        <v>4835</v>
      </c>
      <c r="C670" s="14" t="s">
        <v>4836</v>
      </c>
      <c r="D670" s="16">
        <v>45869</v>
      </c>
      <c r="E670" s="16"/>
      <c r="F670" s="14" t="s">
        <v>4837</v>
      </c>
      <c r="G670" s="14">
        <v>35787201</v>
      </c>
      <c r="H670" s="14" t="s">
        <v>4838</v>
      </c>
      <c r="I670" s="15">
        <v>3649.95</v>
      </c>
      <c r="J670" s="77">
        <v>3</v>
      </c>
      <c r="K670" s="92"/>
    </row>
    <row r="671" spans="1:11" ht="13.2" x14ac:dyDescent="0.25">
      <c r="A671" s="14" t="s">
        <v>3121</v>
      </c>
      <c r="B671" s="14" t="s">
        <v>4835</v>
      </c>
      <c r="C671" s="14" t="s">
        <v>4836</v>
      </c>
      <c r="D671" s="16">
        <v>45869</v>
      </c>
      <c r="E671" s="16"/>
      <c r="F671" s="14" t="s">
        <v>4837</v>
      </c>
      <c r="G671" s="14">
        <v>35787201</v>
      </c>
      <c r="H671" s="14" t="s">
        <v>4838</v>
      </c>
      <c r="I671" s="15">
        <f>4542.04-3649.95</f>
        <v>892.09000000000015</v>
      </c>
      <c r="J671" s="77">
        <v>4</v>
      </c>
      <c r="K671" s="92"/>
    </row>
    <row r="672" spans="1:11" ht="20.399999999999999" x14ac:dyDescent="0.25">
      <c r="A672" s="14" t="s">
        <v>3121</v>
      </c>
      <c r="B672" s="14" t="s">
        <v>4839</v>
      </c>
      <c r="C672" s="14">
        <v>6872996623</v>
      </c>
      <c r="D672" s="16">
        <v>45868</v>
      </c>
      <c r="E672" s="16"/>
      <c r="F672" s="14" t="s">
        <v>4840</v>
      </c>
      <c r="G672" s="14"/>
      <c r="H672" s="14" t="s">
        <v>4841</v>
      </c>
      <c r="I672" s="15">
        <v>556.22</v>
      </c>
      <c r="J672" s="77">
        <v>4</v>
      </c>
      <c r="K672" s="92"/>
    </row>
    <row r="673" spans="1:11" ht="13.2" x14ac:dyDescent="0.25">
      <c r="A673" s="14" t="s">
        <v>3121</v>
      </c>
      <c r="B673" s="14" t="s">
        <v>4842</v>
      </c>
      <c r="C673" s="14" t="s">
        <v>4843</v>
      </c>
      <c r="D673" s="16">
        <v>45868</v>
      </c>
      <c r="E673" s="16"/>
      <c r="F673" s="14" t="s">
        <v>4844</v>
      </c>
      <c r="G673" s="14"/>
      <c r="H673" s="14" t="s">
        <v>4845</v>
      </c>
      <c r="I673" s="15">
        <v>73.75</v>
      </c>
      <c r="J673" s="77">
        <v>4</v>
      </c>
      <c r="K673" s="92"/>
    </row>
    <row r="674" spans="1:11" ht="13.2" x14ac:dyDescent="0.25">
      <c r="A674" s="14" t="s">
        <v>3121</v>
      </c>
      <c r="B674" s="14" t="s">
        <v>4441</v>
      </c>
      <c r="C674" s="14" t="s">
        <v>4843</v>
      </c>
      <c r="D674" s="16">
        <v>45892</v>
      </c>
      <c r="E674" s="16"/>
      <c r="F674" s="14" t="s">
        <v>4846</v>
      </c>
      <c r="G674" s="14" t="s">
        <v>3074</v>
      </c>
      <c r="H674" s="14" t="s">
        <v>4847</v>
      </c>
      <c r="I674" s="15">
        <v>16.96</v>
      </c>
      <c r="J674" s="77">
        <v>4</v>
      </c>
      <c r="K674" s="92"/>
    </row>
    <row r="675" spans="1:11" ht="20.399999999999999" x14ac:dyDescent="0.25">
      <c r="A675" s="14" t="s">
        <v>3121</v>
      </c>
      <c r="B675" s="14" t="s">
        <v>4848</v>
      </c>
      <c r="C675" s="14">
        <v>6536130383</v>
      </c>
      <c r="D675" s="16">
        <v>45867</v>
      </c>
      <c r="E675" s="16"/>
      <c r="F675" s="14" t="s">
        <v>4849</v>
      </c>
      <c r="G675" s="14"/>
      <c r="H675" s="14" t="s">
        <v>4841</v>
      </c>
      <c r="I675" s="15">
        <v>486.34</v>
      </c>
      <c r="J675" s="77">
        <v>4</v>
      </c>
      <c r="K675" s="92"/>
    </row>
    <row r="676" spans="1:11" ht="20.399999999999999" x14ac:dyDescent="0.25">
      <c r="A676" s="14" t="s">
        <v>3121</v>
      </c>
      <c r="B676" s="14" t="s">
        <v>4850</v>
      </c>
      <c r="C676" s="14" t="s">
        <v>4851</v>
      </c>
      <c r="D676" s="16">
        <v>45865</v>
      </c>
      <c r="E676" s="16"/>
      <c r="F676" s="14" t="s">
        <v>4852</v>
      </c>
      <c r="G676" s="14"/>
      <c r="H676" s="14" t="s">
        <v>4841</v>
      </c>
      <c r="I676" s="15">
        <v>796.03</v>
      </c>
      <c r="J676" s="77">
        <v>4</v>
      </c>
      <c r="K676" s="92"/>
    </row>
    <row r="677" spans="1:11" ht="20.399999999999999" x14ac:dyDescent="0.25">
      <c r="A677" s="14" t="s">
        <v>3121</v>
      </c>
      <c r="B677" s="14" t="s">
        <v>4853</v>
      </c>
      <c r="C677" s="14" t="s">
        <v>4854</v>
      </c>
      <c r="D677" s="16">
        <v>45865</v>
      </c>
      <c r="E677" s="16"/>
      <c r="F677" s="14" t="s">
        <v>4855</v>
      </c>
      <c r="G677" s="14"/>
      <c r="H677" s="14" t="s">
        <v>4841</v>
      </c>
      <c r="I677" s="15">
        <v>796.03</v>
      </c>
      <c r="J677" s="77">
        <v>4</v>
      </c>
      <c r="K677" s="92"/>
    </row>
    <row r="678" spans="1:11" ht="13.2" x14ac:dyDescent="0.25">
      <c r="A678" s="14" t="s">
        <v>3121</v>
      </c>
      <c r="B678" s="14" t="s">
        <v>4856</v>
      </c>
      <c r="C678" s="14" t="s">
        <v>4857</v>
      </c>
      <c r="D678" s="16">
        <v>45863</v>
      </c>
      <c r="E678" s="16"/>
      <c r="F678" s="14" t="s">
        <v>4858</v>
      </c>
      <c r="G678" s="14">
        <v>36822540</v>
      </c>
      <c r="H678" s="14" t="s">
        <v>4859</v>
      </c>
      <c r="I678" s="15">
        <v>1599</v>
      </c>
      <c r="J678" s="77">
        <v>4</v>
      </c>
      <c r="K678" s="92"/>
    </row>
    <row r="679" spans="1:11" ht="20.399999999999999" x14ac:dyDescent="0.25">
      <c r="A679" s="14" t="s">
        <v>3121</v>
      </c>
      <c r="B679" s="14" t="s">
        <v>4860</v>
      </c>
      <c r="C679" s="14" t="s">
        <v>4861</v>
      </c>
      <c r="D679" s="16">
        <v>45860</v>
      </c>
      <c r="E679" s="16"/>
      <c r="F679" s="14" t="s">
        <v>4862</v>
      </c>
      <c r="G679" s="14">
        <v>35710691</v>
      </c>
      <c r="H679" s="14" t="s">
        <v>4863</v>
      </c>
      <c r="I679" s="15">
        <v>100.42</v>
      </c>
      <c r="J679" s="77">
        <v>4</v>
      </c>
      <c r="K679" s="92"/>
    </row>
    <row r="680" spans="1:11" ht="13.2" x14ac:dyDescent="0.25">
      <c r="A680" s="14" t="s">
        <v>3121</v>
      </c>
      <c r="B680" s="14" t="s">
        <v>4864</v>
      </c>
      <c r="C680" s="14" t="s">
        <v>4865</v>
      </c>
      <c r="D680" s="16">
        <v>45848</v>
      </c>
      <c r="E680" s="16"/>
      <c r="F680" s="14" t="s">
        <v>4866</v>
      </c>
      <c r="G680" s="14" t="s">
        <v>4867</v>
      </c>
      <c r="H680" s="14" t="s">
        <v>4868</v>
      </c>
      <c r="I680" s="15">
        <v>28</v>
      </c>
      <c r="J680" s="77">
        <v>4</v>
      </c>
      <c r="K680" s="92"/>
    </row>
    <row r="681" spans="1:11" ht="13.2" x14ac:dyDescent="0.25">
      <c r="A681" s="14" t="s">
        <v>3121</v>
      </c>
      <c r="B681" s="14" t="s">
        <v>4869</v>
      </c>
      <c r="C681" s="14" t="s">
        <v>4870</v>
      </c>
      <c r="D681" s="16">
        <v>45846</v>
      </c>
      <c r="E681" s="16"/>
      <c r="F681" s="14" t="s">
        <v>4871</v>
      </c>
      <c r="G681" s="14" t="s">
        <v>4223</v>
      </c>
      <c r="H681" s="14" t="s">
        <v>4224</v>
      </c>
      <c r="I681" s="15">
        <v>393.6</v>
      </c>
      <c r="J681" s="77">
        <v>4</v>
      </c>
      <c r="K681" s="92"/>
    </row>
    <row r="682" spans="1:11" ht="20.399999999999999" x14ac:dyDescent="0.25">
      <c r="A682" s="14" t="s">
        <v>3121</v>
      </c>
      <c r="B682" s="14" t="s">
        <v>4872</v>
      </c>
      <c r="C682" s="14" t="s">
        <v>4873</v>
      </c>
      <c r="D682" s="16">
        <v>45846</v>
      </c>
      <c r="E682" s="16"/>
      <c r="F682" s="14" t="s">
        <v>4874</v>
      </c>
      <c r="G682" s="14">
        <v>51183455</v>
      </c>
      <c r="H682" s="14" t="s">
        <v>4875</v>
      </c>
      <c r="I682" s="15">
        <v>28.29</v>
      </c>
      <c r="J682" s="77">
        <v>4</v>
      </c>
      <c r="K682" s="92"/>
    </row>
    <row r="683" spans="1:11" ht="13.2" x14ac:dyDescent="0.25">
      <c r="A683" s="14" t="s">
        <v>3121</v>
      </c>
      <c r="B683" s="14" t="s">
        <v>4876</v>
      </c>
      <c r="C683" s="14" t="s">
        <v>4877</v>
      </c>
      <c r="D683" s="16">
        <v>45845</v>
      </c>
      <c r="E683" s="16"/>
      <c r="F683" s="14" t="s">
        <v>4878</v>
      </c>
      <c r="G683" s="14"/>
      <c r="H683" s="14" t="s">
        <v>4879</v>
      </c>
      <c r="I683" s="15">
        <v>2965.3</v>
      </c>
      <c r="J683" s="77">
        <v>4</v>
      </c>
      <c r="K683" s="92"/>
    </row>
    <row r="684" spans="1:11" ht="20.399999999999999" x14ac:dyDescent="0.25">
      <c r="A684" s="14" t="s">
        <v>3121</v>
      </c>
      <c r="B684" s="14" t="s">
        <v>4876</v>
      </c>
      <c r="C684" s="14" t="s">
        <v>4877</v>
      </c>
      <c r="D684" s="16">
        <v>45845</v>
      </c>
      <c r="E684" s="16"/>
      <c r="F684" s="14" t="s">
        <v>4880</v>
      </c>
      <c r="G684" s="14" t="s">
        <v>4881</v>
      </c>
      <c r="H684" s="14" t="s">
        <v>4882</v>
      </c>
      <c r="I684" s="15">
        <v>608.04</v>
      </c>
      <c r="J684" s="77">
        <v>4</v>
      </c>
      <c r="K684" s="92"/>
    </row>
    <row r="685" spans="1:11" ht="13.2" x14ac:dyDescent="0.25">
      <c r="A685" s="14" t="s">
        <v>3121</v>
      </c>
      <c r="B685" s="14" t="s">
        <v>4876</v>
      </c>
      <c r="C685" s="14" t="s">
        <v>4877</v>
      </c>
      <c r="D685" s="16">
        <v>45845</v>
      </c>
      <c r="E685" s="16"/>
      <c r="F685" s="14" t="s">
        <v>4883</v>
      </c>
      <c r="G685" s="14" t="s">
        <v>4884</v>
      </c>
      <c r="H685" s="14" t="s">
        <v>4885</v>
      </c>
      <c r="I685" s="15">
        <v>1402.51</v>
      </c>
      <c r="J685" s="77">
        <v>4</v>
      </c>
      <c r="K685" s="92"/>
    </row>
    <row r="686" spans="1:11" ht="13.2" x14ac:dyDescent="0.25">
      <c r="A686" s="14" t="s">
        <v>3121</v>
      </c>
      <c r="B686" s="14" t="s">
        <v>4876</v>
      </c>
      <c r="C686" s="14" t="s">
        <v>4877</v>
      </c>
      <c r="D686" s="16">
        <v>45845</v>
      </c>
      <c r="E686" s="16"/>
      <c r="F686" s="14" t="s">
        <v>4886</v>
      </c>
      <c r="G686" s="14">
        <v>9712000</v>
      </c>
      <c r="H686" s="14" t="s">
        <v>4887</v>
      </c>
      <c r="I686" s="15">
        <v>642</v>
      </c>
      <c r="J686" s="77">
        <v>4</v>
      </c>
      <c r="K686" s="92"/>
    </row>
    <row r="687" spans="1:11" ht="13.2" x14ac:dyDescent="0.25">
      <c r="A687" s="14" t="s">
        <v>3121</v>
      </c>
      <c r="B687" s="14" t="s">
        <v>4876</v>
      </c>
      <c r="C687" s="14" t="s">
        <v>4877</v>
      </c>
      <c r="D687" s="16">
        <v>45845</v>
      </c>
      <c r="E687" s="16"/>
      <c r="F687" s="14" t="s">
        <v>4878</v>
      </c>
      <c r="G687" s="14"/>
      <c r="H687" s="14" t="s">
        <v>4888</v>
      </c>
      <c r="I687" s="15">
        <v>1765.81</v>
      </c>
      <c r="J687" s="77">
        <v>4</v>
      </c>
      <c r="K687" s="92"/>
    </row>
    <row r="688" spans="1:11" ht="20.399999999999999" x14ac:dyDescent="0.25">
      <c r="A688" s="14" t="s">
        <v>3121</v>
      </c>
      <c r="B688" s="14" t="s">
        <v>4876</v>
      </c>
      <c r="C688" s="14" t="s">
        <v>4877</v>
      </c>
      <c r="D688" s="16">
        <v>45845</v>
      </c>
      <c r="E688" s="16"/>
      <c r="F688" s="14" t="s">
        <v>4880</v>
      </c>
      <c r="G688" s="14" t="s">
        <v>4881</v>
      </c>
      <c r="H688" s="14" t="s">
        <v>4882</v>
      </c>
      <c r="I688" s="15">
        <v>315</v>
      </c>
      <c r="J688" s="77">
        <v>4</v>
      </c>
      <c r="K688" s="92"/>
    </row>
    <row r="689" spans="1:11" ht="13.2" x14ac:dyDescent="0.25">
      <c r="A689" s="14" t="s">
        <v>3121</v>
      </c>
      <c r="B689" s="14" t="s">
        <v>4876</v>
      </c>
      <c r="C689" s="14" t="s">
        <v>4877</v>
      </c>
      <c r="D689" s="16">
        <v>45845</v>
      </c>
      <c r="E689" s="16"/>
      <c r="F689" s="14" t="s">
        <v>4883</v>
      </c>
      <c r="G689" s="14" t="s">
        <v>4884</v>
      </c>
      <c r="H689" s="14" t="s">
        <v>4885</v>
      </c>
      <c r="I689" s="15">
        <v>726.6</v>
      </c>
      <c r="J689" s="77">
        <v>4</v>
      </c>
      <c r="K689" s="92"/>
    </row>
    <row r="690" spans="1:11" ht="13.2" x14ac:dyDescent="0.25">
      <c r="A690" s="14" t="s">
        <v>3121</v>
      </c>
      <c r="B690" s="14" t="s">
        <v>4876</v>
      </c>
      <c r="C690" s="14" t="s">
        <v>4877</v>
      </c>
      <c r="D690" s="16">
        <v>45845</v>
      </c>
      <c r="E690" s="16"/>
      <c r="F690" s="14" t="s">
        <v>4886</v>
      </c>
      <c r="G690" s="14">
        <v>9712000</v>
      </c>
      <c r="H690" s="14" t="s">
        <v>4887</v>
      </c>
      <c r="I690" s="15">
        <v>154.43</v>
      </c>
      <c r="J690" s="77">
        <v>4</v>
      </c>
      <c r="K690" s="92"/>
    </row>
    <row r="691" spans="1:11" ht="13.2" x14ac:dyDescent="0.25">
      <c r="A691" s="14" t="s">
        <v>3121</v>
      </c>
      <c r="B691" s="14" t="s">
        <v>4876</v>
      </c>
      <c r="C691" s="14" t="s">
        <v>4877</v>
      </c>
      <c r="D691" s="16">
        <v>45845</v>
      </c>
      <c r="E691" s="16"/>
      <c r="F691" s="14" t="s">
        <v>4878</v>
      </c>
      <c r="G691" s="14"/>
      <c r="H691" s="14" t="s">
        <v>4889</v>
      </c>
      <c r="I691" s="15">
        <v>350.73</v>
      </c>
      <c r="J691" s="77">
        <v>4</v>
      </c>
      <c r="K691" s="92"/>
    </row>
    <row r="692" spans="1:11" ht="20.399999999999999" x14ac:dyDescent="0.25">
      <c r="A692" s="14" t="s">
        <v>3121</v>
      </c>
      <c r="B692" s="14" t="s">
        <v>4876</v>
      </c>
      <c r="C692" s="14" t="s">
        <v>4877</v>
      </c>
      <c r="D692" s="16">
        <v>45845</v>
      </c>
      <c r="E692" s="16"/>
      <c r="F692" s="14" t="s">
        <v>4880</v>
      </c>
      <c r="G692" s="14" t="s">
        <v>4881</v>
      </c>
      <c r="H692" s="14" t="s">
        <v>4882</v>
      </c>
      <c r="I692" s="15">
        <v>75</v>
      </c>
      <c r="J692" s="77">
        <v>4</v>
      </c>
      <c r="K692" s="92"/>
    </row>
    <row r="693" spans="1:11" ht="13.2" x14ac:dyDescent="0.25">
      <c r="A693" s="14" t="s">
        <v>3121</v>
      </c>
      <c r="B693" s="14" t="s">
        <v>4876</v>
      </c>
      <c r="C693" s="14" t="s">
        <v>4877</v>
      </c>
      <c r="D693" s="16">
        <v>45845</v>
      </c>
      <c r="E693" s="16"/>
      <c r="F693" s="14" t="s">
        <v>4883</v>
      </c>
      <c r="G693" s="14" t="s">
        <v>4884</v>
      </c>
      <c r="H693" s="14" t="s">
        <v>4885</v>
      </c>
      <c r="I693" s="15">
        <v>173</v>
      </c>
      <c r="J693" s="77">
        <v>4</v>
      </c>
      <c r="K693" s="92"/>
    </row>
    <row r="694" spans="1:11" ht="13.2" x14ac:dyDescent="0.25">
      <c r="A694" s="14" t="s">
        <v>3121</v>
      </c>
      <c r="B694" s="14" t="s">
        <v>4876</v>
      </c>
      <c r="C694" s="14" t="s">
        <v>4877</v>
      </c>
      <c r="D694" s="16">
        <v>45845</v>
      </c>
      <c r="E694" s="16"/>
      <c r="F694" s="14" t="s">
        <v>4886</v>
      </c>
      <c r="G694" s="14">
        <v>9712000</v>
      </c>
      <c r="H694" s="14" t="s">
        <v>4887</v>
      </c>
      <c r="I694" s="15">
        <v>82.27</v>
      </c>
      <c r="J694" s="77">
        <v>4</v>
      </c>
      <c r="K694" s="92"/>
    </row>
    <row r="695" spans="1:11" ht="13.2" x14ac:dyDescent="0.25">
      <c r="A695" s="14" t="s">
        <v>3121</v>
      </c>
      <c r="B695" s="14" t="s">
        <v>4876</v>
      </c>
      <c r="C695" s="14" t="s">
        <v>4877</v>
      </c>
      <c r="D695" s="16">
        <v>45845</v>
      </c>
      <c r="E695" s="16"/>
      <c r="F695" s="14" t="s">
        <v>4878</v>
      </c>
      <c r="G695" s="14"/>
      <c r="H695" s="14" t="s">
        <v>4890</v>
      </c>
      <c r="I695" s="15">
        <v>1034.49</v>
      </c>
      <c r="J695" s="77">
        <v>4</v>
      </c>
      <c r="K695" s="92"/>
    </row>
    <row r="696" spans="1:11" ht="20.399999999999999" x14ac:dyDescent="0.25">
      <c r="A696" s="14" t="s">
        <v>3121</v>
      </c>
      <c r="B696" s="14" t="s">
        <v>4876</v>
      </c>
      <c r="C696" s="14" t="s">
        <v>4877</v>
      </c>
      <c r="D696" s="16">
        <v>45845</v>
      </c>
      <c r="E696" s="16"/>
      <c r="F696" s="14" t="s">
        <v>4880</v>
      </c>
      <c r="G696" s="14" t="s">
        <v>4881</v>
      </c>
      <c r="H696" s="14" t="s">
        <v>4882</v>
      </c>
      <c r="I696" s="15">
        <v>180</v>
      </c>
      <c r="J696" s="77">
        <v>4</v>
      </c>
      <c r="K696" s="92"/>
    </row>
    <row r="697" spans="1:11" ht="13.2" x14ac:dyDescent="0.25">
      <c r="A697" s="14" t="s">
        <v>3121</v>
      </c>
      <c r="B697" s="14" t="s">
        <v>4876</v>
      </c>
      <c r="C697" s="14" t="s">
        <v>4877</v>
      </c>
      <c r="D697" s="16">
        <v>45845</v>
      </c>
      <c r="E697" s="16"/>
      <c r="F697" s="14" t="s">
        <v>4883</v>
      </c>
      <c r="G697" s="14" t="s">
        <v>4884</v>
      </c>
      <c r="H697" s="14" t="s">
        <v>4885</v>
      </c>
      <c r="I697" s="15">
        <v>415.2</v>
      </c>
      <c r="J697" s="77">
        <v>4</v>
      </c>
      <c r="K697" s="92"/>
    </row>
    <row r="698" spans="1:11" ht="13.2" x14ac:dyDescent="0.25">
      <c r="A698" s="14" t="s">
        <v>3121</v>
      </c>
      <c r="B698" s="14" t="s">
        <v>4876</v>
      </c>
      <c r="C698" s="14" t="s">
        <v>4877</v>
      </c>
      <c r="D698" s="16">
        <v>45845</v>
      </c>
      <c r="E698" s="16"/>
      <c r="F698" s="14" t="s">
        <v>4886</v>
      </c>
      <c r="G698" s="14">
        <v>9712000</v>
      </c>
      <c r="H698" s="14" t="s">
        <v>4887</v>
      </c>
      <c r="I698" s="15">
        <v>106.35</v>
      </c>
      <c r="J698" s="77">
        <v>4</v>
      </c>
      <c r="K698" s="92"/>
    </row>
    <row r="699" spans="1:11" ht="13.2" x14ac:dyDescent="0.25">
      <c r="A699" s="14" t="s">
        <v>3121</v>
      </c>
      <c r="B699" s="14" t="s">
        <v>4891</v>
      </c>
      <c r="C699" s="14" t="s">
        <v>4892</v>
      </c>
      <c r="D699" s="16">
        <v>45844</v>
      </c>
      <c r="E699" s="16"/>
      <c r="F699" s="14" t="s">
        <v>4893</v>
      </c>
      <c r="G699" s="14">
        <v>35743468</v>
      </c>
      <c r="H699" s="14" t="s">
        <v>4894</v>
      </c>
      <c r="I699" s="15">
        <v>3649.95</v>
      </c>
      <c r="J699" s="77">
        <v>4</v>
      </c>
      <c r="K699" s="92"/>
    </row>
    <row r="700" spans="1:11" ht="13.2" x14ac:dyDescent="0.25">
      <c r="A700" s="14" t="s">
        <v>3121</v>
      </c>
      <c r="B700" s="14" t="s">
        <v>4895</v>
      </c>
      <c r="C700" s="14" t="s">
        <v>4896</v>
      </c>
      <c r="D700" s="16">
        <v>45844</v>
      </c>
      <c r="E700" s="16"/>
      <c r="F700" s="14" t="s">
        <v>4897</v>
      </c>
      <c r="G700" s="14">
        <v>35763469</v>
      </c>
      <c r="H700" s="14" t="s">
        <v>4898</v>
      </c>
      <c r="I700" s="15">
        <v>104.29</v>
      </c>
      <c r="J700" s="77">
        <v>4</v>
      </c>
      <c r="K700" s="92"/>
    </row>
    <row r="701" spans="1:11" ht="13.2" x14ac:dyDescent="0.25">
      <c r="A701" s="14" t="s">
        <v>3121</v>
      </c>
      <c r="B701" s="14" t="s">
        <v>4899</v>
      </c>
      <c r="C701" s="14" t="s">
        <v>4900</v>
      </c>
      <c r="D701" s="16">
        <v>45841</v>
      </c>
      <c r="E701" s="16"/>
      <c r="F701" s="14" t="s">
        <v>4901</v>
      </c>
      <c r="G701" s="14" t="s">
        <v>4902</v>
      </c>
      <c r="H701" s="14" t="s">
        <v>4903</v>
      </c>
      <c r="I701" s="15">
        <v>15</v>
      </c>
      <c r="J701" s="77">
        <v>4</v>
      </c>
      <c r="K701" s="92"/>
    </row>
    <row r="702" spans="1:11" ht="20.399999999999999" x14ac:dyDescent="0.25">
      <c r="A702" s="14" t="s">
        <v>3121</v>
      </c>
      <c r="B702" s="14" t="s">
        <v>4904</v>
      </c>
      <c r="C702" s="14" t="s">
        <v>4905</v>
      </c>
      <c r="D702" s="16">
        <v>45841</v>
      </c>
      <c r="E702" s="16"/>
      <c r="F702" s="14" t="s">
        <v>4906</v>
      </c>
      <c r="G702" s="14" t="s">
        <v>4907</v>
      </c>
      <c r="H702" s="14" t="s">
        <v>3999</v>
      </c>
      <c r="I702" s="15">
        <v>2450</v>
      </c>
      <c r="J702" s="77">
        <v>4</v>
      </c>
      <c r="K702" s="92"/>
    </row>
    <row r="703" spans="1:11" ht="13.2" x14ac:dyDescent="0.25">
      <c r="A703" s="14" t="s">
        <v>3121</v>
      </c>
      <c r="B703" s="14" t="s">
        <v>4908</v>
      </c>
      <c r="C703" s="14" t="s">
        <v>4909</v>
      </c>
      <c r="D703" s="16">
        <v>45839</v>
      </c>
      <c r="E703" s="16"/>
      <c r="F703" s="14" t="s">
        <v>4910</v>
      </c>
      <c r="G703" s="14" t="s">
        <v>4911</v>
      </c>
      <c r="H703" s="14" t="s">
        <v>4912</v>
      </c>
      <c r="I703" s="15">
        <v>6765</v>
      </c>
      <c r="J703" s="77">
        <v>4</v>
      </c>
      <c r="K703" s="92"/>
    </row>
    <row r="704" spans="1:11" ht="13.2" x14ac:dyDescent="0.25">
      <c r="A704" s="14" t="s">
        <v>3121</v>
      </c>
      <c r="B704" s="14" t="s">
        <v>4913</v>
      </c>
      <c r="C704" s="14" t="s">
        <v>4914</v>
      </c>
      <c r="D704" s="16">
        <v>45839</v>
      </c>
      <c r="E704" s="16"/>
      <c r="F704" s="14" t="s">
        <v>4915</v>
      </c>
      <c r="G704" s="14" t="s">
        <v>4916</v>
      </c>
      <c r="H704" s="14" t="s">
        <v>3939</v>
      </c>
      <c r="I704" s="15">
        <v>2800</v>
      </c>
      <c r="J704" s="77">
        <v>4</v>
      </c>
      <c r="K704" s="92"/>
    </row>
    <row r="705" spans="1:11" ht="13.2" x14ac:dyDescent="0.25">
      <c r="A705" s="14" t="s">
        <v>3121</v>
      </c>
      <c r="B705" s="14" t="s">
        <v>4917</v>
      </c>
      <c r="C705" s="14" t="s">
        <v>4918</v>
      </c>
      <c r="D705" s="16">
        <v>45839</v>
      </c>
      <c r="E705" s="16"/>
      <c r="F705" s="14" t="s">
        <v>4919</v>
      </c>
      <c r="G705" s="14">
        <v>46507507</v>
      </c>
      <c r="H705" s="14" t="s">
        <v>4920</v>
      </c>
      <c r="I705" s="15">
        <v>110.7</v>
      </c>
      <c r="J705" s="77">
        <v>4</v>
      </c>
      <c r="K705" s="92"/>
    </row>
    <row r="706" spans="1:11" ht="13.2" x14ac:dyDescent="0.25">
      <c r="A706" s="14" t="s">
        <v>3121</v>
      </c>
      <c r="B706" s="14" t="s">
        <v>4921</v>
      </c>
      <c r="C706" s="14" t="s">
        <v>4922</v>
      </c>
      <c r="D706" s="16">
        <v>45839</v>
      </c>
      <c r="E706" s="16"/>
      <c r="F706" s="14" t="s">
        <v>4923</v>
      </c>
      <c r="G706" s="14">
        <v>46507507</v>
      </c>
      <c r="H706" s="14" t="s">
        <v>4920</v>
      </c>
      <c r="I706" s="15">
        <v>1516.15</v>
      </c>
      <c r="J706" s="77">
        <v>4</v>
      </c>
      <c r="K706" s="92"/>
    </row>
    <row r="707" spans="1:11" ht="13.2" x14ac:dyDescent="0.25">
      <c r="A707" s="14" t="s">
        <v>3121</v>
      </c>
      <c r="B707" s="14" t="s">
        <v>4876</v>
      </c>
      <c r="C707" s="14" t="s">
        <v>4877</v>
      </c>
      <c r="D707" s="16">
        <v>45845</v>
      </c>
      <c r="E707" s="16"/>
      <c r="F707" s="14" t="s">
        <v>4878</v>
      </c>
      <c r="G707" s="14"/>
      <c r="H707" s="14" t="s">
        <v>4924</v>
      </c>
      <c r="I707" s="15">
        <v>1865.81</v>
      </c>
      <c r="J707" s="77">
        <v>4</v>
      </c>
      <c r="K707" s="92"/>
    </row>
    <row r="708" spans="1:11" ht="13.2" x14ac:dyDescent="0.25">
      <c r="A708" s="14" t="s">
        <v>3121</v>
      </c>
      <c r="B708" s="14" t="s">
        <v>4876</v>
      </c>
      <c r="C708" s="14" t="s">
        <v>4877</v>
      </c>
      <c r="D708" s="16">
        <v>45845</v>
      </c>
      <c r="E708" s="16"/>
      <c r="F708" s="14" t="s">
        <v>4880</v>
      </c>
      <c r="G708" s="14">
        <v>36284831</v>
      </c>
      <c r="H708" s="14" t="s">
        <v>4925</v>
      </c>
      <c r="I708" s="15">
        <v>315</v>
      </c>
      <c r="J708" s="77">
        <v>4</v>
      </c>
      <c r="K708" s="92"/>
    </row>
    <row r="709" spans="1:11" ht="13.2" x14ac:dyDescent="0.25">
      <c r="A709" s="14" t="s">
        <v>3121</v>
      </c>
      <c r="B709" s="14" t="s">
        <v>4876</v>
      </c>
      <c r="C709" s="14" t="s">
        <v>4877</v>
      </c>
      <c r="D709" s="16">
        <v>45845</v>
      </c>
      <c r="E709" s="16"/>
      <c r="F709" s="14" t="s">
        <v>4883</v>
      </c>
      <c r="G709" s="14" t="s">
        <v>4884</v>
      </c>
      <c r="H709" s="14" t="s">
        <v>4885</v>
      </c>
      <c r="I709" s="15">
        <v>726.6</v>
      </c>
      <c r="J709" s="77">
        <v>4</v>
      </c>
      <c r="K709" s="92"/>
    </row>
    <row r="710" spans="1:11" ht="13.2" x14ac:dyDescent="0.25">
      <c r="A710" s="14" t="s">
        <v>3121</v>
      </c>
      <c r="B710" s="14" t="s">
        <v>4876</v>
      </c>
      <c r="C710" s="14" t="s">
        <v>4877</v>
      </c>
      <c r="D710" s="16">
        <v>45845</v>
      </c>
      <c r="E710" s="16"/>
      <c r="F710" s="14" t="s">
        <v>4886</v>
      </c>
      <c r="G710" s="14">
        <v>9712000</v>
      </c>
      <c r="H710" s="14" t="s">
        <v>4887</v>
      </c>
      <c r="I710" s="15">
        <v>54.43</v>
      </c>
      <c r="J710" s="77">
        <v>4</v>
      </c>
      <c r="K710" s="92"/>
    </row>
    <row r="711" spans="1:11" ht="13.2" x14ac:dyDescent="0.25">
      <c r="A711" s="14" t="s">
        <v>3121</v>
      </c>
      <c r="B711" s="14" t="s">
        <v>4926</v>
      </c>
      <c r="C711" s="14" t="s">
        <v>4927</v>
      </c>
      <c r="D711" s="16">
        <v>45900</v>
      </c>
      <c r="E711" s="16"/>
      <c r="F711" s="14" t="s">
        <v>4928</v>
      </c>
      <c r="G711" s="14" t="s">
        <v>4929</v>
      </c>
      <c r="H711" s="14" t="s">
        <v>4930</v>
      </c>
      <c r="I711" s="15">
        <v>58.65</v>
      </c>
      <c r="J711" s="77">
        <v>4</v>
      </c>
      <c r="K711" s="92"/>
    </row>
    <row r="712" spans="1:11" ht="13.2" x14ac:dyDescent="0.25">
      <c r="A712" s="14" t="s">
        <v>3121</v>
      </c>
      <c r="B712" s="14" t="s">
        <v>4931</v>
      </c>
      <c r="C712" s="14" t="s">
        <v>4932</v>
      </c>
      <c r="D712" s="16">
        <v>45899</v>
      </c>
      <c r="E712" s="16"/>
      <c r="F712" s="14" t="s">
        <v>4933</v>
      </c>
      <c r="G712" s="14"/>
      <c r="H712" s="14" t="s">
        <v>4845</v>
      </c>
      <c r="I712" s="15">
        <v>99.19</v>
      </c>
      <c r="J712" s="77">
        <v>4</v>
      </c>
      <c r="K712" s="92"/>
    </row>
    <row r="713" spans="1:11" ht="13.2" x14ac:dyDescent="0.25">
      <c r="A713" s="14" t="s">
        <v>3121</v>
      </c>
      <c r="B713" s="14" t="s">
        <v>4441</v>
      </c>
      <c r="C713" s="14" t="s">
        <v>4932</v>
      </c>
      <c r="D713" s="16">
        <v>45924</v>
      </c>
      <c r="E713" s="16"/>
      <c r="F713" s="14" t="s">
        <v>4934</v>
      </c>
      <c r="G713" s="14" t="s">
        <v>3074</v>
      </c>
      <c r="H713" s="14" t="s">
        <v>4847</v>
      </c>
      <c r="I713" s="15">
        <v>22.81</v>
      </c>
      <c r="J713" s="77">
        <v>4</v>
      </c>
      <c r="K713" s="92"/>
    </row>
    <row r="714" spans="1:11" ht="20.399999999999999" x14ac:dyDescent="0.25">
      <c r="A714" s="14" t="s">
        <v>3121</v>
      </c>
      <c r="B714" s="14" t="s">
        <v>4935</v>
      </c>
      <c r="C714" s="14">
        <v>28958415</v>
      </c>
      <c r="D714" s="16">
        <v>45891</v>
      </c>
      <c r="E714" s="16"/>
      <c r="F714" s="14" t="s">
        <v>4936</v>
      </c>
      <c r="G714" s="14"/>
      <c r="H714" s="14" t="s">
        <v>4937</v>
      </c>
      <c r="I714" s="15">
        <v>1453.61</v>
      </c>
      <c r="J714" s="77">
        <v>4</v>
      </c>
      <c r="K714" s="92"/>
    </row>
    <row r="715" spans="1:11" ht="20.399999999999999" x14ac:dyDescent="0.25">
      <c r="A715" s="14" t="s">
        <v>3121</v>
      </c>
      <c r="B715" s="14" t="s">
        <v>4938</v>
      </c>
      <c r="C715" s="14" t="s">
        <v>4939</v>
      </c>
      <c r="D715" s="16">
        <v>45891</v>
      </c>
      <c r="E715" s="16"/>
      <c r="F715" s="14" t="s">
        <v>4940</v>
      </c>
      <c r="G715" s="14" t="s">
        <v>4941</v>
      </c>
      <c r="H715" s="14" t="s">
        <v>4942</v>
      </c>
      <c r="I715" s="15">
        <v>926.67</v>
      </c>
      <c r="J715" s="77">
        <v>4</v>
      </c>
      <c r="K715" s="92"/>
    </row>
    <row r="716" spans="1:11" ht="13.2" x14ac:dyDescent="0.25">
      <c r="A716" s="14" t="s">
        <v>3121</v>
      </c>
      <c r="B716" s="14" t="s">
        <v>4943</v>
      </c>
      <c r="C716" s="14" t="s">
        <v>4944</v>
      </c>
      <c r="D716" s="16">
        <v>45890</v>
      </c>
      <c r="E716" s="16"/>
      <c r="F716" s="14" t="s">
        <v>4945</v>
      </c>
      <c r="G716" s="14">
        <v>35763469</v>
      </c>
      <c r="H716" s="14" t="s">
        <v>4898</v>
      </c>
      <c r="I716" s="15">
        <v>104.33</v>
      </c>
      <c r="J716" s="77">
        <v>4</v>
      </c>
      <c r="K716" s="92"/>
    </row>
    <row r="717" spans="1:11" ht="13.2" x14ac:dyDescent="0.25">
      <c r="A717" s="14" t="s">
        <v>3121</v>
      </c>
      <c r="B717" s="14" t="s">
        <v>4946</v>
      </c>
      <c r="C717" s="14" t="s">
        <v>4947</v>
      </c>
      <c r="D717" s="16">
        <v>45886</v>
      </c>
      <c r="E717" s="16"/>
      <c r="F717" s="14" t="s">
        <v>4948</v>
      </c>
      <c r="G717" s="14">
        <v>36822540</v>
      </c>
      <c r="H717" s="14" t="s">
        <v>4859</v>
      </c>
      <c r="I717" s="15">
        <v>1599</v>
      </c>
      <c r="J717" s="77">
        <v>4</v>
      </c>
      <c r="K717" s="92"/>
    </row>
    <row r="718" spans="1:11" ht="20.399999999999999" x14ac:dyDescent="0.25">
      <c r="A718" s="14" t="s">
        <v>3121</v>
      </c>
      <c r="B718" s="14" t="s">
        <v>4949</v>
      </c>
      <c r="C718" s="14" t="s">
        <v>4950</v>
      </c>
      <c r="D718" s="16">
        <v>45886</v>
      </c>
      <c r="E718" s="16"/>
      <c r="F718" s="14" t="s">
        <v>4951</v>
      </c>
      <c r="G718" s="14">
        <v>51183455</v>
      </c>
      <c r="H718" s="14" t="s">
        <v>4875</v>
      </c>
      <c r="I718" s="15">
        <v>28.29</v>
      </c>
      <c r="J718" s="77">
        <v>4</v>
      </c>
      <c r="K718" s="92"/>
    </row>
    <row r="719" spans="1:11" ht="13.2" x14ac:dyDescent="0.25">
      <c r="A719" s="14" t="s">
        <v>3121</v>
      </c>
      <c r="B719" s="14" t="s">
        <v>4952</v>
      </c>
      <c r="C719" s="14" t="s">
        <v>4953</v>
      </c>
      <c r="D719" s="16">
        <v>45885</v>
      </c>
      <c r="E719" s="16"/>
      <c r="F719" s="14" t="s">
        <v>4954</v>
      </c>
      <c r="G719" s="14" t="s">
        <v>4916</v>
      </c>
      <c r="H719" s="14" t="s">
        <v>3939</v>
      </c>
      <c r="I719" s="15">
        <v>2800</v>
      </c>
      <c r="J719" s="77">
        <v>4</v>
      </c>
      <c r="K719" s="92"/>
    </row>
    <row r="720" spans="1:11" ht="13.2" x14ac:dyDescent="0.25">
      <c r="A720" s="14" t="s">
        <v>3121</v>
      </c>
      <c r="B720" s="14" t="s">
        <v>4955</v>
      </c>
      <c r="C720" s="14" t="s">
        <v>4956</v>
      </c>
      <c r="D720" s="16">
        <v>45883</v>
      </c>
      <c r="E720" s="16"/>
      <c r="F720" s="14" t="s">
        <v>4933</v>
      </c>
      <c r="G720" s="14"/>
      <c r="H720" s="14" t="s">
        <v>4845</v>
      </c>
      <c r="I720" s="15">
        <v>25.8</v>
      </c>
      <c r="J720" s="77">
        <v>4</v>
      </c>
      <c r="K720" s="92"/>
    </row>
    <row r="721" spans="1:11" ht="13.2" x14ac:dyDescent="0.25">
      <c r="A721" s="14" t="s">
        <v>3121</v>
      </c>
      <c r="B721" s="14" t="s">
        <v>4441</v>
      </c>
      <c r="C721" s="14" t="s">
        <v>4956</v>
      </c>
      <c r="D721" s="16">
        <v>45924</v>
      </c>
      <c r="E721" s="16"/>
      <c r="F721" s="14" t="s">
        <v>4934</v>
      </c>
      <c r="G721" s="14" t="s">
        <v>3074</v>
      </c>
      <c r="H721" s="14" t="s">
        <v>4847</v>
      </c>
      <c r="I721" s="15">
        <v>5.93</v>
      </c>
      <c r="J721" s="77">
        <v>4</v>
      </c>
      <c r="K721" s="92"/>
    </row>
    <row r="722" spans="1:11" ht="13.2" x14ac:dyDescent="0.25">
      <c r="A722" s="14" t="s">
        <v>3121</v>
      </c>
      <c r="B722" s="14" t="s">
        <v>4957</v>
      </c>
      <c r="C722" s="14"/>
      <c r="D722" s="16">
        <v>45874</v>
      </c>
      <c r="E722" s="16"/>
      <c r="F722" s="14" t="s">
        <v>4958</v>
      </c>
      <c r="G722" s="14">
        <v>36266701</v>
      </c>
      <c r="H722" s="14" t="s">
        <v>4959</v>
      </c>
      <c r="I722" s="15">
        <v>5.17</v>
      </c>
      <c r="J722" s="77">
        <v>4</v>
      </c>
      <c r="K722" s="92"/>
    </row>
    <row r="723" spans="1:11" ht="13.2" x14ac:dyDescent="0.25">
      <c r="A723" s="14" t="s">
        <v>3121</v>
      </c>
      <c r="B723" s="14" t="s">
        <v>4960</v>
      </c>
      <c r="C723" s="14" t="s">
        <v>4961</v>
      </c>
      <c r="D723" s="16">
        <v>45873</v>
      </c>
      <c r="E723" s="16"/>
      <c r="F723" s="14" t="s">
        <v>4962</v>
      </c>
      <c r="G723" s="14">
        <v>35743468</v>
      </c>
      <c r="H723" s="14" t="s">
        <v>4894</v>
      </c>
      <c r="I723" s="15">
        <v>3649.95</v>
      </c>
      <c r="J723" s="77">
        <v>4</v>
      </c>
      <c r="K723" s="92"/>
    </row>
    <row r="724" spans="1:11" ht="13.2" x14ac:dyDescent="0.25">
      <c r="A724" s="14" t="s">
        <v>3121</v>
      </c>
      <c r="B724" s="14" t="s">
        <v>4963</v>
      </c>
      <c r="C724" s="14" t="s">
        <v>4964</v>
      </c>
      <c r="D724" s="16">
        <v>45873</v>
      </c>
      <c r="E724" s="16"/>
      <c r="F724" s="14" t="s">
        <v>4965</v>
      </c>
      <c r="G724" s="14" t="s">
        <v>4902</v>
      </c>
      <c r="H724" s="14" t="s">
        <v>4903</v>
      </c>
      <c r="I724" s="15">
        <v>15</v>
      </c>
      <c r="J724" s="77">
        <v>4</v>
      </c>
      <c r="K724" s="92"/>
    </row>
    <row r="725" spans="1:11" ht="20.399999999999999" x14ac:dyDescent="0.25">
      <c r="A725" s="14" t="s">
        <v>3121</v>
      </c>
      <c r="B725" s="14" t="s">
        <v>4966</v>
      </c>
      <c r="C725" s="14" t="s">
        <v>4967</v>
      </c>
      <c r="D725" s="16">
        <v>45873</v>
      </c>
      <c r="E725" s="16"/>
      <c r="F725" s="14" t="s">
        <v>4968</v>
      </c>
      <c r="G725" s="14" t="s">
        <v>4907</v>
      </c>
      <c r="H725" s="14" t="s">
        <v>3999</v>
      </c>
      <c r="I725" s="15">
        <v>2450</v>
      </c>
      <c r="J725" s="77">
        <v>4</v>
      </c>
      <c r="K725" s="92"/>
    </row>
    <row r="726" spans="1:11" ht="20.399999999999999" x14ac:dyDescent="0.25">
      <c r="A726" s="14" t="s">
        <v>3121</v>
      </c>
      <c r="B726" s="14" t="s">
        <v>4969</v>
      </c>
      <c r="C726" s="14" t="s">
        <v>4970</v>
      </c>
      <c r="D726" s="16">
        <v>45873</v>
      </c>
      <c r="E726" s="16"/>
      <c r="F726" s="14" t="s">
        <v>4862</v>
      </c>
      <c r="G726" s="14">
        <v>35710691</v>
      </c>
      <c r="H726" s="14" t="s">
        <v>4863</v>
      </c>
      <c r="I726" s="15">
        <v>81.11</v>
      </c>
      <c r="J726" s="77">
        <v>4</v>
      </c>
      <c r="K726" s="92"/>
    </row>
    <row r="727" spans="1:11" ht="13.2" x14ac:dyDescent="0.25">
      <c r="A727" s="14" t="s">
        <v>3121</v>
      </c>
      <c r="B727" s="14" t="s">
        <v>4971</v>
      </c>
      <c r="C727" s="14" t="s">
        <v>4972</v>
      </c>
      <c r="D727" s="16">
        <v>45873</v>
      </c>
      <c r="E727" s="16"/>
      <c r="F727" s="14" t="s">
        <v>4973</v>
      </c>
      <c r="G727" s="14"/>
      <c r="H727" s="14" t="s">
        <v>4879</v>
      </c>
      <c r="I727" s="15">
        <v>2388.85</v>
      </c>
      <c r="J727" s="77">
        <v>4</v>
      </c>
      <c r="K727" s="92"/>
    </row>
    <row r="728" spans="1:11" ht="13.2" x14ac:dyDescent="0.25">
      <c r="A728" s="14" t="s">
        <v>3121</v>
      </c>
      <c r="B728" s="14" t="s">
        <v>4971</v>
      </c>
      <c r="C728" s="14" t="s">
        <v>4972</v>
      </c>
      <c r="D728" s="16">
        <v>45873</v>
      </c>
      <c r="E728" s="16"/>
      <c r="F728" s="14" t="s">
        <v>4974</v>
      </c>
      <c r="G728" s="14" t="s">
        <v>4884</v>
      </c>
      <c r="H728" s="14" t="s">
        <v>4885</v>
      </c>
      <c r="I728" s="15">
        <v>1103.04</v>
      </c>
      <c r="J728" s="77">
        <v>4</v>
      </c>
      <c r="K728" s="92"/>
    </row>
    <row r="729" spans="1:11" ht="20.399999999999999" x14ac:dyDescent="0.25">
      <c r="A729" s="14" t="s">
        <v>3121</v>
      </c>
      <c r="B729" s="14" t="s">
        <v>4971</v>
      </c>
      <c r="C729" s="14" t="s">
        <v>4972</v>
      </c>
      <c r="D729" s="16">
        <v>45873</v>
      </c>
      <c r="E729" s="16"/>
      <c r="F729" s="14" t="s">
        <v>4975</v>
      </c>
      <c r="G729" s="14" t="s">
        <v>4881</v>
      </c>
      <c r="H729" s="14" t="s">
        <v>4882</v>
      </c>
      <c r="I729" s="15">
        <v>478.2</v>
      </c>
      <c r="J729" s="77">
        <v>4</v>
      </c>
      <c r="K729" s="92"/>
    </row>
    <row r="730" spans="1:11" ht="13.2" x14ac:dyDescent="0.25">
      <c r="A730" s="14" t="s">
        <v>3121</v>
      </c>
      <c r="B730" s="14" t="s">
        <v>4971</v>
      </c>
      <c r="C730" s="14" t="s">
        <v>4972</v>
      </c>
      <c r="D730" s="16">
        <v>45873</v>
      </c>
      <c r="E730" s="16"/>
      <c r="F730" s="14" t="s">
        <v>4976</v>
      </c>
      <c r="G730" s="14">
        <v>9712000</v>
      </c>
      <c r="H730" s="14" t="s">
        <v>4887</v>
      </c>
      <c r="I730" s="15">
        <v>463.96</v>
      </c>
      <c r="J730" s="77">
        <v>4</v>
      </c>
      <c r="K730" s="92"/>
    </row>
    <row r="731" spans="1:11" ht="13.2" x14ac:dyDescent="0.25">
      <c r="A731" s="14" t="s">
        <v>3121</v>
      </c>
      <c r="B731" s="14" t="s">
        <v>4971</v>
      </c>
      <c r="C731" s="14" t="s">
        <v>4972</v>
      </c>
      <c r="D731" s="16">
        <v>45873</v>
      </c>
      <c r="E731" s="16"/>
      <c r="F731" s="14" t="s">
        <v>4973</v>
      </c>
      <c r="G731" s="14"/>
      <c r="H731" s="14" t="s">
        <v>4888</v>
      </c>
      <c r="I731" s="15">
        <v>1398.94</v>
      </c>
      <c r="J731" s="77">
        <v>4</v>
      </c>
      <c r="K731" s="92"/>
    </row>
    <row r="732" spans="1:11" ht="13.2" x14ac:dyDescent="0.25">
      <c r="A732" s="14" t="s">
        <v>3121</v>
      </c>
      <c r="B732" s="14" t="s">
        <v>4971</v>
      </c>
      <c r="C732" s="14" t="s">
        <v>4972</v>
      </c>
      <c r="D732" s="16">
        <v>45873</v>
      </c>
      <c r="E732" s="16"/>
      <c r="F732" s="14" t="s">
        <v>4974</v>
      </c>
      <c r="G732" s="14" t="s">
        <v>4884</v>
      </c>
      <c r="H732" s="14" t="s">
        <v>4885</v>
      </c>
      <c r="I732" s="15">
        <v>562.29</v>
      </c>
      <c r="J732" s="77">
        <v>4</v>
      </c>
      <c r="K732" s="92"/>
    </row>
    <row r="733" spans="1:11" ht="20.399999999999999" x14ac:dyDescent="0.25">
      <c r="A733" s="14" t="s">
        <v>3121</v>
      </c>
      <c r="B733" s="14" t="s">
        <v>4971</v>
      </c>
      <c r="C733" s="14" t="s">
        <v>4972</v>
      </c>
      <c r="D733" s="16">
        <v>45873</v>
      </c>
      <c r="E733" s="16"/>
      <c r="F733" s="14" t="s">
        <v>4975</v>
      </c>
      <c r="G733" s="14" t="s">
        <v>4881</v>
      </c>
      <c r="H733" s="14" t="s">
        <v>4882</v>
      </c>
      <c r="I733" s="15">
        <v>243.78</v>
      </c>
      <c r="J733" s="77">
        <v>4</v>
      </c>
      <c r="K733" s="92"/>
    </row>
    <row r="734" spans="1:11" ht="13.2" x14ac:dyDescent="0.25">
      <c r="A734" s="14" t="s">
        <v>3121</v>
      </c>
      <c r="B734" s="14" t="s">
        <v>4971</v>
      </c>
      <c r="C734" s="14" t="s">
        <v>4972</v>
      </c>
      <c r="D734" s="16">
        <v>45873</v>
      </c>
      <c r="E734" s="16"/>
      <c r="F734" s="14" t="s">
        <v>4976</v>
      </c>
      <c r="G734" s="14">
        <v>9712000</v>
      </c>
      <c r="H734" s="14" t="s">
        <v>4887</v>
      </c>
      <c r="I734" s="15">
        <v>76.319999999999993</v>
      </c>
      <c r="J734" s="77">
        <v>4</v>
      </c>
      <c r="K734" s="92"/>
    </row>
    <row r="735" spans="1:11" ht="13.2" x14ac:dyDescent="0.25">
      <c r="A735" s="14" t="s">
        <v>3121</v>
      </c>
      <c r="B735" s="14" t="s">
        <v>4971</v>
      </c>
      <c r="C735" s="14" t="s">
        <v>4972</v>
      </c>
      <c r="D735" s="16">
        <v>45873</v>
      </c>
      <c r="E735" s="16"/>
      <c r="F735" s="14" t="s">
        <v>4973</v>
      </c>
      <c r="G735" s="14"/>
      <c r="H735" s="14" t="s">
        <v>4889</v>
      </c>
      <c r="I735" s="15">
        <v>350.73</v>
      </c>
      <c r="J735" s="77">
        <v>4</v>
      </c>
      <c r="K735" s="92"/>
    </row>
    <row r="736" spans="1:11" ht="13.2" x14ac:dyDescent="0.25">
      <c r="A736" s="14" t="s">
        <v>3121</v>
      </c>
      <c r="B736" s="14" t="s">
        <v>4971</v>
      </c>
      <c r="C736" s="14" t="s">
        <v>4972</v>
      </c>
      <c r="D736" s="16">
        <v>45873</v>
      </c>
      <c r="E736" s="16"/>
      <c r="F736" s="14" t="s">
        <v>4974</v>
      </c>
      <c r="G736" s="14" t="s">
        <v>4884</v>
      </c>
      <c r="H736" s="14" t="s">
        <v>4885</v>
      </c>
      <c r="I736" s="15">
        <v>173</v>
      </c>
      <c r="J736" s="77">
        <v>4</v>
      </c>
      <c r="K736" s="92"/>
    </row>
    <row r="737" spans="1:11" ht="20.399999999999999" x14ac:dyDescent="0.25">
      <c r="A737" s="14" t="s">
        <v>3121</v>
      </c>
      <c r="B737" s="14" t="s">
        <v>4971</v>
      </c>
      <c r="C737" s="14" t="s">
        <v>4972</v>
      </c>
      <c r="D737" s="16">
        <v>45873</v>
      </c>
      <c r="E737" s="16"/>
      <c r="F737" s="14" t="s">
        <v>4975</v>
      </c>
      <c r="G737" s="14" t="s">
        <v>4881</v>
      </c>
      <c r="H737" s="14" t="s">
        <v>4882</v>
      </c>
      <c r="I737" s="15">
        <v>75</v>
      </c>
      <c r="J737" s="77">
        <v>4</v>
      </c>
      <c r="K737" s="92"/>
    </row>
    <row r="738" spans="1:11" ht="13.2" x14ac:dyDescent="0.25">
      <c r="A738" s="14" t="s">
        <v>3121</v>
      </c>
      <c r="B738" s="14" t="s">
        <v>4971</v>
      </c>
      <c r="C738" s="14" t="s">
        <v>4972</v>
      </c>
      <c r="D738" s="16">
        <v>45873</v>
      </c>
      <c r="E738" s="16"/>
      <c r="F738" s="14" t="s">
        <v>4976</v>
      </c>
      <c r="G738" s="14">
        <v>9712000</v>
      </c>
      <c r="H738" s="14" t="s">
        <v>4887</v>
      </c>
      <c r="I738" s="15">
        <v>82.27</v>
      </c>
      <c r="J738" s="77">
        <v>4</v>
      </c>
      <c r="K738" s="92"/>
    </row>
    <row r="739" spans="1:11" ht="13.2" x14ac:dyDescent="0.25">
      <c r="A739" s="14" t="s">
        <v>3121</v>
      </c>
      <c r="B739" s="14" t="s">
        <v>4971</v>
      </c>
      <c r="C739" s="14" t="s">
        <v>4972</v>
      </c>
      <c r="D739" s="16">
        <v>45873</v>
      </c>
      <c r="E739" s="16"/>
      <c r="F739" s="14" t="s">
        <v>4973</v>
      </c>
      <c r="G739" s="14"/>
      <c r="H739" s="14" t="s">
        <v>4890</v>
      </c>
      <c r="I739" s="15">
        <v>1245.22</v>
      </c>
      <c r="J739" s="77">
        <v>4</v>
      </c>
      <c r="K739" s="92"/>
    </row>
    <row r="740" spans="1:11" ht="13.2" x14ac:dyDescent="0.25">
      <c r="A740" s="14" t="s">
        <v>3121</v>
      </c>
      <c r="B740" s="14" t="s">
        <v>4971</v>
      </c>
      <c r="C740" s="14" t="s">
        <v>4972</v>
      </c>
      <c r="D740" s="16">
        <v>45873</v>
      </c>
      <c r="E740" s="16"/>
      <c r="F740" s="14" t="s">
        <v>4974</v>
      </c>
      <c r="G740" s="14" t="s">
        <v>4884</v>
      </c>
      <c r="H740" s="14" t="s">
        <v>4885</v>
      </c>
      <c r="I740" s="15">
        <v>516.66</v>
      </c>
      <c r="J740" s="77">
        <v>4</v>
      </c>
      <c r="K740" s="92"/>
    </row>
    <row r="741" spans="1:11" ht="20.399999999999999" x14ac:dyDescent="0.25">
      <c r="A741" s="14" t="s">
        <v>3121</v>
      </c>
      <c r="B741" s="14" t="s">
        <v>4971</v>
      </c>
      <c r="C741" s="14" t="s">
        <v>4972</v>
      </c>
      <c r="D741" s="16">
        <v>45873</v>
      </c>
      <c r="E741" s="16"/>
      <c r="F741" s="14" t="s">
        <v>4975</v>
      </c>
      <c r="G741" s="14" t="s">
        <v>4881</v>
      </c>
      <c r="H741" s="14" t="s">
        <v>4882</v>
      </c>
      <c r="I741" s="15">
        <v>224.01</v>
      </c>
      <c r="J741" s="77">
        <v>4</v>
      </c>
      <c r="K741" s="92"/>
    </row>
    <row r="742" spans="1:11" ht="13.2" x14ac:dyDescent="0.25">
      <c r="A742" s="14" t="s">
        <v>3121</v>
      </c>
      <c r="B742" s="14" t="s">
        <v>4971</v>
      </c>
      <c r="C742" s="14" t="s">
        <v>4972</v>
      </c>
      <c r="D742" s="16">
        <v>45873</v>
      </c>
      <c r="E742" s="16"/>
      <c r="F742" s="14" t="s">
        <v>4976</v>
      </c>
      <c r="G742" s="14">
        <v>9712000</v>
      </c>
      <c r="H742" s="14" t="s">
        <v>4887</v>
      </c>
      <c r="I742" s="15">
        <v>154.63999999999999</v>
      </c>
      <c r="J742" s="77">
        <v>4</v>
      </c>
      <c r="K742" s="92"/>
    </row>
    <row r="743" spans="1:11" ht="13.2" x14ac:dyDescent="0.25">
      <c r="A743" s="14" t="s">
        <v>3121</v>
      </c>
      <c r="B743" s="14" t="s">
        <v>4971</v>
      </c>
      <c r="C743" s="14" t="s">
        <v>4972</v>
      </c>
      <c r="D743" s="16">
        <v>45873</v>
      </c>
      <c r="E743" s="16"/>
      <c r="F743" s="14" t="s">
        <v>4973</v>
      </c>
      <c r="G743" s="14"/>
      <c r="H743" s="14" t="s">
        <v>4924</v>
      </c>
      <c r="I743" s="15">
        <v>1482.69</v>
      </c>
      <c r="J743" s="77">
        <v>4</v>
      </c>
      <c r="K743" s="92"/>
    </row>
    <row r="744" spans="1:11" ht="13.2" x14ac:dyDescent="0.25">
      <c r="A744" s="14" t="s">
        <v>3121</v>
      </c>
      <c r="B744" s="14" t="s">
        <v>4971</v>
      </c>
      <c r="C744" s="14" t="s">
        <v>4972</v>
      </c>
      <c r="D744" s="16">
        <v>45873</v>
      </c>
      <c r="E744" s="16"/>
      <c r="F744" s="14" t="s">
        <v>4974</v>
      </c>
      <c r="G744" s="14" t="s">
        <v>4884</v>
      </c>
      <c r="H744" s="14" t="s">
        <v>4885</v>
      </c>
      <c r="I744" s="15">
        <v>544.71</v>
      </c>
      <c r="J744" s="77">
        <v>4</v>
      </c>
      <c r="K744" s="92"/>
    </row>
    <row r="745" spans="1:11" ht="13.2" x14ac:dyDescent="0.25">
      <c r="A745" s="14" t="s">
        <v>3121</v>
      </c>
      <c r="B745" s="14" t="s">
        <v>4971</v>
      </c>
      <c r="C745" s="14" t="s">
        <v>4972</v>
      </c>
      <c r="D745" s="16">
        <v>45873</v>
      </c>
      <c r="E745" s="16"/>
      <c r="F745" s="14" t="s">
        <v>4975</v>
      </c>
      <c r="G745" s="14">
        <v>36284831</v>
      </c>
      <c r="H745" s="14" t="s">
        <v>4925</v>
      </c>
      <c r="I745" s="15">
        <v>236.16</v>
      </c>
      <c r="J745" s="77">
        <v>4</v>
      </c>
      <c r="K745" s="92"/>
    </row>
    <row r="746" spans="1:11" ht="13.2" x14ac:dyDescent="0.25">
      <c r="A746" s="14" t="s">
        <v>3121</v>
      </c>
      <c r="B746" s="14" t="s">
        <v>4971</v>
      </c>
      <c r="C746" s="14" t="s">
        <v>4972</v>
      </c>
      <c r="D746" s="16">
        <v>45873</v>
      </c>
      <c r="E746" s="16"/>
      <c r="F746" s="14" t="s">
        <v>4976</v>
      </c>
      <c r="G746" s="14">
        <v>9712000</v>
      </c>
      <c r="H746" s="14" t="s">
        <v>4887</v>
      </c>
      <c r="I746" s="15">
        <v>-32.03</v>
      </c>
      <c r="J746" s="77">
        <v>4</v>
      </c>
      <c r="K746" s="92"/>
    </row>
    <row r="747" spans="1:11" ht="20.399999999999999" x14ac:dyDescent="0.25">
      <c r="A747" s="14" t="s">
        <v>3121</v>
      </c>
      <c r="B747" s="14" t="s">
        <v>4977</v>
      </c>
      <c r="C747" s="14" t="s">
        <v>4978</v>
      </c>
      <c r="D747" s="16">
        <v>45715</v>
      </c>
      <c r="E747" s="16"/>
      <c r="F747" s="14" t="s">
        <v>4979</v>
      </c>
      <c r="G747" s="14">
        <v>31561357</v>
      </c>
      <c r="H747" s="14" t="s">
        <v>4942</v>
      </c>
      <c r="I747" s="15">
        <v>347.62</v>
      </c>
      <c r="J747" s="77">
        <v>4</v>
      </c>
      <c r="K747" s="92"/>
    </row>
    <row r="748" spans="1:11" ht="13.2" x14ac:dyDescent="0.25">
      <c r="A748" s="14" t="s">
        <v>3121</v>
      </c>
      <c r="B748" s="14" t="s">
        <v>4980</v>
      </c>
      <c r="C748" s="14" t="s">
        <v>4981</v>
      </c>
      <c r="D748" s="16">
        <v>45930</v>
      </c>
      <c r="E748" s="16"/>
      <c r="F748" s="14" t="s">
        <v>4982</v>
      </c>
      <c r="G748" s="14" t="s">
        <v>4929</v>
      </c>
      <c r="H748" s="14" t="s">
        <v>4930</v>
      </c>
      <c r="I748" s="15">
        <v>39.35</v>
      </c>
      <c r="J748" s="77">
        <v>4</v>
      </c>
      <c r="K748" s="92"/>
    </row>
    <row r="749" spans="1:11" ht="13.2" x14ac:dyDescent="0.25">
      <c r="A749" s="14" t="s">
        <v>3121</v>
      </c>
      <c r="B749" s="14" t="s">
        <v>4983</v>
      </c>
      <c r="C749" s="14" t="s">
        <v>4984</v>
      </c>
      <c r="D749" s="16">
        <v>45930</v>
      </c>
      <c r="E749" s="16"/>
      <c r="F749" s="14" t="s">
        <v>4985</v>
      </c>
      <c r="G749" s="14"/>
      <c r="H749" s="14" t="s">
        <v>4845</v>
      </c>
      <c r="I749" s="15">
        <v>98.93</v>
      </c>
      <c r="J749" s="77">
        <v>4</v>
      </c>
      <c r="K749" s="92"/>
    </row>
    <row r="750" spans="1:11" ht="13.2" x14ac:dyDescent="0.25">
      <c r="A750" s="14" t="s">
        <v>3121</v>
      </c>
      <c r="B750" s="14" t="s">
        <v>4441</v>
      </c>
      <c r="C750" s="14" t="s">
        <v>4984</v>
      </c>
      <c r="D750" s="16">
        <v>45952</v>
      </c>
      <c r="E750" s="16"/>
      <c r="F750" s="14" t="s">
        <v>4986</v>
      </c>
      <c r="G750" s="14" t="s">
        <v>3074</v>
      </c>
      <c r="H750" s="14" t="s">
        <v>4847</v>
      </c>
      <c r="I750" s="15">
        <v>22.75</v>
      </c>
      <c r="J750" s="77">
        <v>4</v>
      </c>
      <c r="K750" s="92"/>
    </row>
    <row r="751" spans="1:11" ht="13.2" x14ac:dyDescent="0.25">
      <c r="A751" s="14" t="s">
        <v>3121</v>
      </c>
      <c r="B751" s="14" t="s">
        <v>4987</v>
      </c>
      <c r="C751" s="14"/>
      <c r="D751" s="16">
        <v>45928</v>
      </c>
      <c r="E751" s="16"/>
      <c r="F751" s="14" t="s">
        <v>4988</v>
      </c>
      <c r="G751" s="14"/>
      <c r="H751" s="14" t="s">
        <v>4841</v>
      </c>
      <c r="I751" s="15">
        <v>3.83</v>
      </c>
      <c r="J751" s="77">
        <v>4</v>
      </c>
      <c r="K751" s="92"/>
    </row>
    <row r="752" spans="1:11" ht="13.2" x14ac:dyDescent="0.25">
      <c r="A752" s="14" t="s">
        <v>3121</v>
      </c>
      <c r="B752" s="14" t="s">
        <v>4989</v>
      </c>
      <c r="C752" s="14"/>
      <c r="D752" s="16">
        <v>45928</v>
      </c>
      <c r="E752" s="16"/>
      <c r="F752" s="14" t="s">
        <v>4988</v>
      </c>
      <c r="G752" s="14"/>
      <c r="H752" s="14" t="s">
        <v>4841</v>
      </c>
      <c r="I752" s="15">
        <v>15.81</v>
      </c>
      <c r="J752" s="77">
        <v>4</v>
      </c>
      <c r="K752" s="92"/>
    </row>
    <row r="753" spans="1:11" ht="13.2" x14ac:dyDescent="0.25">
      <c r="A753" s="14" t="s">
        <v>3121</v>
      </c>
      <c r="B753" s="14" t="s">
        <v>4990</v>
      </c>
      <c r="C753" s="14"/>
      <c r="D753" s="16">
        <v>45926</v>
      </c>
      <c r="E753" s="16"/>
      <c r="F753" s="14" t="s">
        <v>4988</v>
      </c>
      <c r="G753" s="14"/>
      <c r="H753" s="14" t="s">
        <v>4841</v>
      </c>
      <c r="I753" s="15">
        <v>47.41</v>
      </c>
      <c r="J753" s="77">
        <v>4</v>
      </c>
      <c r="K753" s="92"/>
    </row>
    <row r="754" spans="1:11" ht="13.2" x14ac:dyDescent="0.25">
      <c r="A754" s="14" t="s">
        <v>3121</v>
      </c>
      <c r="B754" s="14" t="s">
        <v>4991</v>
      </c>
      <c r="C754" s="14"/>
      <c r="D754" s="16">
        <v>45926</v>
      </c>
      <c r="E754" s="16"/>
      <c r="F754" s="14" t="s">
        <v>4988</v>
      </c>
      <c r="G754" s="14"/>
      <c r="H754" s="14" t="s">
        <v>4841</v>
      </c>
      <c r="I754" s="15">
        <v>15.8</v>
      </c>
      <c r="J754" s="77">
        <v>4</v>
      </c>
      <c r="K754" s="92"/>
    </row>
    <row r="755" spans="1:11" ht="20.399999999999999" x14ac:dyDescent="0.25">
      <c r="A755" s="14" t="s">
        <v>3121</v>
      </c>
      <c r="B755" s="14" t="s">
        <v>4992</v>
      </c>
      <c r="C755" s="14" t="s">
        <v>4993</v>
      </c>
      <c r="D755" s="16">
        <v>45921</v>
      </c>
      <c r="E755" s="16"/>
      <c r="F755" s="14" t="s">
        <v>4862</v>
      </c>
      <c r="G755" s="14" t="s">
        <v>4994</v>
      </c>
      <c r="H755" s="14" t="s">
        <v>4995</v>
      </c>
      <c r="I755" s="15">
        <v>76.790000000000006</v>
      </c>
      <c r="J755" s="77">
        <v>4</v>
      </c>
      <c r="K755" s="92"/>
    </row>
    <row r="756" spans="1:11" ht="20.399999999999999" x14ac:dyDescent="0.25">
      <c r="A756" s="14" t="s">
        <v>3121</v>
      </c>
      <c r="B756" s="14" t="s">
        <v>4441</v>
      </c>
      <c r="C756" s="14"/>
      <c r="D756" s="16">
        <v>45952</v>
      </c>
      <c r="E756" s="16"/>
      <c r="F756" s="14" t="s">
        <v>4996</v>
      </c>
      <c r="G756" s="14" t="s">
        <v>3074</v>
      </c>
      <c r="H756" s="14" t="s">
        <v>4997</v>
      </c>
      <c r="I756" s="15">
        <v>17.66</v>
      </c>
      <c r="J756" s="77">
        <v>4</v>
      </c>
      <c r="K756" s="92"/>
    </row>
    <row r="757" spans="1:11" ht="13.2" x14ac:dyDescent="0.25">
      <c r="A757" s="14" t="s">
        <v>3121</v>
      </c>
      <c r="B757" s="14" t="s">
        <v>4998</v>
      </c>
      <c r="C757" s="14"/>
      <c r="D757" s="16">
        <v>45919</v>
      </c>
      <c r="E757" s="16"/>
      <c r="F757" s="14" t="s">
        <v>4999</v>
      </c>
      <c r="G757" s="14"/>
      <c r="H757" s="14" t="s">
        <v>4841</v>
      </c>
      <c r="I757" s="15">
        <v>360.9</v>
      </c>
      <c r="J757" s="77">
        <v>4</v>
      </c>
      <c r="K757" s="92"/>
    </row>
    <row r="758" spans="1:11" ht="20.399999999999999" x14ac:dyDescent="0.25">
      <c r="A758" s="14" t="s">
        <v>3121</v>
      </c>
      <c r="B758" s="14" t="s">
        <v>5000</v>
      </c>
      <c r="C758" s="14" t="s">
        <v>4927</v>
      </c>
      <c r="D758" s="16">
        <v>45912</v>
      </c>
      <c r="E758" s="16"/>
      <c r="F758" s="14" t="s">
        <v>5001</v>
      </c>
      <c r="G758" s="14" t="s">
        <v>4881</v>
      </c>
      <c r="H758" s="14" t="s">
        <v>4882</v>
      </c>
      <c r="I758" s="15">
        <v>42.86</v>
      </c>
      <c r="J758" s="77">
        <v>4</v>
      </c>
      <c r="K758" s="92"/>
    </row>
    <row r="759" spans="1:11" ht="13.2" x14ac:dyDescent="0.25">
      <c r="A759" s="14" t="s">
        <v>3121</v>
      </c>
      <c r="B759" s="14" t="s">
        <v>5000</v>
      </c>
      <c r="C759" s="14" t="s">
        <v>4927</v>
      </c>
      <c r="D759" s="16">
        <v>45912</v>
      </c>
      <c r="E759" s="16"/>
      <c r="F759" s="14" t="s">
        <v>5002</v>
      </c>
      <c r="G759" s="14" t="s">
        <v>4884</v>
      </c>
      <c r="H759" s="14" t="s">
        <v>4885</v>
      </c>
      <c r="I759" s="15">
        <v>98.87</v>
      </c>
      <c r="J759" s="77">
        <v>4</v>
      </c>
      <c r="K759" s="92"/>
    </row>
    <row r="760" spans="1:11" ht="13.2" x14ac:dyDescent="0.25">
      <c r="A760" s="14" t="s">
        <v>3121</v>
      </c>
      <c r="B760" s="14" t="s">
        <v>5000</v>
      </c>
      <c r="C760" s="14" t="s">
        <v>4927</v>
      </c>
      <c r="D760" s="16">
        <v>45912</v>
      </c>
      <c r="E760" s="16"/>
      <c r="F760" s="14" t="s">
        <v>5003</v>
      </c>
      <c r="G760" s="14">
        <v>9712000</v>
      </c>
      <c r="H760" s="14" t="s">
        <v>4887</v>
      </c>
      <c r="I760" s="15">
        <v>47.01</v>
      </c>
      <c r="J760" s="77">
        <v>4</v>
      </c>
      <c r="K760" s="92"/>
    </row>
    <row r="761" spans="1:11" ht="13.2" x14ac:dyDescent="0.25">
      <c r="A761" s="14" t="s">
        <v>3121</v>
      </c>
      <c r="B761" s="14" t="s">
        <v>5000</v>
      </c>
      <c r="C761" s="14" t="s">
        <v>4927</v>
      </c>
      <c r="D761" s="16">
        <v>45912</v>
      </c>
      <c r="E761" s="16"/>
      <c r="F761" s="14" t="s">
        <v>5004</v>
      </c>
      <c r="G761" s="14"/>
      <c r="H761" s="14" t="s">
        <v>4890</v>
      </c>
      <c r="I761" s="15">
        <v>219.77</v>
      </c>
      <c r="J761" s="77">
        <v>4</v>
      </c>
      <c r="K761" s="92"/>
    </row>
    <row r="762" spans="1:11" ht="13.2" x14ac:dyDescent="0.25">
      <c r="A762" s="14" t="s">
        <v>3121</v>
      </c>
      <c r="B762" s="14" t="s">
        <v>5005</v>
      </c>
      <c r="C762" s="14">
        <v>5481010863</v>
      </c>
      <c r="D762" s="16">
        <v>45911</v>
      </c>
      <c r="E762" s="16"/>
      <c r="F762" s="14" t="s">
        <v>5006</v>
      </c>
      <c r="G762" s="14"/>
      <c r="H762" s="14" t="s">
        <v>4841</v>
      </c>
      <c r="I762" s="15">
        <v>269.99</v>
      </c>
      <c r="J762" s="77">
        <v>4</v>
      </c>
      <c r="K762" s="92"/>
    </row>
    <row r="763" spans="1:11" ht="13.2" x14ac:dyDescent="0.25">
      <c r="A763" s="14" t="s">
        <v>3121</v>
      </c>
      <c r="B763" s="14" t="s">
        <v>5007</v>
      </c>
      <c r="C763" s="14">
        <v>5892835496</v>
      </c>
      <c r="D763" s="16">
        <v>45911</v>
      </c>
      <c r="E763" s="16"/>
      <c r="F763" s="14" t="s">
        <v>5008</v>
      </c>
      <c r="G763" s="14"/>
      <c r="H763" s="14" t="s">
        <v>4841</v>
      </c>
      <c r="I763" s="15">
        <v>564.92999999999995</v>
      </c>
      <c r="J763" s="77">
        <v>4</v>
      </c>
      <c r="K763" s="92"/>
    </row>
    <row r="764" spans="1:11" ht="20.399999999999999" x14ac:dyDescent="0.25">
      <c r="A764" s="14" t="s">
        <v>3121</v>
      </c>
      <c r="B764" s="14" t="s">
        <v>5009</v>
      </c>
      <c r="C764" s="14" t="s">
        <v>5010</v>
      </c>
      <c r="D764" s="16">
        <v>45910</v>
      </c>
      <c r="E764" s="16"/>
      <c r="F764" s="14" t="s">
        <v>5011</v>
      </c>
      <c r="G764" s="14">
        <v>51183455</v>
      </c>
      <c r="H764" s="14" t="s">
        <v>4875</v>
      </c>
      <c r="I764" s="15">
        <v>28.29</v>
      </c>
      <c r="J764" s="77">
        <v>4</v>
      </c>
      <c r="K764" s="92"/>
    </row>
    <row r="765" spans="1:11" ht="13.2" x14ac:dyDescent="0.25">
      <c r="A765" s="14" t="s">
        <v>3121</v>
      </c>
      <c r="B765" s="14" t="s">
        <v>5012</v>
      </c>
      <c r="C765" s="14" t="s">
        <v>5013</v>
      </c>
      <c r="D765" s="16">
        <v>45910</v>
      </c>
      <c r="E765" s="16"/>
      <c r="F765" s="14" t="s">
        <v>5014</v>
      </c>
      <c r="G765" s="14" t="s">
        <v>4916</v>
      </c>
      <c r="H765" s="14" t="s">
        <v>3939</v>
      </c>
      <c r="I765" s="15">
        <v>2800</v>
      </c>
      <c r="J765" s="77">
        <v>4</v>
      </c>
      <c r="K765" s="92"/>
    </row>
    <row r="766" spans="1:11" ht="13.2" x14ac:dyDescent="0.25">
      <c r="A766" s="14" t="s">
        <v>3121</v>
      </c>
      <c r="B766" s="14" t="s">
        <v>5015</v>
      </c>
      <c r="C766" s="14" t="s">
        <v>5016</v>
      </c>
      <c r="D766" s="16">
        <v>45909</v>
      </c>
      <c r="E766" s="16"/>
      <c r="F766" s="14" t="s">
        <v>5017</v>
      </c>
      <c r="G766" s="14">
        <v>35763469</v>
      </c>
      <c r="H766" s="14" t="s">
        <v>4898</v>
      </c>
      <c r="I766" s="15">
        <v>104.29</v>
      </c>
      <c r="J766" s="77">
        <v>4</v>
      </c>
      <c r="K766" s="92"/>
    </row>
    <row r="767" spans="1:11" ht="20.399999999999999" x14ac:dyDescent="0.25">
      <c r="A767" s="14" t="s">
        <v>3121</v>
      </c>
      <c r="B767" s="14" t="s">
        <v>5018</v>
      </c>
      <c r="C767" s="14" t="s">
        <v>5019</v>
      </c>
      <c r="D767" s="16">
        <v>45908</v>
      </c>
      <c r="E767" s="16"/>
      <c r="F767" s="14" t="s">
        <v>5020</v>
      </c>
      <c r="G767" s="14" t="s">
        <v>4907</v>
      </c>
      <c r="H767" s="14" t="s">
        <v>3999</v>
      </c>
      <c r="I767" s="15">
        <v>1500</v>
      </c>
      <c r="J767" s="77">
        <v>4</v>
      </c>
      <c r="K767" s="92"/>
    </row>
    <row r="768" spans="1:11" ht="20.399999999999999" x14ac:dyDescent="0.25">
      <c r="A768" s="14" t="s">
        <v>3121</v>
      </c>
      <c r="B768" s="14" t="s">
        <v>5021</v>
      </c>
      <c r="C768" s="14" t="s">
        <v>5022</v>
      </c>
      <c r="D768" s="16">
        <v>45908</v>
      </c>
      <c r="E768" s="16"/>
      <c r="F768" s="14" t="s">
        <v>5023</v>
      </c>
      <c r="G768" s="14" t="s">
        <v>4907</v>
      </c>
      <c r="H768" s="14" t="s">
        <v>3999</v>
      </c>
      <c r="I768" s="15">
        <v>2450</v>
      </c>
      <c r="J768" s="77">
        <v>4</v>
      </c>
      <c r="K768" s="92"/>
    </row>
    <row r="769" spans="1:11" ht="13.2" x14ac:dyDescent="0.25">
      <c r="A769" s="14" t="s">
        <v>3121</v>
      </c>
      <c r="B769" s="14" t="s">
        <v>5024</v>
      </c>
      <c r="C769" s="14" t="s">
        <v>5025</v>
      </c>
      <c r="D769" s="16">
        <v>45908</v>
      </c>
      <c r="E769" s="16"/>
      <c r="F769" s="14" t="s">
        <v>5026</v>
      </c>
      <c r="G769" s="14">
        <v>36822540</v>
      </c>
      <c r="H769" s="14" t="s">
        <v>4859</v>
      </c>
      <c r="I769" s="15">
        <v>1599</v>
      </c>
      <c r="J769" s="77">
        <v>4</v>
      </c>
      <c r="K769" s="92"/>
    </row>
    <row r="770" spans="1:11" ht="13.2" x14ac:dyDescent="0.25">
      <c r="A770" s="14" t="s">
        <v>3121</v>
      </c>
      <c r="B770" s="14" t="s">
        <v>5000</v>
      </c>
      <c r="C770" s="14" t="s">
        <v>4927</v>
      </c>
      <c r="D770" s="16">
        <v>45906</v>
      </c>
      <c r="E770" s="16"/>
      <c r="F770" s="14" t="s">
        <v>5027</v>
      </c>
      <c r="G770" s="14"/>
      <c r="H770" s="14" t="s">
        <v>4879</v>
      </c>
      <c r="I770" s="15">
        <v>1941.55</v>
      </c>
      <c r="J770" s="77">
        <v>4</v>
      </c>
      <c r="K770" s="92"/>
    </row>
    <row r="771" spans="1:11" ht="13.2" x14ac:dyDescent="0.25">
      <c r="A771" s="14" t="s">
        <v>3121</v>
      </c>
      <c r="B771" s="14" t="s">
        <v>5000</v>
      </c>
      <c r="C771" s="14" t="s">
        <v>4927</v>
      </c>
      <c r="D771" s="16">
        <v>45906</v>
      </c>
      <c r="E771" s="16"/>
      <c r="F771" s="14" t="s">
        <v>5003</v>
      </c>
      <c r="G771" s="14">
        <v>9712000</v>
      </c>
      <c r="H771" s="14" t="s">
        <v>4887</v>
      </c>
      <c r="I771" s="15">
        <v>320.25</v>
      </c>
      <c r="J771" s="77">
        <v>4</v>
      </c>
      <c r="K771" s="92"/>
    </row>
    <row r="772" spans="1:11" ht="13.2" x14ac:dyDescent="0.25">
      <c r="A772" s="14" t="s">
        <v>3121</v>
      </c>
      <c r="B772" s="14" t="s">
        <v>5000</v>
      </c>
      <c r="C772" s="14" t="s">
        <v>4927</v>
      </c>
      <c r="D772" s="16">
        <v>45906</v>
      </c>
      <c r="E772" s="16"/>
      <c r="F772" s="14" t="s">
        <v>5002</v>
      </c>
      <c r="G772" s="14" t="s">
        <v>4884</v>
      </c>
      <c r="H772" s="14" t="s">
        <v>4885</v>
      </c>
      <c r="I772" s="15">
        <v>865</v>
      </c>
      <c r="J772" s="77">
        <v>4</v>
      </c>
      <c r="K772" s="92"/>
    </row>
    <row r="773" spans="1:11" ht="20.399999999999999" x14ac:dyDescent="0.25">
      <c r="A773" s="14" t="s">
        <v>3121</v>
      </c>
      <c r="B773" s="14" t="s">
        <v>5000</v>
      </c>
      <c r="C773" s="14" t="s">
        <v>4927</v>
      </c>
      <c r="D773" s="16">
        <v>45906</v>
      </c>
      <c r="E773" s="16"/>
      <c r="F773" s="14" t="s">
        <v>5001</v>
      </c>
      <c r="G773" s="14" t="s">
        <v>4881</v>
      </c>
      <c r="H773" s="14" t="s">
        <v>4882</v>
      </c>
      <c r="I773" s="15">
        <v>375</v>
      </c>
      <c r="J773" s="77">
        <v>4</v>
      </c>
      <c r="K773" s="92"/>
    </row>
    <row r="774" spans="1:11" ht="13.2" x14ac:dyDescent="0.25">
      <c r="A774" s="14" t="s">
        <v>3121</v>
      </c>
      <c r="B774" s="14" t="s">
        <v>5000</v>
      </c>
      <c r="C774" s="14" t="s">
        <v>4927</v>
      </c>
      <c r="D774" s="16">
        <v>45906</v>
      </c>
      <c r="E774" s="16"/>
      <c r="F774" s="14" t="s">
        <v>5027</v>
      </c>
      <c r="G774" s="14"/>
      <c r="H774" s="14" t="s">
        <v>4888</v>
      </c>
      <c r="I774" s="15">
        <v>1342.37</v>
      </c>
      <c r="J774" s="77">
        <v>4</v>
      </c>
      <c r="K774" s="92"/>
    </row>
    <row r="775" spans="1:11" ht="13.2" x14ac:dyDescent="0.25">
      <c r="A775" s="14" t="s">
        <v>3121</v>
      </c>
      <c r="B775" s="14" t="s">
        <v>5000</v>
      </c>
      <c r="C775" s="14" t="s">
        <v>4927</v>
      </c>
      <c r="D775" s="16">
        <v>45906</v>
      </c>
      <c r="E775" s="16"/>
      <c r="F775" s="14" t="s">
        <v>5003</v>
      </c>
      <c r="G775" s="14">
        <v>9712000</v>
      </c>
      <c r="H775" s="14" t="s">
        <v>4887</v>
      </c>
      <c r="I775" s="15">
        <v>60.79</v>
      </c>
      <c r="J775" s="77">
        <v>4</v>
      </c>
      <c r="K775" s="92"/>
    </row>
    <row r="776" spans="1:11" ht="13.2" x14ac:dyDescent="0.25">
      <c r="A776" s="14" t="s">
        <v>3121</v>
      </c>
      <c r="B776" s="14" t="s">
        <v>5000</v>
      </c>
      <c r="C776" s="14" t="s">
        <v>4927</v>
      </c>
      <c r="D776" s="16">
        <v>45906</v>
      </c>
      <c r="E776" s="16"/>
      <c r="F776" s="14" t="s">
        <v>5002</v>
      </c>
      <c r="G776" s="14" t="s">
        <v>4884</v>
      </c>
      <c r="H776" s="14" t="s">
        <v>4885</v>
      </c>
      <c r="I776" s="15">
        <v>529.61</v>
      </c>
      <c r="J776" s="77">
        <v>4</v>
      </c>
      <c r="K776" s="92"/>
    </row>
    <row r="777" spans="1:11" ht="20.399999999999999" x14ac:dyDescent="0.25">
      <c r="A777" s="14" t="s">
        <v>3121</v>
      </c>
      <c r="B777" s="14" t="s">
        <v>5000</v>
      </c>
      <c r="C777" s="14" t="s">
        <v>4927</v>
      </c>
      <c r="D777" s="16">
        <v>45906</v>
      </c>
      <c r="E777" s="16"/>
      <c r="F777" s="14" t="s">
        <v>5001</v>
      </c>
      <c r="G777" s="14" t="s">
        <v>4881</v>
      </c>
      <c r="H777" s="14" t="s">
        <v>4882</v>
      </c>
      <c r="I777" s="15">
        <v>229.62</v>
      </c>
      <c r="J777" s="77">
        <v>4</v>
      </c>
      <c r="K777" s="92"/>
    </row>
    <row r="778" spans="1:11" ht="13.2" x14ac:dyDescent="0.25">
      <c r="A778" s="14" t="s">
        <v>3121</v>
      </c>
      <c r="B778" s="14" t="s">
        <v>5000</v>
      </c>
      <c r="C778" s="14" t="s">
        <v>4927</v>
      </c>
      <c r="D778" s="16">
        <v>45906</v>
      </c>
      <c r="E778" s="16"/>
      <c r="F778" s="14" t="s">
        <v>5027</v>
      </c>
      <c r="G778" s="14"/>
      <c r="H778" s="14" t="s">
        <v>4889</v>
      </c>
      <c r="I778" s="15">
        <v>350.73</v>
      </c>
      <c r="J778" s="77">
        <v>4</v>
      </c>
      <c r="K778" s="92"/>
    </row>
    <row r="779" spans="1:11" ht="13.2" x14ac:dyDescent="0.25">
      <c r="A779" s="14" t="s">
        <v>3121</v>
      </c>
      <c r="B779" s="14" t="s">
        <v>5000</v>
      </c>
      <c r="C779" s="14" t="s">
        <v>4927</v>
      </c>
      <c r="D779" s="16">
        <v>45906</v>
      </c>
      <c r="E779" s="16"/>
      <c r="F779" s="14" t="s">
        <v>5003</v>
      </c>
      <c r="G779" s="14">
        <v>9712000</v>
      </c>
      <c r="H779" s="14" t="s">
        <v>4887</v>
      </c>
      <c r="I779" s="15">
        <v>82.27</v>
      </c>
      <c r="J779" s="77">
        <v>4</v>
      </c>
      <c r="K779" s="92"/>
    </row>
    <row r="780" spans="1:11" ht="13.2" x14ac:dyDescent="0.25">
      <c r="A780" s="14" t="s">
        <v>3121</v>
      </c>
      <c r="B780" s="14" t="s">
        <v>5000</v>
      </c>
      <c r="C780" s="14" t="s">
        <v>4927</v>
      </c>
      <c r="D780" s="16">
        <v>45906</v>
      </c>
      <c r="E780" s="16"/>
      <c r="F780" s="14" t="s">
        <v>5002</v>
      </c>
      <c r="G780" s="14" t="s">
        <v>4884</v>
      </c>
      <c r="H780" s="14" t="s">
        <v>4885</v>
      </c>
      <c r="I780" s="15">
        <v>173</v>
      </c>
      <c r="J780" s="77">
        <v>4</v>
      </c>
      <c r="K780" s="92"/>
    </row>
    <row r="781" spans="1:11" ht="20.399999999999999" x14ac:dyDescent="0.25">
      <c r="A781" s="14" t="s">
        <v>3121</v>
      </c>
      <c r="B781" s="14" t="s">
        <v>5000</v>
      </c>
      <c r="C781" s="14" t="s">
        <v>4927</v>
      </c>
      <c r="D781" s="16">
        <v>45906</v>
      </c>
      <c r="E781" s="16"/>
      <c r="F781" s="14" t="s">
        <v>5001</v>
      </c>
      <c r="G781" s="14" t="s">
        <v>4881</v>
      </c>
      <c r="H781" s="14" t="s">
        <v>4882</v>
      </c>
      <c r="I781" s="15">
        <v>75</v>
      </c>
      <c r="J781" s="77">
        <v>4</v>
      </c>
      <c r="K781" s="92"/>
    </row>
    <row r="782" spans="1:11" ht="13.2" x14ac:dyDescent="0.25">
      <c r="A782" s="14" t="s">
        <v>3121</v>
      </c>
      <c r="B782" s="14" t="s">
        <v>5000</v>
      </c>
      <c r="C782" s="14" t="s">
        <v>4927</v>
      </c>
      <c r="D782" s="16">
        <v>45906</v>
      </c>
      <c r="E782" s="16"/>
      <c r="F782" s="14" t="s">
        <v>5027</v>
      </c>
      <c r="G782" s="14"/>
      <c r="H782" s="14" t="s">
        <v>4890</v>
      </c>
      <c r="I782" s="15">
        <v>512.12</v>
      </c>
      <c r="J782" s="77">
        <v>4</v>
      </c>
      <c r="K782" s="92"/>
    </row>
    <row r="783" spans="1:11" ht="13.2" x14ac:dyDescent="0.25">
      <c r="A783" s="14" t="s">
        <v>3121</v>
      </c>
      <c r="B783" s="14" t="s">
        <v>5000</v>
      </c>
      <c r="C783" s="14" t="s">
        <v>4927</v>
      </c>
      <c r="D783" s="16">
        <v>45906</v>
      </c>
      <c r="E783" s="16"/>
      <c r="F783" s="14" t="s">
        <v>5003</v>
      </c>
      <c r="G783" s="14">
        <v>9712000</v>
      </c>
      <c r="H783" s="14" t="s">
        <v>4887</v>
      </c>
      <c r="I783" s="15">
        <v>1.98</v>
      </c>
      <c r="J783" s="77">
        <v>4</v>
      </c>
      <c r="K783" s="92"/>
    </row>
    <row r="784" spans="1:11" ht="13.2" x14ac:dyDescent="0.25">
      <c r="A784" s="14" t="s">
        <v>3121</v>
      </c>
      <c r="B784" s="14" t="s">
        <v>5000</v>
      </c>
      <c r="C784" s="14" t="s">
        <v>4927</v>
      </c>
      <c r="D784" s="16">
        <v>45906</v>
      </c>
      <c r="E784" s="16"/>
      <c r="F784" s="14" t="s">
        <v>5002</v>
      </c>
      <c r="G784" s="14" t="s">
        <v>4884</v>
      </c>
      <c r="H784" s="14" t="s">
        <v>4885</v>
      </c>
      <c r="I784" s="15">
        <v>195.65</v>
      </c>
      <c r="J784" s="77">
        <v>4</v>
      </c>
      <c r="K784" s="92"/>
    </row>
    <row r="785" spans="1:11" ht="20.399999999999999" x14ac:dyDescent="0.25">
      <c r="A785" s="14" t="s">
        <v>3121</v>
      </c>
      <c r="B785" s="14" t="s">
        <v>5000</v>
      </c>
      <c r="C785" s="14" t="s">
        <v>4927</v>
      </c>
      <c r="D785" s="16">
        <v>45906</v>
      </c>
      <c r="E785" s="16"/>
      <c r="F785" s="14" t="s">
        <v>5001</v>
      </c>
      <c r="G785" s="14" t="s">
        <v>4881</v>
      </c>
      <c r="H785" s="14" t="s">
        <v>4882</v>
      </c>
      <c r="I785" s="15">
        <v>84.84</v>
      </c>
      <c r="J785" s="77">
        <v>4</v>
      </c>
      <c r="K785" s="92"/>
    </row>
    <row r="786" spans="1:11" ht="13.2" x14ac:dyDescent="0.25">
      <c r="A786" s="14" t="s">
        <v>3121</v>
      </c>
      <c r="B786" s="14" t="s">
        <v>5000</v>
      </c>
      <c r="C786" s="14" t="s">
        <v>4927</v>
      </c>
      <c r="D786" s="16">
        <v>45906</v>
      </c>
      <c r="E786" s="16"/>
      <c r="F786" s="14" t="s">
        <v>5027</v>
      </c>
      <c r="G786" s="14"/>
      <c r="H786" s="14" t="s">
        <v>4924</v>
      </c>
      <c r="I786" s="15">
        <v>1440.09</v>
      </c>
      <c r="J786" s="77">
        <v>4</v>
      </c>
      <c r="K786" s="92"/>
    </row>
    <row r="787" spans="1:11" ht="13.2" x14ac:dyDescent="0.25">
      <c r="A787" s="14" t="s">
        <v>3121</v>
      </c>
      <c r="B787" s="14" t="s">
        <v>5000</v>
      </c>
      <c r="C787" s="14" t="s">
        <v>4927</v>
      </c>
      <c r="D787" s="16">
        <v>45906</v>
      </c>
      <c r="E787" s="16"/>
      <c r="F787" s="14" t="s">
        <v>5003</v>
      </c>
      <c r="G787" s="14">
        <v>9712000</v>
      </c>
      <c r="H787" s="14" t="s">
        <v>4887</v>
      </c>
      <c r="I787" s="15">
        <v>-44.29</v>
      </c>
      <c r="J787" s="77">
        <v>4</v>
      </c>
      <c r="K787" s="92"/>
    </row>
    <row r="788" spans="1:11" ht="13.2" x14ac:dyDescent="0.25">
      <c r="A788" s="14" t="s">
        <v>3121</v>
      </c>
      <c r="B788" s="14" t="s">
        <v>5000</v>
      </c>
      <c r="C788" s="14" t="s">
        <v>4927</v>
      </c>
      <c r="D788" s="16">
        <v>45906</v>
      </c>
      <c r="E788" s="16"/>
      <c r="F788" s="14" t="s">
        <v>5002</v>
      </c>
      <c r="G788" s="14" t="s">
        <v>4884</v>
      </c>
      <c r="H788" s="14" t="s">
        <v>4885</v>
      </c>
      <c r="I788" s="15">
        <v>519</v>
      </c>
      <c r="J788" s="77">
        <v>4</v>
      </c>
      <c r="K788" s="92"/>
    </row>
    <row r="789" spans="1:11" ht="13.2" x14ac:dyDescent="0.25">
      <c r="A789" s="14" t="s">
        <v>3121</v>
      </c>
      <c r="B789" s="14" t="s">
        <v>5000</v>
      </c>
      <c r="C789" s="14" t="s">
        <v>4927</v>
      </c>
      <c r="D789" s="16">
        <v>45906</v>
      </c>
      <c r="E789" s="16"/>
      <c r="F789" s="14" t="s">
        <v>5001</v>
      </c>
      <c r="G789" s="14">
        <v>36284831</v>
      </c>
      <c r="H789" s="14" t="s">
        <v>4925</v>
      </c>
      <c r="I789" s="15">
        <v>225</v>
      </c>
      <c r="J789" s="77">
        <v>4</v>
      </c>
      <c r="K789" s="92"/>
    </row>
    <row r="790" spans="1:11" ht="13.2" x14ac:dyDescent="0.25">
      <c r="A790" s="14" t="s">
        <v>3121</v>
      </c>
      <c r="B790" s="14" t="s">
        <v>5028</v>
      </c>
      <c r="C790" s="14" t="s">
        <v>4981</v>
      </c>
      <c r="D790" s="16">
        <v>45905</v>
      </c>
      <c r="E790" s="16"/>
      <c r="F790" s="14" t="s">
        <v>5029</v>
      </c>
      <c r="G790" s="14">
        <v>36266701</v>
      </c>
      <c r="H790" s="14" t="s">
        <v>4959</v>
      </c>
      <c r="I790" s="15">
        <v>5.17</v>
      </c>
      <c r="J790" s="77">
        <v>4</v>
      </c>
      <c r="K790" s="92"/>
    </row>
    <row r="791" spans="1:11" ht="13.2" x14ac:dyDescent="0.25">
      <c r="A791" s="14" t="s">
        <v>3121</v>
      </c>
      <c r="B791" s="14" t="s">
        <v>5030</v>
      </c>
      <c r="C791" s="14" t="s">
        <v>5031</v>
      </c>
      <c r="D791" s="16">
        <v>45904</v>
      </c>
      <c r="E791" s="16"/>
      <c r="F791" s="14" t="s">
        <v>5032</v>
      </c>
      <c r="G791" s="14">
        <v>35743468</v>
      </c>
      <c r="H791" s="14" t="s">
        <v>4894</v>
      </c>
      <c r="I791" s="15">
        <v>3649.95</v>
      </c>
      <c r="J791" s="77">
        <v>4</v>
      </c>
      <c r="K791" s="92"/>
    </row>
    <row r="792" spans="1:11" ht="13.2" x14ac:dyDescent="0.25">
      <c r="A792" s="14" t="s">
        <v>3121</v>
      </c>
      <c r="B792" s="14" t="s">
        <v>5033</v>
      </c>
      <c r="C792" s="14" t="s">
        <v>5034</v>
      </c>
      <c r="D792" s="16">
        <v>45904</v>
      </c>
      <c r="E792" s="16"/>
      <c r="F792" s="14" t="s">
        <v>5035</v>
      </c>
      <c r="G792" s="14" t="s">
        <v>4902</v>
      </c>
      <c r="H792" s="14" t="s">
        <v>4903</v>
      </c>
      <c r="I792" s="15">
        <v>15</v>
      </c>
      <c r="J792" s="77">
        <v>4</v>
      </c>
      <c r="K792" s="92"/>
    </row>
    <row r="793" spans="1:11" ht="13.2" x14ac:dyDescent="0.25">
      <c r="A793" s="14" t="s">
        <v>3121</v>
      </c>
      <c r="B793" s="14" t="s">
        <v>5036</v>
      </c>
      <c r="C793" s="14" t="s">
        <v>5037</v>
      </c>
      <c r="D793" s="16">
        <v>45904</v>
      </c>
      <c r="E793" s="16"/>
      <c r="F793" s="14" t="s">
        <v>5038</v>
      </c>
      <c r="G793" s="14" t="s">
        <v>5039</v>
      </c>
      <c r="H793" s="14" t="s">
        <v>5040</v>
      </c>
      <c r="I793" s="15">
        <v>1200</v>
      </c>
      <c r="J793" s="77">
        <v>4</v>
      </c>
      <c r="K793" s="92"/>
    </row>
    <row r="794" spans="1:11" ht="20.399999999999999" x14ac:dyDescent="0.25">
      <c r="A794" s="14" t="s">
        <v>3121</v>
      </c>
      <c r="B794" s="14" t="s">
        <v>5041</v>
      </c>
      <c r="C794" s="14" t="s">
        <v>5042</v>
      </c>
      <c r="D794" s="16">
        <v>45919</v>
      </c>
      <c r="E794" s="16"/>
      <c r="F794" s="14" t="s">
        <v>5043</v>
      </c>
      <c r="G794" s="14">
        <v>31322051</v>
      </c>
      <c r="H794" s="14" t="s">
        <v>5044</v>
      </c>
      <c r="I794" s="15">
        <v>166.9</v>
      </c>
      <c r="J794" s="77">
        <v>4</v>
      </c>
      <c r="K794" s="92"/>
    </row>
    <row r="795" spans="1:11" ht="13.2" x14ac:dyDescent="0.25">
      <c r="A795" s="14" t="s">
        <v>3121</v>
      </c>
      <c r="B795" s="14" t="s">
        <v>5045</v>
      </c>
      <c r="C795" s="14" t="s">
        <v>3320</v>
      </c>
      <c r="D795" s="16">
        <v>45960</v>
      </c>
      <c r="E795" s="16"/>
      <c r="F795" s="14" t="s">
        <v>5046</v>
      </c>
      <c r="G795" s="14" t="s">
        <v>4929</v>
      </c>
      <c r="H795" s="14" t="s">
        <v>4930</v>
      </c>
      <c r="I795" s="15">
        <v>58.95</v>
      </c>
      <c r="J795" s="77">
        <v>4</v>
      </c>
      <c r="K795" s="92"/>
    </row>
    <row r="796" spans="1:11" ht="13.2" x14ac:dyDescent="0.25">
      <c r="A796" s="14" t="s">
        <v>3121</v>
      </c>
      <c r="B796" s="14" t="s">
        <v>5047</v>
      </c>
      <c r="C796" s="14" t="s">
        <v>5048</v>
      </c>
      <c r="D796" s="16">
        <v>45960</v>
      </c>
      <c r="E796" s="16"/>
      <c r="F796" s="14" t="s">
        <v>5049</v>
      </c>
      <c r="G796" s="14"/>
      <c r="H796" s="14" t="s">
        <v>4845</v>
      </c>
      <c r="I796" s="15">
        <v>99.21</v>
      </c>
      <c r="J796" s="77">
        <v>4</v>
      </c>
      <c r="K796" s="92"/>
    </row>
    <row r="797" spans="1:11" ht="13.2" x14ac:dyDescent="0.25">
      <c r="A797" s="14" t="s">
        <v>3121</v>
      </c>
      <c r="B797" s="14" t="s">
        <v>4441</v>
      </c>
      <c r="C797" s="14" t="s">
        <v>5048</v>
      </c>
      <c r="D797" s="16">
        <v>45985</v>
      </c>
      <c r="E797" s="16"/>
      <c r="F797" s="14" t="s">
        <v>5050</v>
      </c>
      <c r="G797" s="14" t="s">
        <v>3074</v>
      </c>
      <c r="H797" s="14" t="s">
        <v>4847</v>
      </c>
      <c r="I797" s="15">
        <v>22.82</v>
      </c>
      <c r="J797" s="77">
        <v>4</v>
      </c>
      <c r="K797" s="92"/>
    </row>
    <row r="798" spans="1:11" ht="13.2" x14ac:dyDescent="0.25">
      <c r="A798" s="14" t="s">
        <v>3121</v>
      </c>
      <c r="B798" s="14" t="s">
        <v>5051</v>
      </c>
      <c r="C798" s="14" t="s">
        <v>5052</v>
      </c>
      <c r="D798" s="16">
        <v>45951</v>
      </c>
      <c r="E798" s="16"/>
      <c r="F798" s="14" t="s">
        <v>5053</v>
      </c>
      <c r="G798" s="14" t="s">
        <v>4902</v>
      </c>
      <c r="H798" s="14" t="s">
        <v>4903</v>
      </c>
      <c r="I798" s="15">
        <v>15</v>
      </c>
      <c r="J798" s="77">
        <v>4</v>
      </c>
      <c r="K798" s="92"/>
    </row>
    <row r="799" spans="1:11" ht="13.2" x14ac:dyDescent="0.25">
      <c r="A799" s="14" t="s">
        <v>3121</v>
      </c>
      <c r="B799" s="14" t="s">
        <v>5054</v>
      </c>
      <c r="C799" s="14" t="s">
        <v>5055</v>
      </c>
      <c r="D799" s="16">
        <v>45951</v>
      </c>
      <c r="E799" s="16"/>
      <c r="F799" s="14" t="s">
        <v>5056</v>
      </c>
      <c r="G799" s="14">
        <v>36822540</v>
      </c>
      <c r="H799" s="14" t="s">
        <v>4859</v>
      </c>
      <c r="I799" s="15">
        <v>1599</v>
      </c>
      <c r="J799" s="77">
        <v>4</v>
      </c>
      <c r="K799" s="92"/>
    </row>
    <row r="800" spans="1:11" ht="20.399999999999999" x14ac:dyDescent="0.25">
      <c r="A800" s="14" t="s">
        <v>3121</v>
      </c>
      <c r="B800" s="14" t="s">
        <v>5057</v>
      </c>
      <c r="C800" s="14" t="s">
        <v>5058</v>
      </c>
      <c r="D800" s="16">
        <v>45945</v>
      </c>
      <c r="E800" s="16"/>
      <c r="F800" s="14" t="s">
        <v>4862</v>
      </c>
      <c r="G800" s="14">
        <v>35710691</v>
      </c>
      <c r="H800" s="14" t="s">
        <v>4863</v>
      </c>
      <c r="I800" s="15">
        <v>79.349999999999994</v>
      </c>
      <c r="J800" s="77">
        <v>4</v>
      </c>
      <c r="K800" s="92"/>
    </row>
    <row r="801" spans="1:11" ht="20.399999999999999" x14ac:dyDescent="0.25">
      <c r="A801" s="14" t="s">
        <v>3121</v>
      </c>
      <c r="B801" s="14" t="s">
        <v>5059</v>
      </c>
      <c r="C801" s="14" t="s">
        <v>5060</v>
      </c>
      <c r="D801" s="16">
        <v>45943</v>
      </c>
      <c r="E801" s="16"/>
      <c r="F801" s="14" t="s">
        <v>5061</v>
      </c>
      <c r="G801" s="14">
        <v>51183455</v>
      </c>
      <c r="H801" s="14" t="s">
        <v>4875</v>
      </c>
      <c r="I801" s="15">
        <v>28.29</v>
      </c>
      <c r="J801" s="77">
        <v>4</v>
      </c>
      <c r="K801" s="92"/>
    </row>
    <row r="802" spans="1:11" ht="13.2" x14ac:dyDescent="0.25">
      <c r="A802" s="14" t="s">
        <v>3121</v>
      </c>
      <c r="B802" s="14" t="s">
        <v>5062</v>
      </c>
      <c r="C802" s="14" t="s">
        <v>5063</v>
      </c>
      <c r="D802" s="16">
        <v>45943</v>
      </c>
      <c r="E802" s="16"/>
      <c r="F802" s="14" t="s">
        <v>5064</v>
      </c>
      <c r="G802" s="14" t="s">
        <v>4916</v>
      </c>
      <c r="H802" s="14" t="s">
        <v>3939</v>
      </c>
      <c r="I802" s="15">
        <v>2800</v>
      </c>
      <c r="J802" s="77">
        <v>4</v>
      </c>
      <c r="K802" s="92"/>
    </row>
    <row r="803" spans="1:11" ht="13.2" x14ac:dyDescent="0.25">
      <c r="A803" s="14" t="s">
        <v>3121</v>
      </c>
      <c r="B803" s="14" t="s">
        <v>5065</v>
      </c>
      <c r="C803" s="14" t="s">
        <v>5066</v>
      </c>
      <c r="D803" s="16">
        <v>45940</v>
      </c>
      <c r="E803" s="16"/>
      <c r="F803" s="14" t="s">
        <v>5067</v>
      </c>
      <c r="G803" s="14" t="s">
        <v>5039</v>
      </c>
      <c r="H803" s="14" t="s">
        <v>5040</v>
      </c>
      <c r="I803" s="15">
        <v>1200</v>
      </c>
      <c r="J803" s="77">
        <v>4</v>
      </c>
      <c r="K803" s="92"/>
    </row>
    <row r="804" spans="1:11" ht="13.2" x14ac:dyDescent="0.25">
      <c r="A804" s="14" t="s">
        <v>3121</v>
      </c>
      <c r="B804" s="14" t="s">
        <v>5068</v>
      </c>
      <c r="C804" s="14" t="s">
        <v>5069</v>
      </c>
      <c r="D804" s="16">
        <v>45940</v>
      </c>
      <c r="E804" s="16"/>
      <c r="F804" s="14" t="s">
        <v>5070</v>
      </c>
      <c r="G804" s="14">
        <v>35763469</v>
      </c>
      <c r="H804" s="14" t="s">
        <v>4898</v>
      </c>
      <c r="I804" s="15">
        <v>135.29</v>
      </c>
      <c r="J804" s="77">
        <v>4</v>
      </c>
      <c r="K804" s="92"/>
    </row>
    <row r="805" spans="1:11" ht="30.6" x14ac:dyDescent="0.25">
      <c r="A805" s="14" t="s">
        <v>3121</v>
      </c>
      <c r="B805" s="14" t="s">
        <v>5870</v>
      </c>
      <c r="C805" s="14" t="s">
        <v>5871</v>
      </c>
      <c r="D805" s="16">
        <v>45981</v>
      </c>
      <c r="E805" s="16"/>
      <c r="F805" s="14" t="s">
        <v>5872</v>
      </c>
      <c r="G805" s="14" t="s">
        <v>5107</v>
      </c>
      <c r="H805" s="14" t="s">
        <v>5108</v>
      </c>
      <c r="I805" s="15">
        <v>0.85</v>
      </c>
      <c r="J805" s="77">
        <v>4</v>
      </c>
      <c r="K805" s="92"/>
    </row>
    <row r="806" spans="1:11" ht="20.399999999999999" x14ac:dyDescent="0.25">
      <c r="A806" s="14" t="s">
        <v>3121</v>
      </c>
      <c r="B806" s="14" t="s">
        <v>5071</v>
      </c>
      <c r="C806" s="14" t="s">
        <v>5072</v>
      </c>
      <c r="D806" s="16">
        <v>45934</v>
      </c>
      <c r="E806" s="16"/>
      <c r="F806" s="14" t="s">
        <v>5073</v>
      </c>
      <c r="G806" s="14" t="s">
        <v>4907</v>
      </c>
      <c r="H806" s="14" t="s">
        <v>3999</v>
      </c>
      <c r="I806" s="15">
        <v>2450</v>
      </c>
      <c r="J806" s="77">
        <v>4</v>
      </c>
      <c r="K806" s="92"/>
    </row>
    <row r="807" spans="1:11" ht="20.399999999999999" x14ac:dyDescent="0.25">
      <c r="A807" s="14" t="s">
        <v>3121</v>
      </c>
      <c r="B807" s="14" t="s">
        <v>5074</v>
      </c>
      <c r="C807" s="14" t="s">
        <v>5075</v>
      </c>
      <c r="D807" s="16">
        <v>45934</v>
      </c>
      <c r="E807" s="16"/>
      <c r="F807" s="14" t="s">
        <v>5076</v>
      </c>
      <c r="G807" s="14" t="s">
        <v>4907</v>
      </c>
      <c r="H807" s="14" t="s">
        <v>3999</v>
      </c>
      <c r="I807" s="15">
        <v>2000</v>
      </c>
      <c r="J807" s="77">
        <v>4</v>
      </c>
      <c r="K807" s="92"/>
    </row>
    <row r="808" spans="1:11" ht="13.2" x14ac:dyDescent="0.25">
      <c r="A808" s="14" t="s">
        <v>3121</v>
      </c>
      <c r="B808" s="14" t="s">
        <v>5077</v>
      </c>
      <c r="C808" s="14" t="s">
        <v>5078</v>
      </c>
      <c r="D808" s="16">
        <v>45934</v>
      </c>
      <c r="E808" s="16"/>
      <c r="F808" s="14" t="s">
        <v>5079</v>
      </c>
      <c r="G808" s="14">
        <v>46507507</v>
      </c>
      <c r="H808" s="14" t="s">
        <v>4920</v>
      </c>
      <c r="I808" s="15">
        <v>1516.15</v>
      </c>
      <c r="J808" s="77">
        <v>4</v>
      </c>
      <c r="K808" s="92"/>
    </row>
    <row r="809" spans="1:11" ht="13.2" x14ac:dyDescent="0.25">
      <c r="A809" s="14" t="s">
        <v>3121</v>
      </c>
      <c r="B809" s="14" t="s">
        <v>5080</v>
      </c>
      <c r="C809" s="14" t="s">
        <v>5081</v>
      </c>
      <c r="D809" s="16">
        <v>45934</v>
      </c>
      <c r="E809" s="16"/>
      <c r="F809" s="14" t="s">
        <v>5082</v>
      </c>
      <c r="G809" s="14">
        <v>46507507</v>
      </c>
      <c r="H809" s="14" t="s">
        <v>4920</v>
      </c>
      <c r="I809" s="15">
        <v>110.7</v>
      </c>
      <c r="J809" s="77">
        <v>4</v>
      </c>
      <c r="K809" s="92"/>
    </row>
    <row r="810" spans="1:11" ht="13.2" x14ac:dyDescent="0.25">
      <c r="A810" s="14" t="s">
        <v>3121</v>
      </c>
      <c r="B810" s="14" t="s">
        <v>5083</v>
      </c>
      <c r="C810" s="14" t="s">
        <v>5084</v>
      </c>
      <c r="D810" s="16">
        <v>45933</v>
      </c>
      <c r="E810" s="16"/>
      <c r="F810" s="14" t="s">
        <v>5085</v>
      </c>
      <c r="G810" s="14">
        <v>35743468</v>
      </c>
      <c r="H810" s="14" t="s">
        <v>4894</v>
      </c>
      <c r="I810" s="15">
        <v>3649.95</v>
      </c>
      <c r="J810" s="77">
        <v>4</v>
      </c>
      <c r="K810" s="92"/>
    </row>
    <row r="811" spans="1:11" ht="13.2" x14ac:dyDescent="0.25">
      <c r="A811" s="14" t="s">
        <v>3121</v>
      </c>
      <c r="B811" s="14" t="s">
        <v>5086</v>
      </c>
      <c r="C811" s="14" t="s">
        <v>4981</v>
      </c>
      <c r="D811" s="16">
        <v>45937</v>
      </c>
      <c r="E811" s="16"/>
      <c r="F811" s="14" t="s">
        <v>5087</v>
      </c>
      <c r="G811" s="14"/>
      <c r="H811" s="14" t="s">
        <v>5088</v>
      </c>
      <c r="I811" s="15">
        <v>116</v>
      </c>
      <c r="J811" s="77">
        <v>4</v>
      </c>
      <c r="K811" s="92"/>
    </row>
    <row r="812" spans="1:11" ht="13.2" x14ac:dyDescent="0.25">
      <c r="A812" s="14" t="s">
        <v>3121</v>
      </c>
      <c r="B812" s="14" t="s">
        <v>5086</v>
      </c>
      <c r="C812" s="14" t="s">
        <v>4981</v>
      </c>
      <c r="D812" s="16">
        <v>45937</v>
      </c>
      <c r="E812" s="16"/>
      <c r="F812" s="14" t="s">
        <v>5089</v>
      </c>
      <c r="G812" s="14">
        <v>9712000</v>
      </c>
      <c r="H812" s="14" t="s">
        <v>4887</v>
      </c>
      <c r="I812" s="15">
        <v>0</v>
      </c>
      <c r="J812" s="77">
        <v>4</v>
      </c>
      <c r="K812" s="92"/>
    </row>
    <row r="813" spans="1:11" ht="13.2" x14ac:dyDescent="0.25">
      <c r="A813" s="14" t="s">
        <v>3121</v>
      </c>
      <c r="B813" s="14" t="s">
        <v>5086</v>
      </c>
      <c r="C813" s="14" t="s">
        <v>4981</v>
      </c>
      <c r="D813" s="16">
        <v>45937</v>
      </c>
      <c r="E813" s="16"/>
      <c r="F813" s="14" t="s">
        <v>5090</v>
      </c>
      <c r="G813" s="14" t="s">
        <v>4884</v>
      </c>
      <c r="H813" s="14" t="s">
        <v>4885</v>
      </c>
      <c r="I813" s="15">
        <v>42.4</v>
      </c>
      <c r="J813" s="77">
        <v>4</v>
      </c>
      <c r="K813" s="92"/>
    </row>
    <row r="814" spans="1:11" ht="20.399999999999999" x14ac:dyDescent="0.25">
      <c r="A814" s="14" t="s">
        <v>3121</v>
      </c>
      <c r="B814" s="14" t="s">
        <v>5086</v>
      </c>
      <c r="C814" s="14" t="s">
        <v>4981</v>
      </c>
      <c r="D814" s="16">
        <v>45937</v>
      </c>
      <c r="E814" s="16"/>
      <c r="F814" s="14" t="s">
        <v>5091</v>
      </c>
      <c r="G814" s="14" t="s">
        <v>4881</v>
      </c>
      <c r="H814" s="14" t="s">
        <v>4882</v>
      </c>
      <c r="I814" s="15">
        <v>18.399999999999999</v>
      </c>
      <c r="J814" s="77">
        <v>4</v>
      </c>
      <c r="K814" s="92"/>
    </row>
    <row r="815" spans="1:11" ht="13.2" x14ac:dyDescent="0.25">
      <c r="A815" s="14" t="s">
        <v>3121</v>
      </c>
      <c r="B815" s="14" t="s">
        <v>5086</v>
      </c>
      <c r="C815" s="14" t="s">
        <v>4981</v>
      </c>
      <c r="D815" s="16">
        <v>45937</v>
      </c>
      <c r="E815" s="16"/>
      <c r="F815" s="14" t="s">
        <v>5087</v>
      </c>
      <c r="G815" s="14"/>
      <c r="H815" s="14" t="s">
        <v>4888</v>
      </c>
      <c r="I815" s="15">
        <v>2950.22</v>
      </c>
      <c r="J815" s="77">
        <v>4</v>
      </c>
      <c r="K815" s="92"/>
    </row>
    <row r="816" spans="1:11" ht="13.2" x14ac:dyDescent="0.25">
      <c r="A816" s="14" t="s">
        <v>3121</v>
      </c>
      <c r="B816" s="14" t="s">
        <v>5086</v>
      </c>
      <c r="C816" s="14" t="s">
        <v>4981</v>
      </c>
      <c r="D816" s="16">
        <v>45937</v>
      </c>
      <c r="E816" s="16"/>
      <c r="F816" s="14" t="s">
        <v>5089</v>
      </c>
      <c r="G816" s="14">
        <v>9712000</v>
      </c>
      <c r="H816" s="14" t="s">
        <v>4887</v>
      </c>
      <c r="I816" s="15">
        <v>632.51</v>
      </c>
      <c r="J816" s="77">
        <v>4</v>
      </c>
      <c r="K816" s="92"/>
    </row>
    <row r="817" spans="1:11" ht="13.2" x14ac:dyDescent="0.25">
      <c r="A817" s="14" t="s">
        <v>3121</v>
      </c>
      <c r="B817" s="14" t="s">
        <v>5086</v>
      </c>
      <c r="C817" s="14" t="s">
        <v>4981</v>
      </c>
      <c r="D817" s="16">
        <v>45937</v>
      </c>
      <c r="E817" s="16"/>
      <c r="F817" s="14" t="s">
        <v>5090</v>
      </c>
      <c r="G817" s="14" t="s">
        <v>4884</v>
      </c>
      <c r="H817" s="14" t="s">
        <v>4885</v>
      </c>
      <c r="I817" s="15">
        <v>1398.5</v>
      </c>
      <c r="J817" s="77">
        <v>4</v>
      </c>
      <c r="K817" s="92"/>
    </row>
    <row r="818" spans="1:11" ht="20.399999999999999" x14ac:dyDescent="0.25">
      <c r="A818" s="14" t="s">
        <v>3121</v>
      </c>
      <c r="B818" s="14" t="s">
        <v>5086</v>
      </c>
      <c r="C818" s="14" t="s">
        <v>4981</v>
      </c>
      <c r="D818" s="16">
        <v>45937</v>
      </c>
      <c r="E818" s="16"/>
      <c r="F818" s="14" t="s">
        <v>5091</v>
      </c>
      <c r="G818" s="14" t="s">
        <v>4881</v>
      </c>
      <c r="H818" s="14" t="s">
        <v>4882</v>
      </c>
      <c r="I818" s="15">
        <v>606.29999999999995</v>
      </c>
      <c r="J818" s="77">
        <v>4</v>
      </c>
      <c r="K818" s="92"/>
    </row>
    <row r="819" spans="1:11" ht="13.2" x14ac:dyDescent="0.25">
      <c r="A819" s="14" t="s">
        <v>3121</v>
      </c>
      <c r="B819" s="14" t="s">
        <v>5086</v>
      </c>
      <c r="C819" s="14" t="s">
        <v>4981</v>
      </c>
      <c r="D819" s="16">
        <v>45937</v>
      </c>
      <c r="E819" s="16"/>
      <c r="F819" s="14" t="s">
        <v>5087</v>
      </c>
      <c r="G819" s="14"/>
      <c r="H819" s="14" t="s">
        <v>4890</v>
      </c>
      <c r="I819" s="15">
        <v>350.73</v>
      </c>
      <c r="J819" s="77">
        <v>4</v>
      </c>
      <c r="K819" s="92"/>
    </row>
    <row r="820" spans="1:11" ht="13.2" x14ac:dyDescent="0.25">
      <c r="A820" s="14" t="s">
        <v>3121</v>
      </c>
      <c r="B820" s="14" t="s">
        <v>5086</v>
      </c>
      <c r="C820" s="14" t="s">
        <v>4981</v>
      </c>
      <c r="D820" s="16">
        <v>45937</v>
      </c>
      <c r="E820" s="16"/>
      <c r="F820" s="14" t="s">
        <v>5089</v>
      </c>
      <c r="G820" s="14">
        <v>9712000</v>
      </c>
      <c r="H820" s="14" t="s">
        <v>4887</v>
      </c>
      <c r="I820" s="15">
        <v>82.27</v>
      </c>
      <c r="J820" s="77">
        <v>4</v>
      </c>
      <c r="K820" s="92"/>
    </row>
    <row r="821" spans="1:11" ht="13.2" x14ac:dyDescent="0.25">
      <c r="A821" s="14" t="s">
        <v>3121</v>
      </c>
      <c r="B821" s="14" t="s">
        <v>5086</v>
      </c>
      <c r="C821" s="14" t="s">
        <v>4981</v>
      </c>
      <c r="D821" s="16">
        <v>45937</v>
      </c>
      <c r="E821" s="16"/>
      <c r="F821" s="14" t="s">
        <v>5090</v>
      </c>
      <c r="G821" s="14" t="s">
        <v>4884</v>
      </c>
      <c r="H821" s="14" t="s">
        <v>4885</v>
      </c>
      <c r="I821" s="15">
        <v>173</v>
      </c>
      <c r="J821" s="77">
        <v>4</v>
      </c>
      <c r="K821" s="92"/>
    </row>
    <row r="822" spans="1:11" ht="20.399999999999999" x14ac:dyDescent="0.25">
      <c r="A822" s="14" t="s">
        <v>3121</v>
      </c>
      <c r="B822" s="14" t="s">
        <v>5086</v>
      </c>
      <c r="C822" s="14" t="s">
        <v>4981</v>
      </c>
      <c r="D822" s="16">
        <v>45937</v>
      </c>
      <c r="E822" s="16"/>
      <c r="F822" s="14" t="s">
        <v>5091</v>
      </c>
      <c r="G822" s="14" t="s">
        <v>4881</v>
      </c>
      <c r="H822" s="14" t="s">
        <v>4882</v>
      </c>
      <c r="I822" s="15">
        <v>75</v>
      </c>
      <c r="J822" s="77">
        <v>4</v>
      </c>
      <c r="K822" s="92"/>
    </row>
    <row r="823" spans="1:11" ht="13.2" x14ac:dyDescent="0.25">
      <c r="A823" s="14" t="s">
        <v>3121</v>
      </c>
      <c r="B823" s="14" t="s">
        <v>5086</v>
      </c>
      <c r="C823" s="14" t="s">
        <v>4981</v>
      </c>
      <c r="D823" s="16">
        <v>45937</v>
      </c>
      <c r="E823" s="16"/>
      <c r="F823" s="14" t="s">
        <v>5087</v>
      </c>
      <c r="G823" s="14"/>
      <c r="H823" s="14" t="s">
        <v>4924</v>
      </c>
      <c r="I823" s="15">
        <v>1865.81</v>
      </c>
      <c r="J823" s="77">
        <v>4</v>
      </c>
      <c r="K823" s="92"/>
    </row>
    <row r="824" spans="1:11" ht="13.2" x14ac:dyDescent="0.25">
      <c r="A824" s="14" t="s">
        <v>3121</v>
      </c>
      <c r="B824" s="14" t="s">
        <v>5086</v>
      </c>
      <c r="C824" s="14" t="s">
        <v>4981</v>
      </c>
      <c r="D824" s="16">
        <v>45937</v>
      </c>
      <c r="E824" s="16"/>
      <c r="F824" s="14" t="s">
        <v>5089</v>
      </c>
      <c r="G824" s="14">
        <v>9712000</v>
      </c>
      <c r="H824" s="14" t="s">
        <v>4887</v>
      </c>
      <c r="I824" s="15">
        <v>54.43</v>
      </c>
      <c r="J824" s="77">
        <v>4</v>
      </c>
      <c r="K824" s="92"/>
    </row>
    <row r="825" spans="1:11" ht="13.2" x14ac:dyDescent="0.25">
      <c r="A825" s="14" t="s">
        <v>3121</v>
      </c>
      <c r="B825" s="14" t="s">
        <v>5086</v>
      </c>
      <c r="C825" s="14" t="s">
        <v>4981</v>
      </c>
      <c r="D825" s="16">
        <v>45937</v>
      </c>
      <c r="E825" s="16"/>
      <c r="F825" s="14" t="s">
        <v>5090</v>
      </c>
      <c r="G825" s="14" t="s">
        <v>4884</v>
      </c>
      <c r="H825" s="14" t="s">
        <v>4885</v>
      </c>
      <c r="I825" s="15">
        <v>726.6</v>
      </c>
      <c r="J825" s="77">
        <v>4</v>
      </c>
      <c r="K825" s="92"/>
    </row>
    <row r="826" spans="1:11" ht="13.2" x14ac:dyDescent="0.25">
      <c r="A826" s="14" t="s">
        <v>3121</v>
      </c>
      <c r="B826" s="14" t="s">
        <v>5086</v>
      </c>
      <c r="C826" s="14" t="s">
        <v>4981</v>
      </c>
      <c r="D826" s="16">
        <v>45937</v>
      </c>
      <c r="E826" s="16"/>
      <c r="F826" s="14" t="s">
        <v>5091</v>
      </c>
      <c r="G826" s="14">
        <v>36284831</v>
      </c>
      <c r="H826" s="14" t="s">
        <v>4925</v>
      </c>
      <c r="I826" s="15">
        <v>315</v>
      </c>
      <c r="J826" s="77">
        <v>4</v>
      </c>
      <c r="K826" s="92"/>
    </row>
    <row r="827" spans="1:11" ht="13.2" x14ac:dyDescent="0.25">
      <c r="A827" s="14" t="s">
        <v>3121</v>
      </c>
      <c r="B827" s="14" t="s">
        <v>5086</v>
      </c>
      <c r="C827" s="14" t="s">
        <v>4981</v>
      </c>
      <c r="D827" s="16">
        <v>45937</v>
      </c>
      <c r="E827" s="16"/>
      <c r="F827" s="14" t="s">
        <v>5087</v>
      </c>
      <c r="G827" s="14"/>
      <c r="H827" s="14" t="s">
        <v>4889</v>
      </c>
      <c r="I827" s="15">
        <v>1765.81</v>
      </c>
      <c r="J827" s="77">
        <v>4</v>
      </c>
      <c r="K827" s="92"/>
    </row>
    <row r="828" spans="1:11" ht="13.2" x14ac:dyDescent="0.25">
      <c r="A828" s="14" t="s">
        <v>3121</v>
      </c>
      <c r="B828" s="14" t="s">
        <v>5086</v>
      </c>
      <c r="C828" s="14" t="s">
        <v>4981</v>
      </c>
      <c r="D828" s="16">
        <v>45937</v>
      </c>
      <c r="E828" s="16"/>
      <c r="F828" s="14" t="s">
        <v>5089</v>
      </c>
      <c r="G828" s="14">
        <v>9712000</v>
      </c>
      <c r="H828" s="14" t="s">
        <v>4887</v>
      </c>
      <c r="I828" s="15">
        <v>154.43</v>
      </c>
      <c r="J828" s="77">
        <v>4</v>
      </c>
      <c r="K828" s="92"/>
    </row>
    <row r="829" spans="1:11" ht="13.2" x14ac:dyDescent="0.25">
      <c r="A829" s="14" t="s">
        <v>3121</v>
      </c>
      <c r="B829" s="14" t="s">
        <v>5086</v>
      </c>
      <c r="C829" s="14" t="s">
        <v>4981</v>
      </c>
      <c r="D829" s="16">
        <v>45937</v>
      </c>
      <c r="E829" s="16"/>
      <c r="F829" s="14" t="s">
        <v>5090</v>
      </c>
      <c r="G829" s="14" t="s">
        <v>4884</v>
      </c>
      <c r="H829" s="14" t="s">
        <v>4885</v>
      </c>
      <c r="I829" s="15">
        <v>726.6</v>
      </c>
      <c r="J829" s="77">
        <v>4</v>
      </c>
      <c r="K829" s="92"/>
    </row>
    <row r="830" spans="1:11" ht="20.399999999999999" x14ac:dyDescent="0.25">
      <c r="A830" s="14" t="s">
        <v>3121</v>
      </c>
      <c r="B830" s="14" t="s">
        <v>5086</v>
      </c>
      <c r="C830" s="14" t="s">
        <v>4981</v>
      </c>
      <c r="D830" s="16">
        <v>45937</v>
      </c>
      <c r="E830" s="16"/>
      <c r="F830" s="14" t="s">
        <v>5091</v>
      </c>
      <c r="G830" s="14" t="s">
        <v>4881</v>
      </c>
      <c r="H830" s="14" t="s">
        <v>4882</v>
      </c>
      <c r="I830" s="15">
        <v>315</v>
      </c>
      <c r="J830" s="77">
        <v>4</v>
      </c>
      <c r="K830" s="92"/>
    </row>
    <row r="831" spans="1:11" ht="13.2" x14ac:dyDescent="0.25">
      <c r="A831" s="14" t="s">
        <v>3121</v>
      </c>
      <c r="B831" s="14" t="s">
        <v>5092</v>
      </c>
      <c r="C831" s="14" t="s">
        <v>3355</v>
      </c>
      <c r="D831" s="16">
        <v>45991</v>
      </c>
      <c r="E831" s="16"/>
      <c r="F831" s="14" t="s">
        <v>5093</v>
      </c>
      <c r="G831" s="14" t="s">
        <v>4929</v>
      </c>
      <c r="H831" s="14" t="s">
        <v>4930</v>
      </c>
      <c r="I831" s="15">
        <v>116.72</v>
      </c>
      <c r="J831" s="77">
        <v>4</v>
      </c>
      <c r="K831" s="92"/>
    </row>
    <row r="832" spans="1:11" ht="13.2" x14ac:dyDescent="0.25">
      <c r="A832" s="14" t="s">
        <v>3121</v>
      </c>
      <c r="B832" s="14" t="s">
        <v>5094</v>
      </c>
      <c r="C832" s="14" t="s">
        <v>5095</v>
      </c>
      <c r="D832" s="16">
        <v>45991</v>
      </c>
      <c r="E832" s="16"/>
      <c r="F832" s="14" t="s">
        <v>5096</v>
      </c>
      <c r="G832" s="14"/>
      <c r="H832" s="14" t="s">
        <v>4845</v>
      </c>
      <c r="I832" s="15">
        <v>99.82</v>
      </c>
      <c r="J832" s="77">
        <v>4</v>
      </c>
      <c r="K832" s="92"/>
    </row>
    <row r="833" spans="1:11" ht="13.2" x14ac:dyDescent="0.25">
      <c r="A833" s="14" t="s">
        <v>3121</v>
      </c>
      <c r="B833" s="14" t="s">
        <v>4441</v>
      </c>
      <c r="C833" s="14" t="s">
        <v>5095</v>
      </c>
      <c r="D833" s="16">
        <v>46379</v>
      </c>
      <c r="E833" s="16"/>
      <c r="F833" s="14" t="s">
        <v>5097</v>
      </c>
      <c r="G833" s="14" t="s">
        <v>3074</v>
      </c>
      <c r="H833" s="14" t="s">
        <v>4847</v>
      </c>
      <c r="I833" s="15">
        <v>22.96</v>
      </c>
      <c r="J833" s="77">
        <v>4</v>
      </c>
      <c r="K833" s="92"/>
    </row>
    <row r="834" spans="1:11" ht="13.2" x14ac:dyDescent="0.25">
      <c r="A834" s="14" t="s">
        <v>3121</v>
      </c>
      <c r="B834" s="14" t="s">
        <v>5098</v>
      </c>
      <c r="C834" s="14" t="s">
        <v>5099</v>
      </c>
      <c r="D834" s="16">
        <v>45989</v>
      </c>
      <c r="E834" s="16"/>
      <c r="F834" s="14" t="s">
        <v>5100</v>
      </c>
      <c r="G834" s="14" t="s">
        <v>4902</v>
      </c>
      <c r="H834" s="14" t="s">
        <v>4903</v>
      </c>
      <c r="I834" s="15">
        <v>15</v>
      </c>
      <c r="J834" s="77">
        <v>4</v>
      </c>
      <c r="K834" s="92"/>
    </row>
    <row r="835" spans="1:11" ht="13.2" x14ac:dyDescent="0.25">
      <c r="A835" s="14" t="s">
        <v>3121</v>
      </c>
      <c r="B835" s="14" t="s">
        <v>5101</v>
      </c>
      <c r="C835" s="14" t="s">
        <v>5102</v>
      </c>
      <c r="D835" s="16">
        <v>45989</v>
      </c>
      <c r="E835" s="16"/>
      <c r="F835" s="14" t="s">
        <v>5103</v>
      </c>
      <c r="G835" s="14">
        <v>36822540</v>
      </c>
      <c r="H835" s="14" t="s">
        <v>4859</v>
      </c>
      <c r="I835" s="15">
        <v>1599</v>
      </c>
      <c r="J835" s="77">
        <v>4</v>
      </c>
      <c r="K835" s="92"/>
    </row>
    <row r="836" spans="1:11" ht="13.2" x14ac:dyDescent="0.25">
      <c r="A836" s="14" t="s">
        <v>3121</v>
      </c>
      <c r="B836" s="14" t="s">
        <v>5104</v>
      </c>
      <c r="C836" s="14" t="s">
        <v>5105</v>
      </c>
      <c r="D836" s="16">
        <v>45981</v>
      </c>
      <c r="E836" s="16"/>
      <c r="F836" s="14" t="s">
        <v>5106</v>
      </c>
      <c r="G836" s="14" t="s">
        <v>5107</v>
      </c>
      <c r="H836" s="14" t="s">
        <v>5108</v>
      </c>
      <c r="I836" s="15">
        <v>172.2</v>
      </c>
      <c r="J836" s="77">
        <v>4</v>
      </c>
      <c r="K836" s="92"/>
    </row>
    <row r="837" spans="1:11" ht="13.2" x14ac:dyDescent="0.25">
      <c r="A837" s="14" t="s">
        <v>3121</v>
      </c>
      <c r="B837" s="14" t="s">
        <v>5104</v>
      </c>
      <c r="C837" s="14" t="s">
        <v>5105</v>
      </c>
      <c r="D837" s="16">
        <v>45981</v>
      </c>
      <c r="E837" s="16"/>
      <c r="F837" s="14" t="s">
        <v>5106</v>
      </c>
      <c r="G837" s="14" t="s">
        <v>5107</v>
      </c>
      <c r="H837" s="14" t="s">
        <v>5108</v>
      </c>
      <c r="I837" s="15">
        <v>1180.8</v>
      </c>
      <c r="J837" s="77">
        <v>4</v>
      </c>
      <c r="K837" s="92"/>
    </row>
    <row r="838" spans="1:11" ht="13.2" x14ac:dyDescent="0.25">
      <c r="A838" s="14" t="s">
        <v>3121</v>
      </c>
      <c r="B838" s="14" t="s">
        <v>5109</v>
      </c>
      <c r="C838" s="14" t="s">
        <v>4545</v>
      </c>
      <c r="D838" s="16">
        <v>45974</v>
      </c>
      <c r="E838" s="16"/>
      <c r="F838" s="14" t="s">
        <v>5110</v>
      </c>
      <c r="G838" s="14">
        <v>35834498</v>
      </c>
      <c r="H838" s="14" t="s">
        <v>4959</v>
      </c>
      <c r="I838" s="15">
        <v>5.17</v>
      </c>
      <c r="J838" s="77">
        <v>4</v>
      </c>
      <c r="K838" s="92"/>
    </row>
    <row r="839" spans="1:11" ht="20.399999999999999" x14ac:dyDescent="0.25">
      <c r="A839" s="14" t="s">
        <v>3121</v>
      </c>
      <c r="B839" s="14" t="s">
        <v>5111</v>
      </c>
      <c r="C839" s="14" t="s">
        <v>5112</v>
      </c>
      <c r="D839" s="16">
        <v>45973</v>
      </c>
      <c r="E839" s="16"/>
      <c r="F839" s="14" t="s">
        <v>5113</v>
      </c>
      <c r="G839" s="14">
        <v>51183455</v>
      </c>
      <c r="H839" s="14" t="s">
        <v>4875</v>
      </c>
      <c r="I839" s="15">
        <v>28.29</v>
      </c>
      <c r="J839" s="77">
        <v>4</v>
      </c>
      <c r="K839" s="92"/>
    </row>
    <row r="840" spans="1:11" ht="13.2" x14ac:dyDescent="0.25">
      <c r="A840" s="14" t="s">
        <v>3121</v>
      </c>
      <c r="B840" s="14" t="s">
        <v>5114</v>
      </c>
      <c r="C840" s="14" t="s">
        <v>5115</v>
      </c>
      <c r="D840" s="16">
        <v>45971</v>
      </c>
      <c r="E840" s="16"/>
      <c r="F840" s="14" t="s">
        <v>5116</v>
      </c>
      <c r="G840" s="14" t="s">
        <v>5039</v>
      </c>
      <c r="H840" s="14" t="s">
        <v>5040</v>
      </c>
      <c r="I840" s="15">
        <v>1200</v>
      </c>
      <c r="J840" s="77">
        <v>4</v>
      </c>
      <c r="K840" s="92"/>
    </row>
    <row r="841" spans="1:11" ht="13.2" x14ac:dyDescent="0.25">
      <c r="A841" s="14" t="s">
        <v>3121</v>
      </c>
      <c r="B841" s="14" t="s">
        <v>5117</v>
      </c>
      <c r="C841" s="14" t="s">
        <v>3320</v>
      </c>
      <c r="D841" s="16">
        <v>45971</v>
      </c>
      <c r="E841" s="16"/>
      <c r="F841" s="14" t="s">
        <v>5118</v>
      </c>
      <c r="G841" s="14"/>
      <c r="H841" s="14" t="s">
        <v>4879</v>
      </c>
      <c r="I841" s="15">
        <v>1149.3900000000001</v>
      </c>
      <c r="J841" s="77">
        <v>4</v>
      </c>
      <c r="K841" s="92"/>
    </row>
    <row r="842" spans="1:11" ht="20.399999999999999" x14ac:dyDescent="0.25">
      <c r="A842" s="14" t="s">
        <v>3121</v>
      </c>
      <c r="B842" s="14" t="s">
        <v>5117</v>
      </c>
      <c r="C842" s="14" t="s">
        <v>3320</v>
      </c>
      <c r="D842" s="16">
        <v>45971</v>
      </c>
      <c r="E842" s="16"/>
      <c r="F842" s="14" t="s">
        <v>5119</v>
      </c>
      <c r="G842" s="14" t="s">
        <v>4881</v>
      </c>
      <c r="H842" s="14" t="s">
        <v>4882</v>
      </c>
      <c r="I842" s="15">
        <v>202.5</v>
      </c>
      <c r="J842" s="77">
        <v>4</v>
      </c>
      <c r="K842" s="92"/>
    </row>
    <row r="843" spans="1:11" ht="13.2" x14ac:dyDescent="0.25">
      <c r="A843" s="14" t="s">
        <v>3121</v>
      </c>
      <c r="B843" s="14" t="s">
        <v>5117</v>
      </c>
      <c r="C843" s="14" t="s">
        <v>3320</v>
      </c>
      <c r="D843" s="16">
        <v>45971</v>
      </c>
      <c r="E843" s="16"/>
      <c r="F843" s="14" t="s">
        <v>5120</v>
      </c>
      <c r="G843" s="14" t="s">
        <v>4884</v>
      </c>
      <c r="H843" s="14" t="s">
        <v>4885</v>
      </c>
      <c r="I843" s="15">
        <v>467.09</v>
      </c>
      <c r="J843" s="77">
        <v>4</v>
      </c>
      <c r="K843" s="92"/>
    </row>
    <row r="844" spans="1:11" ht="13.2" x14ac:dyDescent="0.25">
      <c r="A844" s="14" t="s">
        <v>3121</v>
      </c>
      <c r="B844" s="14" t="s">
        <v>5117</v>
      </c>
      <c r="C844" s="14" t="s">
        <v>3320</v>
      </c>
      <c r="D844" s="16">
        <v>45971</v>
      </c>
      <c r="E844" s="16"/>
      <c r="F844" s="14" t="s">
        <v>5121</v>
      </c>
      <c r="G844" s="14">
        <v>9712000</v>
      </c>
      <c r="H844" s="14" t="s">
        <v>4887</v>
      </c>
      <c r="I844" s="15">
        <v>131.03</v>
      </c>
      <c r="J844" s="77">
        <v>4</v>
      </c>
      <c r="K844" s="92"/>
    </row>
    <row r="845" spans="1:11" ht="13.2" x14ac:dyDescent="0.25">
      <c r="A845" s="14" t="s">
        <v>3121</v>
      </c>
      <c r="B845" s="14" t="s">
        <v>5117</v>
      </c>
      <c r="C845" s="14" t="s">
        <v>3320</v>
      </c>
      <c r="D845" s="16">
        <v>45971</v>
      </c>
      <c r="E845" s="16"/>
      <c r="F845" s="14" t="s">
        <v>5118</v>
      </c>
      <c r="G845" s="14"/>
      <c r="H845" s="14" t="s">
        <v>4888</v>
      </c>
      <c r="I845" s="15">
        <v>1956.07</v>
      </c>
      <c r="J845" s="77">
        <v>4</v>
      </c>
      <c r="K845" s="92"/>
    </row>
    <row r="846" spans="1:11" ht="20.399999999999999" x14ac:dyDescent="0.25">
      <c r="A846" s="14" t="s">
        <v>3121</v>
      </c>
      <c r="B846" s="14" t="s">
        <v>5117</v>
      </c>
      <c r="C846" s="14" t="s">
        <v>3320</v>
      </c>
      <c r="D846" s="16">
        <v>45971</v>
      </c>
      <c r="E846" s="16"/>
      <c r="F846" s="14" t="s">
        <v>5119</v>
      </c>
      <c r="G846" s="14" t="s">
        <v>4881</v>
      </c>
      <c r="H846" s="14" t="s">
        <v>4882</v>
      </c>
      <c r="I846" s="15">
        <v>375</v>
      </c>
      <c r="J846" s="77">
        <v>4</v>
      </c>
      <c r="K846" s="92"/>
    </row>
    <row r="847" spans="1:11" ht="13.2" x14ac:dyDescent="0.25">
      <c r="A847" s="14" t="s">
        <v>3121</v>
      </c>
      <c r="B847" s="14" t="s">
        <v>5117</v>
      </c>
      <c r="C847" s="14" t="s">
        <v>3320</v>
      </c>
      <c r="D847" s="16">
        <v>45971</v>
      </c>
      <c r="E847" s="16"/>
      <c r="F847" s="14" t="s">
        <v>5120</v>
      </c>
      <c r="G847" s="14" t="s">
        <v>4884</v>
      </c>
      <c r="H847" s="14" t="s">
        <v>4885</v>
      </c>
      <c r="I847" s="15">
        <v>865</v>
      </c>
      <c r="J847" s="77">
        <v>4</v>
      </c>
      <c r="K847" s="92"/>
    </row>
    <row r="848" spans="1:11" ht="13.2" x14ac:dyDescent="0.25">
      <c r="A848" s="14" t="s">
        <v>3121</v>
      </c>
      <c r="B848" s="14" t="s">
        <v>5117</v>
      </c>
      <c r="C848" s="14" t="s">
        <v>3320</v>
      </c>
      <c r="D848" s="16">
        <v>45971</v>
      </c>
      <c r="E848" s="16"/>
      <c r="F848" s="14" t="s">
        <v>5121</v>
      </c>
      <c r="G848" s="14">
        <v>9712000</v>
      </c>
      <c r="H848" s="14" t="s">
        <v>4887</v>
      </c>
      <c r="I848" s="15">
        <v>320.25</v>
      </c>
      <c r="J848" s="77">
        <v>4</v>
      </c>
      <c r="K848" s="92"/>
    </row>
    <row r="849" spans="1:11" ht="13.2" x14ac:dyDescent="0.25">
      <c r="A849" s="14" t="s">
        <v>3121</v>
      </c>
      <c r="B849" s="14" t="s">
        <v>5117</v>
      </c>
      <c r="C849" s="14" t="s">
        <v>3320</v>
      </c>
      <c r="D849" s="16">
        <v>45971</v>
      </c>
      <c r="E849" s="16"/>
      <c r="F849" s="14" t="s">
        <v>5118</v>
      </c>
      <c r="G849" s="14"/>
      <c r="H849" s="14" t="s">
        <v>4889</v>
      </c>
      <c r="I849" s="15">
        <v>1354.61</v>
      </c>
      <c r="J849" s="77">
        <v>4</v>
      </c>
      <c r="K849" s="92"/>
    </row>
    <row r="850" spans="1:11" ht="20.399999999999999" x14ac:dyDescent="0.25">
      <c r="A850" s="14" t="s">
        <v>3121</v>
      </c>
      <c r="B850" s="14" t="s">
        <v>5117</v>
      </c>
      <c r="C850" s="14" t="s">
        <v>3320</v>
      </c>
      <c r="D850" s="16">
        <v>45971</v>
      </c>
      <c r="E850" s="16"/>
      <c r="F850" s="14" t="s">
        <v>5119</v>
      </c>
      <c r="G850" s="14" t="s">
        <v>4881</v>
      </c>
      <c r="H850" s="14" t="s">
        <v>4882</v>
      </c>
      <c r="I850" s="15">
        <v>225</v>
      </c>
      <c r="J850" s="77">
        <v>4</v>
      </c>
      <c r="K850" s="92"/>
    </row>
    <row r="851" spans="1:11" ht="13.2" x14ac:dyDescent="0.25">
      <c r="A851" s="14" t="s">
        <v>3121</v>
      </c>
      <c r="B851" s="14" t="s">
        <v>5117</v>
      </c>
      <c r="C851" s="14" t="s">
        <v>3320</v>
      </c>
      <c r="D851" s="16">
        <v>45971</v>
      </c>
      <c r="E851" s="16"/>
      <c r="F851" s="14" t="s">
        <v>5120</v>
      </c>
      <c r="G851" s="14" t="s">
        <v>4884</v>
      </c>
      <c r="H851" s="14" t="s">
        <v>4885</v>
      </c>
      <c r="I851" s="15">
        <v>519</v>
      </c>
      <c r="J851" s="77">
        <v>4</v>
      </c>
      <c r="K851" s="92"/>
    </row>
    <row r="852" spans="1:11" ht="13.2" x14ac:dyDescent="0.25">
      <c r="A852" s="14" t="s">
        <v>3121</v>
      </c>
      <c r="B852" s="14" t="s">
        <v>5117</v>
      </c>
      <c r="C852" s="14" t="s">
        <v>3320</v>
      </c>
      <c r="D852" s="16">
        <v>45971</v>
      </c>
      <c r="E852" s="16"/>
      <c r="F852" s="14" t="s">
        <v>5121</v>
      </c>
      <c r="G852" s="14">
        <v>9712000</v>
      </c>
      <c r="H852" s="14" t="s">
        <v>4887</v>
      </c>
      <c r="I852" s="15">
        <v>55.71</v>
      </c>
      <c r="J852" s="77">
        <v>4</v>
      </c>
      <c r="K852" s="92"/>
    </row>
    <row r="853" spans="1:11" ht="13.2" x14ac:dyDescent="0.25">
      <c r="A853" s="14" t="s">
        <v>3121</v>
      </c>
      <c r="B853" s="14" t="s">
        <v>5117</v>
      </c>
      <c r="C853" s="14" t="s">
        <v>3320</v>
      </c>
      <c r="D853" s="16">
        <v>45971</v>
      </c>
      <c r="E853" s="16"/>
      <c r="F853" s="14" t="s">
        <v>5118</v>
      </c>
      <c r="G853" s="14"/>
      <c r="H853" s="14" t="s">
        <v>4890</v>
      </c>
      <c r="I853" s="15">
        <v>350.73</v>
      </c>
      <c r="J853" s="77">
        <v>4</v>
      </c>
      <c r="K853" s="92"/>
    </row>
    <row r="854" spans="1:11" ht="20.399999999999999" x14ac:dyDescent="0.25">
      <c r="A854" s="14" t="s">
        <v>3121</v>
      </c>
      <c r="B854" s="14" t="s">
        <v>5117</v>
      </c>
      <c r="C854" s="14" t="s">
        <v>3320</v>
      </c>
      <c r="D854" s="16">
        <v>45971</v>
      </c>
      <c r="E854" s="16"/>
      <c r="F854" s="14" t="s">
        <v>5119</v>
      </c>
      <c r="G854" s="14" t="s">
        <v>4881</v>
      </c>
      <c r="H854" s="14" t="s">
        <v>4882</v>
      </c>
      <c r="I854" s="15">
        <v>75</v>
      </c>
      <c r="J854" s="77">
        <v>4</v>
      </c>
      <c r="K854" s="92"/>
    </row>
    <row r="855" spans="1:11" ht="13.2" x14ac:dyDescent="0.25">
      <c r="A855" s="14" t="s">
        <v>3121</v>
      </c>
      <c r="B855" s="14" t="s">
        <v>5117</v>
      </c>
      <c r="C855" s="14" t="s">
        <v>3320</v>
      </c>
      <c r="D855" s="16">
        <v>45971</v>
      </c>
      <c r="E855" s="16"/>
      <c r="F855" s="14" t="s">
        <v>5120</v>
      </c>
      <c r="G855" s="14" t="s">
        <v>4884</v>
      </c>
      <c r="H855" s="14" t="s">
        <v>4885</v>
      </c>
      <c r="I855" s="15">
        <v>173</v>
      </c>
      <c r="J855" s="77">
        <v>4</v>
      </c>
      <c r="K855" s="92"/>
    </row>
    <row r="856" spans="1:11" ht="13.2" x14ac:dyDescent="0.25">
      <c r="A856" s="14" t="s">
        <v>3121</v>
      </c>
      <c r="B856" s="14" t="s">
        <v>5117</v>
      </c>
      <c r="C856" s="14" t="s">
        <v>3320</v>
      </c>
      <c r="D856" s="16">
        <v>45971</v>
      </c>
      <c r="E856" s="16"/>
      <c r="F856" s="14" t="s">
        <v>5121</v>
      </c>
      <c r="G856" s="14">
        <v>9712000</v>
      </c>
      <c r="H856" s="14" t="s">
        <v>4887</v>
      </c>
      <c r="I856" s="15">
        <v>82.27</v>
      </c>
      <c r="J856" s="77">
        <v>4</v>
      </c>
      <c r="K856" s="92"/>
    </row>
    <row r="857" spans="1:11" ht="13.2" x14ac:dyDescent="0.25">
      <c r="A857" s="14" t="s">
        <v>3121</v>
      </c>
      <c r="B857" s="14" t="s">
        <v>5117</v>
      </c>
      <c r="C857" s="14" t="s">
        <v>3320</v>
      </c>
      <c r="D857" s="16">
        <v>45971</v>
      </c>
      <c r="E857" s="16"/>
      <c r="F857" s="14" t="s">
        <v>5118</v>
      </c>
      <c r="G857" s="14"/>
      <c r="H857" s="14" t="s">
        <v>4924</v>
      </c>
      <c r="I857" s="15">
        <v>1454.61</v>
      </c>
      <c r="J857" s="77">
        <v>4</v>
      </c>
      <c r="K857" s="92"/>
    </row>
    <row r="858" spans="1:11" ht="13.2" x14ac:dyDescent="0.25">
      <c r="A858" s="14" t="s">
        <v>3121</v>
      </c>
      <c r="B858" s="14" t="s">
        <v>5117</v>
      </c>
      <c r="C858" s="14" t="s">
        <v>3320</v>
      </c>
      <c r="D858" s="16">
        <v>45971</v>
      </c>
      <c r="E858" s="16"/>
      <c r="F858" s="14" t="s">
        <v>5119</v>
      </c>
      <c r="G858" s="14">
        <v>36284831</v>
      </c>
      <c r="H858" s="14" t="s">
        <v>4925</v>
      </c>
      <c r="I858" s="15">
        <v>225</v>
      </c>
      <c r="J858" s="77">
        <v>4</v>
      </c>
      <c r="K858" s="92"/>
    </row>
    <row r="859" spans="1:11" ht="13.2" x14ac:dyDescent="0.25">
      <c r="A859" s="14" t="s">
        <v>3121</v>
      </c>
      <c r="B859" s="14" t="s">
        <v>5117</v>
      </c>
      <c r="C859" s="14" t="s">
        <v>3320</v>
      </c>
      <c r="D859" s="16">
        <v>45971</v>
      </c>
      <c r="E859" s="16"/>
      <c r="F859" s="14" t="s">
        <v>5120</v>
      </c>
      <c r="G859" s="14" t="s">
        <v>4884</v>
      </c>
      <c r="H859" s="14" t="s">
        <v>4885</v>
      </c>
      <c r="I859" s="15">
        <v>519</v>
      </c>
      <c r="J859" s="77">
        <v>4</v>
      </c>
      <c r="K859" s="92"/>
    </row>
    <row r="860" spans="1:11" ht="13.2" x14ac:dyDescent="0.25">
      <c r="A860" s="14" t="s">
        <v>3121</v>
      </c>
      <c r="B860" s="14" t="s">
        <v>5117</v>
      </c>
      <c r="C860" s="14" t="s">
        <v>3320</v>
      </c>
      <c r="D860" s="16">
        <v>45971</v>
      </c>
      <c r="E860" s="16"/>
      <c r="F860" s="14" t="s">
        <v>5121</v>
      </c>
      <c r="G860" s="14">
        <v>9712000</v>
      </c>
      <c r="H860" s="14" t="s">
        <v>4887</v>
      </c>
      <c r="I860" s="15">
        <v>-44.29</v>
      </c>
      <c r="J860" s="77">
        <v>4</v>
      </c>
      <c r="K860" s="92"/>
    </row>
    <row r="861" spans="1:11" ht="20.399999999999999" x14ac:dyDescent="0.25">
      <c r="A861" s="14" t="s">
        <v>3121</v>
      </c>
      <c r="B861" s="14" t="s">
        <v>5122</v>
      </c>
      <c r="C861" s="14" t="s">
        <v>5123</v>
      </c>
      <c r="D861" s="16">
        <v>45969</v>
      </c>
      <c r="E861" s="16"/>
      <c r="F861" s="14" t="s">
        <v>5124</v>
      </c>
      <c r="G861" s="14" t="s">
        <v>4907</v>
      </c>
      <c r="H861" s="14" t="s">
        <v>3999</v>
      </c>
      <c r="I861" s="15">
        <v>2450</v>
      </c>
      <c r="J861" s="77">
        <v>4</v>
      </c>
      <c r="K861" s="92"/>
    </row>
    <row r="862" spans="1:11" ht="13.2" x14ac:dyDescent="0.25">
      <c r="A862" s="14" t="s">
        <v>3121</v>
      </c>
      <c r="B862" s="14" t="s">
        <v>5125</v>
      </c>
      <c r="C862" s="14" t="s">
        <v>5126</v>
      </c>
      <c r="D862" s="16">
        <v>45969</v>
      </c>
      <c r="E862" s="16"/>
      <c r="F862" s="14" t="s">
        <v>5127</v>
      </c>
      <c r="G862" s="14">
        <v>35763469</v>
      </c>
      <c r="H862" s="14" t="s">
        <v>4898</v>
      </c>
      <c r="I862" s="15">
        <v>135.29</v>
      </c>
      <c r="J862" s="77">
        <v>4</v>
      </c>
      <c r="K862" s="92"/>
    </row>
    <row r="863" spans="1:11" ht="13.2" x14ac:dyDescent="0.25">
      <c r="A863" s="14" t="s">
        <v>3121</v>
      </c>
      <c r="B863" s="14" t="s">
        <v>5128</v>
      </c>
      <c r="C863" s="14" t="s">
        <v>4242</v>
      </c>
      <c r="D863" s="16">
        <v>45968</v>
      </c>
      <c r="E863" s="16"/>
      <c r="F863" s="14" t="s">
        <v>5129</v>
      </c>
      <c r="G863" s="14" t="s">
        <v>4916</v>
      </c>
      <c r="H863" s="14" t="s">
        <v>3939</v>
      </c>
      <c r="I863" s="15">
        <v>2800</v>
      </c>
      <c r="J863" s="77">
        <v>4</v>
      </c>
      <c r="K863" s="92"/>
    </row>
    <row r="864" spans="1:11" ht="13.2" x14ac:dyDescent="0.25">
      <c r="A864" s="14" t="s">
        <v>3121</v>
      </c>
      <c r="B864" s="14" t="s">
        <v>5130</v>
      </c>
      <c r="C864" s="14" t="s">
        <v>3347</v>
      </c>
      <c r="D864" s="16">
        <v>46387</v>
      </c>
      <c r="E864" s="16"/>
      <c r="F864" s="14" t="s">
        <v>5131</v>
      </c>
      <c r="G864" s="14" t="s">
        <v>4929</v>
      </c>
      <c r="H864" s="14" t="s">
        <v>4930</v>
      </c>
      <c r="I864" s="15">
        <v>88.6</v>
      </c>
      <c r="J864" s="77">
        <v>4</v>
      </c>
      <c r="K864" s="92"/>
    </row>
    <row r="865" spans="1:11" ht="13.2" x14ac:dyDescent="0.25">
      <c r="A865" s="14" t="s">
        <v>3121</v>
      </c>
      <c r="B865" s="14" t="s">
        <v>5132</v>
      </c>
      <c r="C865" s="14" t="s">
        <v>5133</v>
      </c>
      <c r="D865" s="16">
        <v>46021</v>
      </c>
      <c r="E865" s="16"/>
      <c r="F865" s="14" t="s">
        <v>5134</v>
      </c>
      <c r="G865" s="14"/>
      <c r="H865" s="14" t="s">
        <v>4845</v>
      </c>
      <c r="I865" s="15">
        <v>98.07</v>
      </c>
      <c r="J865" s="77">
        <v>4</v>
      </c>
      <c r="K865" s="92"/>
    </row>
    <row r="866" spans="1:11" ht="13.2" x14ac:dyDescent="0.25">
      <c r="A866" s="14" t="s">
        <v>3121</v>
      </c>
      <c r="B866" s="14" t="s">
        <v>4441</v>
      </c>
      <c r="C866" s="14" t="s">
        <v>5133</v>
      </c>
      <c r="D866" s="16">
        <v>46047</v>
      </c>
      <c r="E866" s="16"/>
      <c r="F866" s="14" t="s">
        <v>5135</v>
      </c>
      <c r="G866" s="14"/>
      <c r="H866" s="14" t="s">
        <v>4847</v>
      </c>
      <c r="I866" s="15">
        <v>22.56</v>
      </c>
      <c r="J866" s="77">
        <v>4</v>
      </c>
      <c r="K866" s="92"/>
    </row>
    <row r="867" spans="1:11" ht="20.399999999999999" x14ac:dyDescent="0.25">
      <c r="A867" s="14" t="s">
        <v>3121</v>
      </c>
      <c r="B867" s="14" t="s">
        <v>5136</v>
      </c>
      <c r="C867" s="14" t="s">
        <v>3347</v>
      </c>
      <c r="D867" s="16">
        <v>46015</v>
      </c>
      <c r="E867" s="16"/>
      <c r="F867" s="14" t="s">
        <v>5137</v>
      </c>
      <c r="G867" s="14" t="s">
        <v>4881</v>
      </c>
      <c r="H867" s="14" t="s">
        <v>4882</v>
      </c>
      <c r="I867" s="15">
        <v>888.91</v>
      </c>
      <c r="J867" s="77">
        <v>4</v>
      </c>
      <c r="K867" s="92"/>
    </row>
    <row r="868" spans="1:11" ht="13.2" x14ac:dyDescent="0.25">
      <c r="A868" s="14" t="s">
        <v>3121</v>
      </c>
      <c r="B868" s="14" t="s">
        <v>5136</v>
      </c>
      <c r="C868" s="14" t="s">
        <v>3347</v>
      </c>
      <c r="D868" s="16">
        <v>46015</v>
      </c>
      <c r="E868" s="16"/>
      <c r="F868" s="14" t="s">
        <v>5137</v>
      </c>
      <c r="G868" s="14">
        <v>36284831</v>
      </c>
      <c r="H868" s="14" t="s">
        <v>4925</v>
      </c>
      <c r="I868" s="15">
        <v>225</v>
      </c>
      <c r="J868" s="77">
        <v>4</v>
      </c>
      <c r="K868" s="92"/>
    </row>
    <row r="869" spans="1:11" ht="13.2" x14ac:dyDescent="0.25">
      <c r="A869" s="14" t="s">
        <v>3121</v>
      </c>
      <c r="B869" s="14" t="s">
        <v>5138</v>
      </c>
      <c r="C869" s="14" t="s">
        <v>3347</v>
      </c>
      <c r="D869" s="16">
        <v>46015</v>
      </c>
      <c r="E869" s="16"/>
      <c r="F869" s="14" t="s">
        <v>5139</v>
      </c>
      <c r="G869" s="14" t="s">
        <v>4884</v>
      </c>
      <c r="H869" s="14" t="s">
        <v>4885</v>
      </c>
      <c r="I869" s="15">
        <v>2569.38</v>
      </c>
      <c r="J869" s="77">
        <v>4</v>
      </c>
      <c r="K869" s="92"/>
    </row>
    <row r="870" spans="1:11" ht="13.2" x14ac:dyDescent="0.25">
      <c r="A870" s="14" t="s">
        <v>3121</v>
      </c>
      <c r="B870" s="14" t="s">
        <v>5136</v>
      </c>
      <c r="C870" s="14" t="s">
        <v>3347</v>
      </c>
      <c r="D870" s="16">
        <v>46015</v>
      </c>
      <c r="E870" s="16"/>
      <c r="F870" s="14" t="s">
        <v>5140</v>
      </c>
      <c r="G870" s="14">
        <v>9712000</v>
      </c>
      <c r="H870" s="14" t="s">
        <v>4887</v>
      </c>
      <c r="I870" s="15">
        <v>557.5</v>
      </c>
      <c r="J870" s="77">
        <v>4</v>
      </c>
      <c r="K870" s="92"/>
    </row>
    <row r="871" spans="1:11" ht="20.399999999999999" x14ac:dyDescent="0.25">
      <c r="A871" s="14" t="s">
        <v>3121</v>
      </c>
      <c r="B871" s="14" t="s">
        <v>5141</v>
      </c>
      <c r="C871" s="14" t="s">
        <v>5142</v>
      </c>
      <c r="D871" s="16">
        <v>46014</v>
      </c>
      <c r="E871" s="16"/>
      <c r="F871" s="14" t="s">
        <v>5143</v>
      </c>
      <c r="G871" s="14" t="s">
        <v>5039</v>
      </c>
      <c r="H871" s="14" t="s">
        <v>5040</v>
      </c>
      <c r="I871" s="15">
        <v>1950</v>
      </c>
      <c r="J871" s="77">
        <v>4</v>
      </c>
      <c r="K871" s="92"/>
    </row>
    <row r="872" spans="1:11" ht="13.2" x14ac:dyDescent="0.25">
      <c r="A872" s="14" t="s">
        <v>3121</v>
      </c>
      <c r="B872" s="14" t="s">
        <v>5144</v>
      </c>
      <c r="C872" s="14" t="s">
        <v>5145</v>
      </c>
      <c r="D872" s="16">
        <v>46014</v>
      </c>
      <c r="E872" s="16"/>
      <c r="F872" s="14" t="s">
        <v>5146</v>
      </c>
      <c r="G872" s="14" t="s">
        <v>5039</v>
      </c>
      <c r="H872" s="14" t="s">
        <v>5040</v>
      </c>
      <c r="I872" s="15">
        <v>1200</v>
      </c>
      <c r="J872" s="77">
        <v>4</v>
      </c>
      <c r="K872" s="92"/>
    </row>
    <row r="873" spans="1:11" ht="13.2" x14ac:dyDescent="0.25">
      <c r="A873" s="14" t="s">
        <v>3121</v>
      </c>
      <c r="B873" s="14" t="s">
        <v>5136</v>
      </c>
      <c r="C873" s="14" t="s">
        <v>3347</v>
      </c>
      <c r="D873" s="16">
        <v>46014</v>
      </c>
      <c r="E873" s="16"/>
      <c r="F873" s="14" t="s">
        <v>5147</v>
      </c>
      <c r="G873" s="14"/>
      <c r="H873" s="14" t="s">
        <v>4879</v>
      </c>
      <c r="I873" s="15">
        <v>1140.47</v>
      </c>
      <c r="J873" s="77">
        <v>4</v>
      </c>
      <c r="K873" s="92"/>
    </row>
    <row r="874" spans="1:11" ht="13.2" x14ac:dyDescent="0.25">
      <c r="A874" s="14" t="s">
        <v>3121</v>
      </c>
      <c r="B874" s="14" t="s">
        <v>5136</v>
      </c>
      <c r="C874" s="14" t="s">
        <v>3347</v>
      </c>
      <c r="D874" s="16">
        <v>46014</v>
      </c>
      <c r="E874" s="16"/>
      <c r="F874" s="14" t="s">
        <v>5147</v>
      </c>
      <c r="G874" s="14"/>
      <c r="H874" s="14" t="s">
        <v>4888</v>
      </c>
      <c r="I874" s="15">
        <v>1990.31</v>
      </c>
      <c r="J874" s="77">
        <v>4</v>
      </c>
      <c r="K874" s="92"/>
    </row>
    <row r="875" spans="1:11" ht="13.2" x14ac:dyDescent="0.25">
      <c r="A875" s="14" t="s">
        <v>3121</v>
      </c>
      <c r="B875" s="14" t="s">
        <v>5136</v>
      </c>
      <c r="C875" s="14" t="s">
        <v>3347</v>
      </c>
      <c r="D875" s="16">
        <v>46014</v>
      </c>
      <c r="E875" s="16"/>
      <c r="F875" s="14" t="s">
        <v>5147</v>
      </c>
      <c r="G875" s="14"/>
      <c r="H875" s="14" t="s">
        <v>4889</v>
      </c>
      <c r="I875" s="15">
        <v>1345.69</v>
      </c>
      <c r="J875" s="77">
        <v>4</v>
      </c>
      <c r="K875" s="92"/>
    </row>
    <row r="876" spans="1:11" ht="13.2" x14ac:dyDescent="0.25">
      <c r="A876" s="14" t="s">
        <v>3121</v>
      </c>
      <c r="B876" s="14" t="s">
        <v>5136</v>
      </c>
      <c r="C876" s="14" t="s">
        <v>3347</v>
      </c>
      <c r="D876" s="16">
        <v>46014</v>
      </c>
      <c r="E876" s="16"/>
      <c r="F876" s="14" t="s">
        <v>5147</v>
      </c>
      <c r="G876" s="14"/>
      <c r="H876" s="14" t="s">
        <v>4890</v>
      </c>
      <c r="I876" s="15">
        <v>350.73</v>
      </c>
      <c r="J876" s="77">
        <v>4</v>
      </c>
      <c r="K876" s="92"/>
    </row>
    <row r="877" spans="1:11" ht="13.2" x14ac:dyDescent="0.25">
      <c r="A877" s="14" t="s">
        <v>3121</v>
      </c>
      <c r="B877" s="14" t="s">
        <v>5136</v>
      </c>
      <c r="C877" s="14" t="s">
        <v>3347</v>
      </c>
      <c r="D877" s="16">
        <v>46014</v>
      </c>
      <c r="E877" s="16"/>
      <c r="F877" s="14" t="s">
        <v>5147</v>
      </c>
      <c r="G877" s="14"/>
      <c r="H877" s="14" t="s">
        <v>4924</v>
      </c>
      <c r="I877" s="15">
        <v>1445.69</v>
      </c>
      <c r="J877" s="77">
        <v>4</v>
      </c>
      <c r="K877" s="92"/>
    </row>
    <row r="878" spans="1:11" ht="13.2" x14ac:dyDescent="0.25">
      <c r="A878" s="14" t="s">
        <v>3121</v>
      </c>
      <c r="B878" s="14" t="s">
        <v>5148</v>
      </c>
      <c r="C878" s="14" t="s">
        <v>5149</v>
      </c>
      <c r="D878" s="16">
        <v>46009</v>
      </c>
      <c r="E878" s="16"/>
      <c r="F878" s="14" t="s">
        <v>5150</v>
      </c>
      <c r="G878" s="14" t="s">
        <v>5107</v>
      </c>
      <c r="H878" s="14" t="s">
        <v>5108</v>
      </c>
      <c r="I878" s="15">
        <v>615</v>
      </c>
      <c r="J878" s="77">
        <v>4</v>
      </c>
      <c r="K878" s="92"/>
    </row>
    <row r="879" spans="1:11" ht="13.2" x14ac:dyDescent="0.25">
      <c r="A879" s="14" t="s">
        <v>3121</v>
      </c>
      <c r="B879" s="14" t="s">
        <v>5151</v>
      </c>
      <c r="C879" s="14" t="s">
        <v>5152</v>
      </c>
      <c r="D879" s="16">
        <v>46009</v>
      </c>
      <c r="E879" s="16"/>
      <c r="F879" s="14" t="s">
        <v>5153</v>
      </c>
      <c r="G879" s="14">
        <v>36822540</v>
      </c>
      <c r="H879" s="14" t="s">
        <v>4859</v>
      </c>
      <c r="I879" s="15">
        <v>1599</v>
      </c>
      <c r="J879" s="77">
        <v>4</v>
      </c>
      <c r="K879" s="92"/>
    </row>
    <row r="880" spans="1:11" ht="20.399999999999999" x14ac:dyDescent="0.25">
      <c r="A880" s="14" t="s">
        <v>3121</v>
      </c>
      <c r="B880" s="14" t="s">
        <v>5154</v>
      </c>
      <c r="C880" s="14" t="s">
        <v>5155</v>
      </c>
      <c r="D880" s="16">
        <v>46009</v>
      </c>
      <c r="E880" s="16"/>
      <c r="F880" s="14" t="s">
        <v>5156</v>
      </c>
      <c r="G880" s="14" t="s">
        <v>4907</v>
      </c>
      <c r="H880" s="14" t="s">
        <v>3999</v>
      </c>
      <c r="I880" s="15">
        <v>2450</v>
      </c>
      <c r="J880" s="77">
        <v>4</v>
      </c>
      <c r="K880" s="92"/>
    </row>
    <row r="881" spans="1:11" ht="13.2" x14ac:dyDescent="0.25">
      <c r="A881" s="14" t="s">
        <v>3121</v>
      </c>
      <c r="B881" s="14" t="s">
        <v>5157</v>
      </c>
      <c r="C881" s="14" t="s">
        <v>5158</v>
      </c>
      <c r="D881" s="16">
        <v>46008</v>
      </c>
      <c r="E881" s="16"/>
      <c r="F881" s="14" t="s">
        <v>5159</v>
      </c>
      <c r="G881" s="14" t="s">
        <v>4916</v>
      </c>
      <c r="H881" s="14" t="s">
        <v>3939</v>
      </c>
      <c r="I881" s="15">
        <v>2800</v>
      </c>
      <c r="J881" s="77">
        <v>4</v>
      </c>
      <c r="K881" s="92"/>
    </row>
    <row r="882" spans="1:11" ht="13.2" x14ac:dyDescent="0.25">
      <c r="A882" s="14" t="s">
        <v>3121</v>
      </c>
      <c r="B882" s="14" t="s">
        <v>5160</v>
      </c>
      <c r="C882" s="14" t="s">
        <v>4545</v>
      </c>
      <c r="D882" s="16">
        <v>46008</v>
      </c>
      <c r="E882" s="16"/>
      <c r="F882" s="14" t="s">
        <v>5161</v>
      </c>
      <c r="G882" s="14" t="s">
        <v>5162</v>
      </c>
      <c r="H882" s="14" t="s">
        <v>5163</v>
      </c>
      <c r="I882" s="15">
        <v>213.96</v>
      </c>
      <c r="J882" s="77">
        <v>4</v>
      </c>
      <c r="K882" s="92"/>
    </row>
    <row r="883" spans="1:11" ht="13.2" x14ac:dyDescent="0.25">
      <c r="A883" s="14" t="s">
        <v>3121</v>
      </c>
      <c r="B883" s="14" t="s">
        <v>5164</v>
      </c>
      <c r="C883" s="14" t="s">
        <v>5165</v>
      </c>
      <c r="D883" s="16">
        <v>46003</v>
      </c>
      <c r="E883" s="16"/>
      <c r="F883" s="14" t="s">
        <v>5166</v>
      </c>
      <c r="G883" s="14" t="s">
        <v>5039</v>
      </c>
      <c r="H883" s="14" t="s">
        <v>5040</v>
      </c>
      <c r="I883" s="15">
        <v>1200</v>
      </c>
      <c r="J883" s="77">
        <v>4</v>
      </c>
      <c r="K883" s="92"/>
    </row>
    <row r="884" spans="1:11" ht="20.399999999999999" x14ac:dyDescent="0.25">
      <c r="A884" s="14" t="s">
        <v>3121</v>
      </c>
      <c r="B884" s="14" t="s">
        <v>5167</v>
      </c>
      <c r="C884" s="14" t="s">
        <v>4545</v>
      </c>
      <c r="D884" s="16">
        <v>46003</v>
      </c>
      <c r="E884" s="16"/>
      <c r="F884" s="14" t="s">
        <v>5168</v>
      </c>
      <c r="G884" s="14"/>
      <c r="H884" s="14" t="s">
        <v>5169</v>
      </c>
      <c r="I884" s="15">
        <v>213.6</v>
      </c>
      <c r="J884" s="77">
        <v>4</v>
      </c>
      <c r="K884" s="92"/>
    </row>
    <row r="885" spans="1:11" ht="13.2" x14ac:dyDescent="0.25">
      <c r="A885" s="14" t="s">
        <v>3121</v>
      </c>
      <c r="B885" s="14" t="s">
        <v>5170</v>
      </c>
      <c r="C885" s="14" t="s">
        <v>5171</v>
      </c>
      <c r="D885" s="16">
        <v>45999</v>
      </c>
      <c r="E885" s="16"/>
      <c r="F885" s="14" t="s">
        <v>5172</v>
      </c>
      <c r="G885" s="14">
        <v>35763469</v>
      </c>
      <c r="H885" s="14" t="s">
        <v>4898</v>
      </c>
      <c r="I885" s="15">
        <v>135.29</v>
      </c>
      <c r="J885" s="77">
        <v>4</v>
      </c>
      <c r="K885" s="92"/>
    </row>
    <row r="886" spans="1:11" ht="13.2" x14ac:dyDescent="0.25">
      <c r="A886" s="14" t="s">
        <v>3121</v>
      </c>
      <c r="B886" s="14" t="s">
        <v>5128</v>
      </c>
      <c r="C886" s="14" t="s">
        <v>5158</v>
      </c>
      <c r="D886" s="16">
        <v>45998</v>
      </c>
      <c r="E886" s="16"/>
      <c r="F886" s="14" t="s">
        <v>5173</v>
      </c>
      <c r="G886" s="14" t="s">
        <v>4916</v>
      </c>
      <c r="H886" s="14" t="s">
        <v>3939</v>
      </c>
      <c r="I886" s="15">
        <v>2800</v>
      </c>
      <c r="J886" s="77">
        <v>4</v>
      </c>
      <c r="K886" s="92"/>
    </row>
    <row r="887" spans="1:11" ht="13.2" x14ac:dyDescent="0.25">
      <c r="A887" s="14" t="s">
        <v>3121</v>
      </c>
      <c r="B887" s="14" t="s">
        <v>5174</v>
      </c>
      <c r="C887" s="14" t="s">
        <v>5175</v>
      </c>
      <c r="D887" s="16">
        <v>45998</v>
      </c>
      <c r="E887" s="16"/>
      <c r="F887" s="14" t="s">
        <v>5176</v>
      </c>
      <c r="G887" s="14">
        <v>35743468</v>
      </c>
      <c r="H887" s="14" t="s">
        <v>4894</v>
      </c>
      <c r="I887" s="15">
        <v>3649.95</v>
      </c>
      <c r="J887" s="77">
        <v>4</v>
      </c>
      <c r="K887" s="92"/>
    </row>
    <row r="888" spans="1:11" ht="20.399999999999999" x14ac:dyDescent="0.25">
      <c r="A888" s="14" t="s">
        <v>3121</v>
      </c>
      <c r="B888" s="14" t="s">
        <v>5138</v>
      </c>
      <c r="C888" s="14" t="s">
        <v>3355</v>
      </c>
      <c r="D888" s="16">
        <v>45996</v>
      </c>
      <c r="E888" s="16"/>
      <c r="F888" s="14" t="s">
        <v>5177</v>
      </c>
      <c r="G888" s="14" t="s">
        <v>4881</v>
      </c>
      <c r="H888" s="14" t="s">
        <v>4882</v>
      </c>
      <c r="I888" s="15">
        <v>1285.76</v>
      </c>
      <c r="J888" s="77">
        <v>4</v>
      </c>
      <c r="K888" s="92"/>
    </row>
    <row r="889" spans="1:11" ht="13.2" x14ac:dyDescent="0.25">
      <c r="A889" s="14" t="s">
        <v>3121</v>
      </c>
      <c r="B889" s="14" t="s">
        <v>5138</v>
      </c>
      <c r="C889" s="14" t="s">
        <v>3355</v>
      </c>
      <c r="D889" s="16">
        <v>45996</v>
      </c>
      <c r="E889" s="16"/>
      <c r="F889" s="14" t="s">
        <v>5177</v>
      </c>
      <c r="G889" s="14">
        <v>36284831</v>
      </c>
      <c r="H889" s="14" t="s">
        <v>4925</v>
      </c>
      <c r="I889" s="15">
        <v>317.93</v>
      </c>
      <c r="J889" s="77">
        <v>4</v>
      </c>
      <c r="K889" s="92"/>
    </row>
    <row r="890" spans="1:11" ht="13.2" x14ac:dyDescent="0.25">
      <c r="A890" s="14" t="s">
        <v>3121</v>
      </c>
      <c r="B890" s="14" t="s">
        <v>5138</v>
      </c>
      <c r="C890" s="14" t="s">
        <v>3355</v>
      </c>
      <c r="D890" s="16">
        <v>45996</v>
      </c>
      <c r="E890" s="16"/>
      <c r="F890" s="14" t="s">
        <v>5178</v>
      </c>
      <c r="G890" s="14" t="s">
        <v>4884</v>
      </c>
      <c r="H890" s="14" t="s">
        <v>4885</v>
      </c>
      <c r="I890" s="15">
        <v>3699.05</v>
      </c>
      <c r="J890" s="77">
        <v>4</v>
      </c>
      <c r="K890" s="92"/>
    </row>
    <row r="891" spans="1:11" ht="13.2" x14ac:dyDescent="0.25">
      <c r="A891" s="14" t="s">
        <v>3121</v>
      </c>
      <c r="B891" s="14" t="s">
        <v>5136</v>
      </c>
      <c r="C891" s="14" t="s">
        <v>3355</v>
      </c>
      <c r="D891" s="16">
        <v>45996</v>
      </c>
      <c r="E891" s="16"/>
      <c r="F891" s="14" t="s">
        <v>5179</v>
      </c>
      <c r="G891" s="14">
        <v>9712000</v>
      </c>
      <c r="H891" s="14" t="s">
        <v>4887</v>
      </c>
      <c r="I891" s="15">
        <v>1152.44</v>
      </c>
      <c r="J891" s="77">
        <v>4</v>
      </c>
      <c r="K891" s="92"/>
    </row>
    <row r="892" spans="1:11" ht="13.2" x14ac:dyDescent="0.25">
      <c r="A892" s="14" t="s">
        <v>3121</v>
      </c>
      <c r="B892" s="14" t="s">
        <v>5138</v>
      </c>
      <c r="C892" s="14" t="s">
        <v>3355</v>
      </c>
      <c r="D892" s="16">
        <v>45996</v>
      </c>
      <c r="E892" s="16"/>
      <c r="F892" s="14" t="s">
        <v>5180</v>
      </c>
      <c r="G892" s="14"/>
      <c r="H892" s="14" t="s">
        <v>4879</v>
      </c>
      <c r="I892" s="15">
        <v>1555.75</v>
      </c>
      <c r="J892" s="77">
        <v>4</v>
      </c>
      <c r="K892" s="92"/>
    </row>
    <row r="893" spans="1:11" ht="13.2" x14ac:dyDescent="0.25">
      <c r="A893" s="14" t="s">
        <v>3121</v>
      </c>
      <c r="B893" s="14" t="s">
        <v>5138</v>
      </c>
      <c r="C893" s="14" t="s">
        <v>3355</v>
      </c>
      <c r="D893" s="16">
        <v>45996</v>
      </c>
      <c r="E893" s="16"/>
      <c r="F893" s="14" t="s">
        <v>5180</v>
      </c>
      <c r="G893" s="14"/>
      <c r="H893" s="14" t="s">
        <v>4888</v>
      </c>
      <c r="I893" s="15">
        <v>2946.48</v>
      </c>
      <c r="J893" s="77">
        <v>4</v>
      </c>
      <c r="K893" s="92"/>
    </row>
    <row r="894" spans="1:11" ht="13.2" x14ac:dyDescent="0.25">
      <c r="A894" s="14" t="s">
        <v>3121</v>
      </c>
      <c r="B894" s="14" t="s">
        <v>5138</v>
      </c>
      <c r="C894" s="14" t="s">
        <v>3355</v>
      </c>
      <c r="D894" s="16">
        <v>45996</v>
      </c>
      <c r="E894" s="16"/>
      <c r="F894" s="14" t="s">
        <v>5180</v>
      </c>
      <c r="G894" s="14"/>
      <c r="H894" s="14" t="s">
        <v>4889</v>
      </c>
      <c r="I894" s="15">
        <v>1760.97</v>
      </c>
      <c r="J894" s="77">
        <v>4</v>
      </c>
      <c r="K894" s="92"/>
    </row>
    <row r="895" spans="1:11" ht="13.2" x14ac:dyDescent="0.25">
      <c r="A895" s="14" t="s">
        <v>3121</v>
      </c>
      <c r="B895" s="14" t="s">
        <v>5138</v>
      </c>
      <c r="C895" s="14" t="s">
        <v>3355</v>
      </c>
      <c r="D895" s="16">
        <v>45996</v>
      </c>
      <c r="E895" s="16"/>
      <c r="F895" s="14" t="s">
        <v>5180</v>
      </c>
      <c r="G895" s="14"/>
      <c r="H895" s="14" t="s">
        <v>4890</v>
      </c>
      <c r="I895" s="15">
        <v>350.73</v>
      </c>
      <c r="J895" s="77">
        <v>4</v>
      </c>
      <c r="K895" s="92"/>
    </row>
    <row r="896" spans="1:11" ht="13.2" x14ac:dyDescent="0.25">
      <c r="A896" s="14" t="s">
        <v>3121</v>
      </c>
      <c r="B896" s="14" t="s">
        <v>5138</v>
      </c>
      <c r="C896" s="14" t="s">
        <v>3355</v>
      </c>
      <c r="D896" s="16">
        <v>45996</v>
      </c>
      <c r="E896" s="16"/>
      <c r="F896" s="14" t="s">
        <v>5180</v>
      </c>
      <c r="G896" s="14"/>
      <c r="H896" s="14" t="s">
        <v>4924</v>
      </c>
      <c r="I896" s="15">
        <v>1845.66</v>
      </c>
      <c r="J896" s="77">
        <v>4</v>
      </c>
      <c r="K896" s="92"/>
    </row>
    <row r="897" spans="1:11" ht="20.399999999999999" x14ac:dyDescent="0.25">
      <c r="A897" s="14" t="s">
        <v>3121</v>
      </c>
      <c r="B897" s="14" t="s">
        <v>5181</v>
      </c>
      <c r="C897" s="14" t="s">
        <v>5182</v>
      </c>
      <c r="D897" s="16">
        <v>45995</v>
      </c>
      <c r="E897" s="16"/>
      <c r="F897" s="14" t="s">
        <v>5183</v>
      </c>
      <c r="G897" s="14" t="s">
        <v>4907</v>
      </c>
      <c r="H897" s="14" t="s">
        <v>3999</v>
      </c>
      <c r="I897" s="15">
        <v>2450</v>
      </c>
      <c r="J897" s="77">
        <v>4</v>
      </c>
      <c r="K897" s="92"/>
    </row>
    <row r="898" spans="1:11" ht="13.2" x14ac:dyDescent="0.25">
      <c r="A898" s="14" t="s">
        <v>3121</v>
      </c>
      <c r="B898" s="14" t="s">
        <v>5184</v>
      </c>
      <c r="C898" s="14" t="s">
        <v>5185</v>
      </c>
      <c r="D898" s="16">
        <v>45993</v>
      </c>
      <c r="E898" s="16"/>
      <c r="F898" s="14" t="s">
        <v>5186</v>
      </c>
      <c r="G898" s="14" t="s">
        <v>4902</v>
      </c>
      <c r="H898" s="14" t="s">
        <v>4903</v>
      </c>
      <c r="I898" s="15">
        <v>15</v>
      </c>
      <c r="J898" s="77">
        <v>4</v>
      </c>
      <c r="K898" s="92"/>
    </row>
    <row r="899" spans="1:11" ht="13.2" x14ac:dyDescent="0.25">
      <c r="A899" s="14" t="s">
        <v>3121</v>
      </c>
      <c r="B899" s="14" t="s">
        <v>5187</v>
      </c>
      <c r="C899" s="14">
        <v>25012073</v>
      </c>
      <c r="D899" s="16">
        <v>46037</v>
      </c>
      <c r="E899" s="16"/>
      <c r="F899" s="14" t="s">
        <v>5188</v>
      </c>
      <c r="G899" s="14" t="s">
        <v>5107</v>
      </c>
      <c r="H899" s="14" t="s">
        <v>5108</v>
      </c>
      <c r="I899" s="15">
        <v>615</v>
      </c>
      <c r="J899" s="77">
        <v>4</v>
      </c>
      <c r="K899" s="92"/>
    </row>
    <row r="900" spans="1:11" ht="13.2" x14ac:dyDescent="0.25">
      <c r="A900" s="14" t="s">
        <v>3121</v>
      </c>
      <c r="B900" s="14" t="s">
        <v>5189</v>
      </c>
      <c r="C900" s="14" t="s">
        <v>5190</v>
      </c>
      <c r="D900" s="16">
        <v>45999</v>
      </c>
      <c r="E900" s="16"/>
      <c r="F900" s="14" t="s">
        <v>5191</v>
      </c>
      <c r="G900" s="14">
        <v>35763469</v>
      </c>
      <c r="H900" s="14" t="s">
        <v>4898</v>
      </c>
      <c r="I900" s="15">
        <v>135.29</v>
      </c>
      <c r="J900" s="77">
        <v>4</v>
      </c>
      <c r="K900" s="92"/>
    </row>
    <row r="901" spans="1:11" ht="20.399999999999999" x14ac:dyDescent="0.25">
      <c r="A901" s="14" t="s">
        <v>3121</v>
      </c>
      <c r="B901" s="14" t="s">
        <v>5192</v>
      </c>
      <c r="C901" s="14" t="s">
        <v>5193</v>
      </c>
      <c r="D901" s="16">
        <v>45695</v>
      </c>
      <c r="E901" s="16"/>
      <c r="F901" s="14" t="s">
        <v>5194</v>
      </c>
      <c r="G901" s="14">
        <v>51183455</v>
      </c>
      <c r="H901" s="14" t="s">
        <v>4875</v>
      </c>
      <c r="I901" s="15">
        <v>28.29</v>
      </c>
      <c r="J901" s="77">
        <v>4</v>
      </c>
      <c r="K901" s="92"/>
    </row>
    <row r="902" spans="1:11" ht="13.2" x14ac:dyDescent="0.25">
      <c r="A902" s="14" t="s">
        <v>3121</v>
      </c>
      <c r="B902" s="14" t="s">
        <v>5195</v>
      </c>
      <c r="C902" s="14" t="s">
        <v>5196</v>
      </c>
      <c r="D902" s="16">
        <v>45776</v>
      </c>
      <c r="E902" s="16"/>
      <c r="F902" s="14" t="s">
        <v>5197</v>
      </c>
      <c r="G902" s="14"/>
      <c r="H902" s="14" t="s">
        <v>5198</v>
      </c>
      <c r="I902" s="15">
        <v>1540.15</v>
      </c>
      <c r="J902" s="77">
        <v>2</v>
      </c>
      <c r="K902" s="92"/>
    </row>
    <row r="903" spans="1:11" ht="20.399999999999999" x14ac:dyDescent="0.25">
      <c r="A903" s="14" t="s">
        <v>3121</v>
      </c>
      <c r="B903" s="14" t="s">
        <v>5199</v>
      </c>
      <c r="C903" s="14" t="s">
        <v>5200</v>
      </c>
      <c r="D903" s="16">
        <v>45807</v>
      </c>
      <c r="E903" s="16"/>
      <c r="F903" s="14" t="s">
        <v>5201</v>
      </c>
      <c r="G903" s="14" t="s">
        <v>3048</v>
      </c>
      <c r="H903" s="14" t="s">
        <v>5202</v>
      </c>
      <c r="I903" s="15">
        <v>615</v>
      </c>
      <c r="J903" s="77">
        <v>2</v>
      </c>
      <c r="K903" s="92"/>
    </row>
    <row r="904" spans="1:11" ht="13.2" x14ac:dyDescent="0.25">
      <c r="A904" s="14" t="s">
        <v>3121</v>
      </c>
      <c r="B904" s="14" t="s">
        <v>5203</v>
      </c>
      <c r="C904" s="14" t="s">
        <v>5204</v>
      </c>
      <c r="D904" s="16">
        <v>45805</v>
      </c>
      <c r="E904" s="16"/>
      <c r="F904" s="14" t="s">
        <v>5205</v>
      </c>
      <c r="G904" s="14">
        <v>30998646</v>
      </c>
      <c r="H904" s="14" t="s">
        <v>4616</v>
      </c>
      <c r="I904" s="15">
        <v>495.08</v>
      </c>
      <c r="J904" s="77">
        <v>2</v>
      </c>
      <c r="K904" s="92"/>
    </row>
    <row r="905" spans="1:11" ht="30.6" x14ac:dyDescent="0.25">
      <c r="A905" s="14" t="s">
        <v>3121</v>
      </c>
      <c r="B905" s="14" t="s">
        <v>5206</v>
      </c>
      <c r="C905" s="14" t="s">
        <v>5207</v>
      </c>
      <c r="D905" s="16">
        <v>45805</v>
      </c>
      <c r="E905" s="16"/>
      <c r="F905" s="14" t="s">
        <v>5208</v>
      </c>
      <c r="G905" s="14">
        <v>30853923</v>
      </c>
      <c r="H905" s="14" t="s">
        <v>3276</v>
      </c>
      <c r="I905" s="15">
        <v>1288.7</v>
      </c>
      <c r="J905" s="77">
        <v>2</v>
      </c>
      <c r="K905" s="92"/>
    </row>
    <row r="906" spans="1:11" ht="30.6" x14ac:dyDescent="0.25">
      <c r="A906" s="14" t="s">
        <v>3121</v>
      </c>
      <c r="B906" s="14" t="s">
        <v>5209</v>
      </c>
      <c r="C906" s="14" t="s">
        <v>5210</v>
      </c>
      <c r="D906" s="16">
        <v>45819</v>
      </c>
      <c r="E906" s="16"/>
      <c r="F906" s="14" t="s">
        <v>5211</v>
      </c>
      <c r="G906" s="14" t="s">
        <v>5212</v>
      </c>
      <c r="H906" s="14" t="s">
        <v>5213</v>
      </c>
      <c r="I906" s="15">
        <v>534</v>
      </c>
      <c r="J906" s="77">
        <v>2</v>
      </c>
      <c r="K906" s="92"/>
    </row>
    <row r="907" spans="1:11" ht="13.2" x14ac:dyDescent="0.25">
      <c r="A907" s="14" t="s">
        <v>3121</v>
      </c>
      <c r="B907" s="14" t="s">
        <v>5214</v>
      </c>
      <c r="C907" s="14" t="s">
        <v>5215</v>
      </c>
      <c r="D907" s="16">
        <v>45946</v>
      </c>
      <c r="E907" s="16"/>
      <c r="F907" s="14" t="s">
        <v>5216</v>
      </c>
      <c r="G907" s="14" t="s">
        <v>5217</v>
      </c>
      <c r="H907" s="14" t="s">
        <v>5218</v>
      </c>
      <c r="I907" s="15">
        <v>7000</v>
      </c>
      <c r="J907" s="77">
        <v>2</v>
      </c>
      <c r="K907" s="92"/>
    </row>
    <row r="908" spans="1:11" ht="20.399999999999999" x14ac:dyDescent="0.25">
      <c r="A908" s="14" t="s">
        <v>3121</v>
      </c>
      <c r="B908" s="14" t="s">
        <v>5219</v>
      </c>
      <c r="C908" s="14" t="s">
        <v>5220</v>
      </c>
      <c r="D908" s="16">
        <v>45952</v>
      </c>
      <c r="E908" s="16"/>
      <c r="F908" s="14" t="s">
        <v>5221</v>
      </c>
      <c r="G908" s="14"/>
      <c r="H908" s="14" t="s">
        <v>5222</v>
      </c>
      <c r="I908" s="15">
        <v>3580</v>
      </c>
      <c r="J908" s="77">
        <v>2</v>
      </c>
      <c r="K908" s="92"/>
    </row>
    <row r="909" spans="1:11" ht="20.399999999999999" x14ac:dyDescent="0.25">
      <c r="A909" s="14" t="s">
        <v>3121</v>
      </c>
      <c r="B909" s="14" t="s">
        <v>5223</v>
      </c>
      <c r="C909" s="14" t="s">
        <v>5224</v>
      </c>
      <c r="D909" s="16">
        <v>45946</v>
      </c>
      <c r="E909" s="16"/>
      <c r="F909" s="14" t="s">
        <v>5225</v>
      </c>
      <c r="G909" s="14"/>
      <c r="H909" s="14" t="s">
        <v>3283</v>
      </c>
      <c r="I909" s="15">
        <v>6070</v>
      </c>
      <c r="J909" s="77">
        <v>2</v>
      </c>
      <c r="K909" s="92"/>
    </row>
    <row r="910" spans="1:11" ht="13.2" x14ac:dyDescent="0.25">
      <c r="A910" s="14" t="s">
        <v>3121</v>
      </c>
      <c r="B910" s="14" t="s">
        <v>3178</v>
      </c>
      <c r="C910" s="14" t="s">
        <v>5224</v>
      </c>
      <c r="D910" s="16">
        <v>45985</v>
      </c>
      <c r="E910" s="16"/>
      <c r="F910" s="14" t="s">
        <v>5226</v>
      </c>
      <c r="G910" s="14" t="s">
        <v>3074</v>
      </c>
      <c r="H910" s="14" t="s">
        <v>3961</v>
      </c>
      <c r="I910" s="15">
        <v>1396.1</v>
      </c>
      <c r="J910" s="77">
        <v>2</v>
      </c>
      <c r="K910" s="92"/>
    </row>
    <row r="911" spans="1:11" ht="20.399999999999999" x14ac:dyDescent="0.25">
      <c r="A911" s="14" t="s">
        <v>3121</v>
      </c>
      <c r="B911" s="14" t="s">
        <v>5227</v>
      </c>
      <c r="C911" s="14" t="s">
        <v>5228</v>
      </c>
      <c r="D911" s="16">
        <v>45975</v>
      </c>
      <c r="E911" s="16"/>
      <c r="F911" s="14" t="s">
        <v>5225</v>
      </c>
      <c r="G911" s="14"/>
      <c r="H911" s="14" t="s">
        <v>5229</v>
      </c>
      <c r="I911" s="15">
        <v>8540</v>
      </c>
      <c r="J911" s="77">
        <v>2</v>
      </c>
      <c r="K911" s="92"/>
    </row>
    <row r="912" spans="1:11" ht="13.2" x14ac:dyDescent="0.25">
      <c r="A912" s="14" t="s">
        <v>3121</v>
      </c>
      <c r="B912" s="14" t="s">
        <v>3178</v>
      </c>
      <c r="C912" s="14" t="s">
        <v>5228</v>
      </c>
      <c r="D912" s="16">
        <v>46379</v>
      </c>
      <c r="E912" s="16"/>
      <c r="F912" s="14" t="s">
        <v>5226</v>
      </c>
      <c r="G912" s="14" t="s">
        <v>3074</v>
      </c>
      <c r="H912" s="14" t="s">
        <v>3961</v>
      </c>
      <c r="I912" s="15">
        <v>1964.2</v>
      </c>
      <c r="J912" s="77">
        <v>2</v>
      </c>
      <c r="K912" s="92"/>
    </row>
    <row r="913" spans="1:11" ht="13.2" x14ac:dyDescent="0.25">
      <c r="A913" s="14" t="s">
        <v>3121</v>
      </c>
      <c r="B913" s="14" t="s">
        <v>5230</v>
      </c>
      <c r="C913" s="14" t="s">
        <v>5231</v>
      </c>
      <c r="D913" s="16">
        <v>45975</v>
      </c>
      <c r="E913" s="16"/>
      <c r="F913" s="14" t="s">
        <v>5232</v>
      </c>
      <c r="G913" s="14"/>
      <c r="H913" s="14" t="s">
        <v>5233</v>
      </c>
      <c r="I913" s="15">
        <v>5000</v>
      </c>
      <c r="J913" s="77">
        <v>2</v>
      </c>
      <c r="K913" s="92"/>
    </row>
    <row r="914" spans="1:11" ht="20.399999999999999" x14ac:dyDescent="0.25">
      <c r="A914" s="14" t="s">
        <v>3121</v>
      </c>
      <c r="B914" s="14" t="s">
        <v>5234</v>
      </c>
      <c r="C914" s="14" t="s">
        <v>5235</v>
      </c>
      <c r="D914" s="16">
        <v>45975</v>
      </c>
      <c r="E914" s="16"/>
      <c r="F914" s="14" t="s">
        <v>5236</v>
      </c>
      <c r="G914" s="14">
        <v>56995792</v>
      </c>
      <c r="H914" s="14" t="s">
        <v>5237</v>
      </c>
      <c r="I914" s="15">
        <v>3311.5</v>
      </c>
      <c r="J914" s="77">
        <v>2</v>
      </c>
      <c r="K914" s="92"/>
    </row>
    <row r="915" spans="1:11" ht="20.399999999999999" x14ac:dyDescent="0.25">
      <c r="A915" s="14" t="s">
        <v>3121</v>
      </c>
      <c r="B915" s="14" t="s">
        <v>5238</v>
      </c>
      <c r="C915" s="14" t="s">
        <v>5239</v>
      </c>
      <c r="D915" s="16">
        <v>46014</v>
      </c>
      <c r="E915" s="16"/>
      <c r="F915" s="14" t="s">
        <v>5240</v>
      </c>
      <c r="G915" s="14" t="s">
        <v>5241</v>
      </c>
      <c r="H915" s="14" t="s">
        <v>5242</v>
      </c>
      <c r="I915" s="15">
        <v>3750</v>
      </c>
      <c r="J915" s="77">
        <v>2</v>
      </c>
      <c r="K915" s="92"/>
    </row>
    <row r="916" spans="1:11" ht="13.2" x14ac:dyDescent="0.25">
      <c r="A916" s="14" t="s">
        <v>3121</v>
      </c>
      <c r="B916" s="14" t="s">
        <v>5243</v>
      </c>
      <c r="C916" s="14" t="s">
        <v>5244</v>
      </c>
      <c r="D916" s="16">
        <v>46014</v>
      </c>
      <c r="E916" s="16"/>
      <c r="F916" s="14" t="s">
        <v>5245</v>
      </c>
      <c r="G916" s="14"/>
      <c r="H916" s="14" t="s">
        <v>5246</v>
      </c>
      <c r="I916" s="15">
        <v>239</v>
      </c>
      <c r="J916" s="77">
        <v>2</v>
      </c>
      <c r="K916" s="92"/>
    </row>
    <row r="917" spans="1:11" ht="13.2" x14ac:dyDescent="0.25">
      <c r="A917" s="14" t="s">
        <v>3121</v>
      </c>
      <c r="B917" s="14" t="s">
        <v>5247</v>
      </c>
      <c r="C917" s="14" t="s">
        <v>5248</v>
      </c>
      <c r="D917" s="16">
        <v>46013</v>
      </c>
      <c r="E917" s="16"/>
      <c r="F917" s="14" t="s">
        <v>5249</v>
      </c>
      <c r="G917" s="14"/>
      <c r="H917" s="14" t="s">
        <v>5250</v>
      </c>
      <c r="I917" s="15">
        <v>3107.87</v>
      </c>
      <c r="J917" s="77">
        <v>2</v>
      </c>
      <c r="K917" s="92"/>
    </row>
    <row r="918" spans="1:11" ht="13.2" x14ac:dyDescent="0.25">
      <c r="A918" s="14" t="s">
        <v>3121</v>
      </c>
      <c r="B918" s="14" t="s">
        <v>5251</v>
      </c>
      <c r="C918" s="14" t="s">
        <v>5252</v>
      </c>
      <c r="D918" s="16">
        <v>46088</v>
      </c>
      <c r="E918" s="16"/>
      <c r="F918" s="14" t="s">
        <v>5253</v>
      </c>
      <c r="G918" s="14"/>
      <c r="H918" s="14" t="s">
        <v>3907</v>
      </c>
      <c r="I918" s="15">
        <v>4013.99</v>
      </c>
      <c r="J918" s="77">
        <v>2</v>
      </c>
      <c r="K918" s="92"/>
    </row>
    <row r="919" spans="1:11" ht="20.399999999999999" x14ac:dyDescent="0.25">
      <c r="A919" s="14" t="s">
        <v>3121</v>
      </c>
      <c r="B919" s="14" t="s">
        <v>5254</v>
      </c>
      <c r="C919" s="14" t="s">
        <v>5255</v>
      </c>
      <c r="D919" s="16">
        <v>46088</v>
      </c>
      <c r="E919" s="16"/>
      <c r="F919" s="14" t="s">
        <v>5256</v>
      </c>
      <c r="G919" s="14"/>
      <c r="H919" s="14" t="s">
        <v>5257</v>
      </c>
      <c r="I919" s="15">
        <v>3307.89</v>
      </c>
      <c r="J919" s="77">
        <v>2</v>
      </c>
      <c r="K919" s="92"/>
    </row>
    <row r="920" spans="1:11" ht="13.2" x14ac:dyDescent="0.25">
      <c r="A920" s="14" t="s">
        <v>3121</v>
      </c>
      <c r="B920" s="14" t="s">
        <v>5258</v>
      </c>
      <c r="C920" s="14" t="s">
        <v>5259</v>
      </c>
      <c r="D920" s="16">
        <v>46047</v>
      </c>
      <c r="E920" s="16"/>
      <c r="F920" s="14" t="s">
        <v>5260</v>
      </c>
      <c r="G920" s="14"/>
      <c r="H920" s="14" t="s">
        <v>5261</v>
      </c>
      <c r="I920" s="15">
        <v>5772.7</v>
      </c>
      <c r="J920" s="77">
        <v>2</v>
      </c>
      <c r="K920" s="92"/>
    </row>
    <row r="921" spans="1:11" ht="20.399999999999999" x14ac:dyDescent="0.25">
      <c r="A921" s="14" t="s">
        <v>3121</v>
      </c>
      <c r="B921" s="14" t="s">
        <v>5262</v>
      </c>
      <c r="C921" s="14" t="s">
        <v>5263</v>
      </c>
      <c r="D921" s="16">
        <v>46042</v>
      </c>
      <c r="E921" s="16"/>
      <c r="F921" s="14" t="s">
        <v>5264</v>
      </c>
      <c r="G921" s="14" t="s">
        <v>3479</v>
      </c>
      <c r="H921" s="14" t="s">
        <v>3662</v>
      </c>
      <c r="I921" s="15">
        <v>4487.32</v>
      </c>
      <c r="J921" s="77">
        <v>2</v>
      </c>
      <c r="K921" s="92"/>
    </row>
    <row r="922" spans="1:11" ht="20.399999999999999" x14ac:dyDescent="0.25">
      <c r="A922" s="14" t="s">
        <v>3121</v>
      </c>
      <c r="B922" s="14" t="s">
        <v>5265</v>
      </c>
      <c r="C922" s="14" t="s">
        <v>5266</v>
      </c>
      <c r="D922" s="16">
        <v>45961</v>
      </c>
      <c r="E922" s="16"/>
      <c r="F922" s="14" t="s">
        <v>5267</v>
      </c>
      <c r="G922" s="14"/>
      <c r="H922" s="14" t="s">
        <v>5257</v>
      </c>
      <c r="I922" s="15">
        <v>3328.38</v>
      </c>
      <c r="J922" s="77">
        <v>2</v>
      </c>
      <c r="K922" s="92"/>
    </row>
    <row r="923" spans="1:11" ht="13.2" x14ac:dyDescent="0.25">
      <c r="A923" s="14" t="s">
        <v>3121</v>
      </c>
      <c r="B923" s="14" t="s">
        <v>5268</v>
      </c>
      <c r="C923" s="14" t="s">
        <v>5269</v>
      </c>
      <c r="D923" s="16">
        <v>46088</v>
      </c>
      <c r="E923" s="16"/>
      <c r="F923" s="14" t="s">
        <v>5270</v>
      </c>
      <c r="G923" s="14">
        <v>52319334</v>
      </c>
      <c r="H923" s="14" t="s">
        <v>5271</v>
      </c>
      <c r="I923" s="15">
        <v>2884.95</v>
      </c>
      <c r="J923" s="77">
        <v>2</v>
      </c>
      <c r="K923" s="92"/>
    </row>
    <row r="924" spans="1:11" ht="20.399999999999999" x14ac:dyDescent="0.25">
      <c r="A924" s="14" t="s">
        <v>3121</v>
      </c>
      <c r="B924" s="14" t="s">
        <v>5272</v>
      </c>
      <c r="C924" s="14" t="s">
        <v>5273</v>
      </c>
      <c r="D924" s="16">
        <v>46080</v>
      </c>
      <c r="E924" s="16"/>
      <c r="F924" s="14" t="s">
        <v>5274</v>
      </c>
      <c r="G924" s="14"/>
      <c r="H924" s="14" t="s">
        <v>5275</v>
      </c>
      <c r="I924" s="15">
        <v>2808</v>
      </c>
      <c r="J924" s="77">
        <v>2</v>
      </c>
      <c r="K924" s="92"/>
    </row>
    <row r="925" spans="1:11" ht="13.2" x14ac:dyDescent="0.25">
      <c r="A925" s="14" t="s">
        <v>3121</v>
      </c>
      <c r="B925" s="14" t="s">
        <v>5276</v>
      </c>
      <c r="C925" s="14" t="s">
        <v>5277</v>
      </c>
      <c r="D925" s="16">
        <v>46088</v>
      </c>
      <c r="E925" s="16"/>
      <c r="F925" s="14" t="s">
        <v>5278</v>
      </c>
      <c r="G925" s="14">
        <v>56995792</v>
      </c>
      <c r="H925" s="14" t="s">
        <v>5237</v>
      </c>
      <c r="I925" s="15">
        <v>2639.6</v>
      </c>
      <c r="J925" s="77">
        <v>2</v>
      </c>
      <c r="K925" s="92"/>
    </row>
    <row r="926" spans="1:11" ht="20.399999999999999" x14ac:dyDescent="0.25">
      <c r="A926" s="14" t="s">
        <v>3121</v>
      </c>
      <c r="B926" s="14" t="s">
        <v>5279</v>
      </c>
      <c r="C926" s="14" t="s">
        <v>5280</v>
      </c>
      <c r="D926" s="16">
        <v>46087</v>
      </c>
      <c r="E926" s="16"/>
      <c r="F926" s="14" t="s">
        <v>5281</v>
      </c>
      <c r="G926" s="14"/>
      <c r="H926" s="14" t="s">
        <v>5282</v>
      </c>
      <c r="I926" s="15">
        <v>2525.7800000000002</v>
      </c>
      <c r="J926" s="77">
        <v>2</v>
      </c>
      <c r="K926" s="92"/>
    </row>
    <row r="927" spans="1:11" ht="20.399999999999999" x14ac:dyDescent="0.25">
      <c r="A927" s="14" t="s">
        <v>3121</v>
      </c>
      <c r="B927" s="14" t="s">
        <v>5283</v>
      </c>
      <c r="C927" s="14" t="s">
        <v>5284</v>
      </c>
      <c r="D927" s="16">
        <v>46064</v>
      </c>
      <c r="E927" s="16"/>
      <c r="F927" s="14" t="s">
        <v>5285</v>
      </c>
      <c r="G927" s="14">
        <v>35546913</v>
      </c>
      <c r="H927" s="14" t="s">
        <v>1861</v>
      </c>
      <c r="I927" s="15">
        <v>2052</v>
      </c>
      <c r="J927" s="77">
        <v>2</v>
      </c>
      <c r="K927" s="92"/>
    </row>
    <row r="928" spans="1:11" ht="13.2" x14ac:dyDescent="0.25">
      <c r="A928" s="14" t="s">
        <v>3121</v>
      </c>
      <c r="B928" s="14" t="s">
        <v>5286</v>
      </c>
      <c r="C928" s="14" t="s">
        <v>5287</v>
      </c>
      <c r="D928" s="16">
        <v>46094</v>
      </c>
      <c r="E928" s="16"/>
      <c r="F928" s="14" t="s">
        <v>5288</v>
      </c>
      <c r="G928" s="14">
        <v>37901265</v>
      </c>
      <c r="H928" s="14" t="s">
        <v>5289</v>
      </c>
      <c r="I928" s="15">
        <v>1950</v>
      </c>
      <c r="J928" s="77">
        <v>2</v>
      </c>
      <c r="K928" s="92"/>
    </row>
    <row r="929" spans="1:11" ht="20.399999999999999" x14ac:dyDescent="0.25">
      <c r="A929" s="14" t="s">
        <v>3121</v>
      </c>
      <c r="B929" s="14" t="s">
        <v>5290</v>
      </c>
      <c r="C929" s="14" t="s">
        <v>5291</v>
      </c>
      <c r="D929" s="16">
        <v>46085</v>
      </c>
      <c r="E929" s="16"/>
      <c r="F929" s="14" t="s">
        <v>5292</v>
      </c>
      <c r="G929" s="14" t="s">
        <v>5293</v>
      </c>
      <c r="H929" s="14" t="s">
        <v>5294</v>
      </c>
      <c r="I929" s="15">
        <v>1750</v>
      </c>
      <c r="J929" s="77">
        <v>2</v>
      </c>
      <c r="K929" s="92"/>
    </row>
    <row r="930" spans="1:11" ht="13.2" x14ac:dyDescent="0.25">
      <c r="A930" s="14" t="s">
        <v>3121</v>
      </c>
      <c r="B930" s="14" t="s">
        <v>5295</v>
      </c>
      <c r="C930" s="14" t="s">
        <v>5296</v>
      </c>
      <c r="D930" s="16">
        <v>46087</v>
      </c>
      <c r="E930" s="16"/>
      <c r="F930" s="14" t="s">
        <v>5297</v>
      </c>
      <c r="G930" s="14"/>
      <c r="H930" s="14" t="s">
        <v>5298</v>
      </c>
      <c r="I930" s="15">
        <v>1459.01</v>
      </c>
      <c r="J930" s="77">
        <v>2</v>
      </c>
      <c r="K930" s="92"/>
    </row>
    <row r="931" spans="1:11" ht="13.2" x14ac:dyDescent="0.25">
      <c r="A931" s="14" t="s">
        <v>3121</v>
      </c>
      <c r="B931" s="14" t="s">
        <v>5299</v>
      </c>
      <c r="C931" s="14" t="s">
        <v>5300</v>
      </c>
      <c r="D931" s="16">
        <v>46085</v>
      </c>
      <c r="E931" s="16"/>
      <c r="F931" s="14" t="s">
        <v>5301</v>
      </c>
      <c r="G931" s="14"/>
      <c r="H931" s="14" t="s">
        <v>5302</v>
      </c>
      <c r="I931" s="15">
        <v>1028.4000000000001</v>
      </c>
      <c r="J931" s="77">
        <v>2</v>
      </c>
      <c r="K931" s="92"/>
    </row>
    <row r="932" spans="1:11" ht="20.399999999999999" x14ac:dyDescent="0.25">
      <c r="A932" s="14" t="s">
        <v>3121</v>
      </c>
      <c r="B932" s="14" t="s">
        <v>5303</v>
      </c>
      <c r="C932" s="14" t="s">
        <v>5304</v>
      </c>
      <c r="D932" s="16">
        <v>46088</v>
      </c>
      <c r="E932" s="16"/>
      <c r="F932" s="14" t="s">
        <v>5305</v>
      </c>
      <c r="G932" s="14"/>
      <c r="H932" s="14" t="s">
        <v>5306</v>
      </c>
      <c r="I932" s="15">
        <v>860</v>
      </c>
      <c r="J932" s="77">
        <v>2</v>
      </c>
      <c r="K932" s="92"/>
    </row>
    <row r="933" spans="1:11" ht="20.399999999999999" x14ac:dyDescent="0.25">
      <c r="A933" s="14" t="s">
        <v>3121</v>
      </c>
      <c r="B933" s="14" t="s">
        <v>5307</v>
      </c>
      <c r="C933" s="14" t="s">
        <v>5308</v>
      </c>
      <c r="D933" s="16">
        <v>46052</v>
      </c>
      <c r="E933" s="16"/>
      <c r="F933" s="14" t="s">
        <v>5309</v>
      </c>
      <c r="G933" s="14"/>
      <c r="H933" s="14" t="s">
        <v>5310</v>
      </c>
      <c r="I933" s="15">
        <v>600</v>
      </c>
      <c r="J933" s="77">
        <v>2</v>
      </c>
      <c r="K933" s="92"/>
    </row>
    <row r="934" spans="1:11" ht="13.2" x14ac:dyDescent="0.25">
      <c r="A934" s="14" t="s">
        <v>3121</v>
      </c>
      <c r="B934" s="14" t="s">
        <v>5311</v>
      </c>
      <c r="C934" s="14" t="s">
        <v>5312</v>
      </c>
      <c r="D934" s="16">
        <v>46081</v>
      </c>
      <c r="E934" s="16"/>
      <c r="F934" s="14" t="s">
        <v>5313</v>
      </c>
      <c r="G934" s="14">
        <v>53870441</v>
      </c>
      <c r="H934" s="14" t="s">
        <v>5314</v>
      </c>
      <c r="I934" s="15">
        <v>539.70000000000005</v>
      </c>
      <c r="J934" s="77">
        <v>2</v>
      </c>
      <c r="K934" s="92"/>
    </row>
    <row r="935" spans="1:11" ht="13.2" x14ac:dyDescent="0.25">
      <c r="A935" s="14" t="s">
        <v>3121</v>
      </c>
      <c r="B935" s="14" t="s">
        <v>5315</v>
      </c>
      <c r="C935" s="14" t="s">
        <v>5316</v>
      </c>
      <c r="D935" s="16">
        <v>46094</v>
      </c>
      <c r="E935" s="16"/>
      <c r="F935" s="14" t="s">
        <v>4615</v>
      </c>
      <c r="G935" s="14">
        <v>30998646</v>
      </c>
      <c r="H935" s="14" t="s">
        <v>4616</v>
      </c>
      <c r="I935" s="15">
        <v>389.66</v>
      </c>
      <c r="J935" s="77">
        <v>2</v>
      </c>
      <c r="K935" s="92"/>
    </row>
    <row r="936" spans="1:11" ht="20.399999999999999" x14ac:dyDescent="0.25">
      <c r="A936" s="14" t="s">
        <v>3121</v>
      </c>
      <c r="B936" s="14" t="s">
        <v>5307</v>
      </c>
      <c r="C936" s="14" t="s">
        <v>5308</v>
      </c>
      <c r="D936" s="16">
        <v>46052</v>
      </c>
      <c r="E936" s="16"/>
      <c r="F936" s="14" t="s">
        <v>5317</v>
      </c>
      <c r="G936" s="14"/>
      <c r="H936" s="14" t="s">
        <v>5310</v>
      </c>
      <c r="I936" s="15">
        <v>380</v>
      </c>
      <c r="J936" s="77">
        <v>2</v>
      </c>
      <c r="K936" s="92"/>
    </row>
    <row r="937" spans="1:11" ht="20.399999999999999" x14ac:dyDescent="0.25">
      <c r="A937" s="14" t="s">
        <v>3121</v>
      </c>
      <c r="B937" s="14" t="s">
        <v>5318</v>
      </c>
      <c r="C937" s="14" t="s">
        <v>5319</v>
      </c>
      <c r="D937" s="16">
        <v>46088</v>
      </c>
      <c r="E937" s="16"/>
      <c r="F937" s="14" t="s">
        <v>5320</v>
      </c>
      <c r="G937" s="14"/>
      <c r="H937" s="14" t="s">
        <v>5306</v>
      </c>
      <c r="I937" s="15">
        <v>330</v>
      </c>
      <c r="J937" s="77">
        <v>2</v>
      </c>
      <c r="K937" s="92"/>
    </row>
    <row r="938" spans="1:11" ht="13.2" x14ac:dyDescent="0.25">
      <c r="A938" s="14" t="s">
        <v>3121</v>
      </c>
      <c r="B938" s="14" t="s">
        <v>5321</v>
      </c>
      <c r="C938" s="14" t="s">
        <v>5322</v>
      </c>
      <c r="D938" s="16">
        <v>46088</v>
      </c>
      <c r="E938" s="16"/>
      <c r="F938" s="14" t="s">
        <v>5323</v>
      </c>
      <c r="G938" s="14">
        <v>56027885</v>
      </c>
      <c r="H938" s="14" t="s">
        <v>5324</v>
      </c>
      <c r="I938" s="15">
        <v>321.33</v>
      </c>
      <c r="J938" s="77">
        <v>2</v>
      </c>
      <c r="K938" s="92"/>
    </row>
    <row r="939" spans="1:11" ht="13.2" x14ac:dyDescent="0.25">
      <c r="A939" s="14" t="s">
        <v>3121</v>
      </c>
      <c r="B939" s="14" t="s">
        <v>5325</v>
      </c>
      <c r="C939" s="14" t="s">
        <v>3571</v>
      </c>
      <c r="D939" s="16">
        <v>46085</v>
      </c>
      <c r="E939" s="16"/>
      <c r="F939" s="14" t="s">
        <v>5326</v>
      </c>
      <c r="G939" s="14" t="s">
        <v>5293</v>
      </c>
      <c r="H939" s="14" t="s">
        <v>5294</v>
      </c>
      <c r="I939" s="15">
        <v>300</v>
      </c>
      <c r="J939" s="77">
        <v>2</v>
      </c>
      <c r="K939" s="92"/>
    </row>
    <row r="940" spans="1:11" ht="13.2" x14ac:dyDescent="0.25">
      <c r="A940" s="14" t="s">
        <v>3121</v>
      </c>
      <c r="B940" s="14" t="s">
        <v>5327</v>
      </c>
      <c r="C940" s="14" t="s">
        <v>5328</v>
      </c>
      <c r="D940" s="16">
        <v>46094</v>
      </c>
      <c r="E940" s="16"/>
      <c r="F940" s="14" t="s">
        <v>5329</v>
      </c>
      <c r="G940" s="14"/>
      <c r="H940" s="14" t="s">
        <v>5261</v>
      </c>
      <c r="I940" s="15">
        <v>227.3</v>
      </c>
      <c r="J940" s="77">
        <v>2</v>
      </c>
      <c r="K940" s="92"/>
    </row>
    <row r="941" spans="1:11" ht="20.399999999999999" x14ac:dyDescent="0.25">
      <c r="A941" s="14" t="s">
        <v>3121</v>
      </c>
      <c r="B941" s="14" t="s">
        <v>5330</v>
      </c>
      <c r="C941" s="14" t="s">
        <v>5331</v>
      </c>
      <c r="D941" s="16">
        <v>46085</v>
      </c>
      <c r="E941" s="16"/>
      <c r="F941" s="14" t="s">
        <v>5332</v>
      </c>
      <c r="G941" s="14"/>
      <c r="H941" s="14" t="s">
        <v>5333</v>
      </c>
      <c r="I941" s="15">
        <v>200</v>
      </c>
      <c r="J941" s="77">
        <v>2</v>
      </c>
      <c r="K941" s="92"/>
    </row>
    <row r="942" spans="1:11" ht="13.2" x14ac:dyDescent="0.25">
      <c r="A942" s="14" t="s">
        <v>3121</v>
      </c>
      <c r="B942" s="14" t="s">
        <v>5334</v>
      </c>
      <c r="C942" s="14" t="s">
        <v>5335</v>
      </c>
      <c r="D942" s="16">
        <v>46059</v>
      </c>
      <c r="E942" s="16"/>
      <c r="F942" s="14" t="s">
        <v>5336</v>
      </c>
      <c r="G942" s="14"/>
      <c r="H942" s="14" t="s">
        <v>5337</v>
      </c>
      <c r="I942" s="15">
        <v>196.28</v>
      </c>
      <c r="J942" s="77">
        <v>2</v>
      </c>
      <c r="K942" s="92"/>
    </row>
    <row r="943" spans="1:11" ht="13.2" x14ac:dyDescent="0.25">
      <c r="A943" s="14" t="s">
        <v>3121</v>
      </c>
      <c r="B943" s="14" t="s">
        <v>5338</v>
      </c>
      <c r="C943" s="14" t="s">
        <v>5339</v>
      </c>
      <c r="D943" s="16">
        <v>46064</v>
      </c>
      <c r="E943" s="16"/>
      <c r="F943" s="14" t="s">
        <v>5340</v>
      </c>
      <c r="G943" s="14"/>
      <c r="H943" s="14" t="s">
        <v>5341</v>
      </c>
      <c r="I943" s="15">
        <v>150</v>
      </c>
      <c r="J943" s="77">
        <v>2</v>
      </c>
      <c r="K943" s="92"/>
    </row>
    <row r="944" spans="1:11" ht="13.2" x14ac:dyDescent="0.25">
      <c r="A944" s="14" t="s">
        <v>3121</v>
      </c>
      <c r="B944" s="14" t="s">
        <v>5342</v>
      </c>
      <c r="C944" s="14" t="s">
        <v>5343</v>
      </c>
      <c r="D944" s="16">
        <v>46064</v>
      </c>
      <c r="E944" s="16"/>
      <c r="F944" s="14" t="s">
        <v>5344</v>
      </c>
      <c r="G944" s="14"/>
      <c r="H944" s="14" t="s">
        <v>5341</v>
      </c>
      <c r="I944" s="15">
        <v>70</v>
      </c>
      <c r="J944" s="77">
        <v>2</v>
      </c>
      <c r="K944" s="92"/>
    </row>
    <row r="945" spans="1:11" ht="20.399999999999999" x14ac:dyDescent="0.25">
      <c r="A945" s="14" t="s">
        <v>3121</v>
      </c>
      <c r="B945" s="14" t="s">
        <v>5873</v>
      </c>
      <c r="C945" s="14" t="s">
        <v>5345</v>
      </c>
      <c r="D945" s="16">
        <v>46102</v>
      </c>
      <c r="E945" s="16"/>
      <c r="F945" s="14" t="s">
        <v>5346</v>
      </c>
      <c r="G945" s="14"/>
      <c r="H945" s="14" t="s">
        <v>3376</v>
      </c>
      <c r="I945" s="15">
        <v>3187.2</v>
      </c>
      <c r="J945" s="77">
        <v>2</v>
      </c>
      <c r="K945" s="92"/>
    </row>
    <row r="946" spans="1:11" ht="13.2" x14ac:dyDescent="0.25">
      <c r="A946" s="14" t="s">
        <v>3121</v>
      </c>
      <c r="B946" s="14" t="s">
        <v>5874</v>
      </c>
      <c r="C946" s="14" t="s">
        <v>5347</v>
      </c>
      <c r="D946" s="16">
        <v>46101</v>
      </c>
      <c r="E946" s="16"/>
      <c r="F946" s="14" t="s">
        <v>5348</v>
      </c>
      <c r="G946" s="14"/>
      <c r="H946" s="14" t="s">
        <v>5349</v>
      </c>
      <c r="I946" s="15">
        <v>1305.6300000000001</v>
      </c>
      <c r="J946" s="77">
        <v>2</v>
      </c>
      <c r="K946" s="92"/>
    </row>
    <row r="947" spans="1:11" ht="13.2" x14ac:dyDescent="0.25">
      <c r="A947" s="14" t="s">
        <v>3121</v>
      </c>
      <c r="B947" s="14" t="s">
        <v>5875</v>
      </c>
      <c r="C947" s="14" t="s">
        <v>5350</v>
      </c>
      <c r="D947" s="16">
        <v>46101</v>
      </c>
      <c r="E947" s="16"/>
      <c r="F947" s="14" t="s">
        <v>5348</v>
      </c>
      <c r="G947" s="14"/>
      <c r="H947" s="14" t="s">
        <v>5351</v>
      </c>
      <c r="I947" s="15">
        <v>341.71</v>
      </c>
      <c r="J947" s="77">
        <v>2</v>
      </c>
      <c r="K947" s="92"/>
    </row>
    <row r="948" spans="1:11" ht="13.2" x14ac:dyDescent="0.25">
      <c r="A948" s="14" t="s">
        <v>3121</v>
      </c>
      <c r="B948" s="14" t="s">
        <v>5876</v>
      </c>
      <c r="C948" s="14" t="s">
        <v>5352</v>
      </c>
      <c r="D948" s="16">
        <v>46101</v>
      </c>
      <c r="E948" s="16"/>
      <c r="F948" s="14" t="s">
        <v>5353</v>
      </c>
      <c r="G948" s="14"/>
      <c r="H948" s="14" t="s">
        <v>5354</v>
      </c>
      <c r="I948" s="15">
        <v>1576.2</v>
      </c>
      <c r="J948" s="77">
        <v>2</v>
      </c>
      <c r="K948" s="92"/>
    </row>
    <row r="949" spans="1:11" ht="13.2" x14ac:dyDescent="0.25">
      <c r="A949" s="14" t="s">
        <v>3121</v>
      </c>
      <c r="B949" s="14" t="s">
        <v>5877</v>
      </c>
      <c r="C949" s="14" t="s">
        <v>5355</v>
      </c>
      <c r="D949" s="16">
        <v>46101</v>
      </c>
      <c r="E949" s="16"/>
      <c r="F949" s="14" t="s">
        <v>5340</v>
      </c>
      <c r="G949" s="14"/>
      <c r="H949" s="14" t="s">
        <v>5354</v>
      </c>
      <c r="I949" s="15">
        <v>150</v>
      </c>
      <c r="J949" s="77">
        <v>2</v>
      </c>
      <c r="K949" s="92"/>
    </row>
    <row r="950" spans="1:11" ht="20.399999999999999" x14ac:dyDescent="0.25">
      <c r="A950" s="14" t="s">
        <v>3121</v>
      </c>
      <c r="B950" s="14" t="s">
        <v>5878</v>
      </c>
      <c r="C950" s="14" t="s">
        <v>5356</v>
      </c>
      <c r="D950" s="16">
        <v>46101</v>
      </c>
      <c r="E950" s="16"/>
      <c r="F950" s="14" t="s">
        <v>5357</v>
      </c>
      <c r="G950" s="14"/>
      <c r="H950" s="14" t="s">
        <v>5306</v>
      </c>
      <c r="I950" s="15">
        <v>300</v>
      </c>
      <c r="J950" s="77">
        <v>2</v>
      </c>
      <c r="K950" s="92"/>
    </row>
    <row r="951" spans="1:11" ht="20.399999999999999" x14ac:dyDescent="0.25">
      <c r="A951" s="14" t="s">
        <v>3121</v>
      </c>
      <c r="B951" s="14" t="s">
        <v>5879</v>
      </c>
      <c r="C951" s="14" t="s">
        <v>3909</v>
      </c>
      <c r="D951" s="16">
        <v>46101</v>
      </c>
      <c r="E951" s="16"/>
      <c r="F951" s="14" t="s">
        <v>5358</v>
      </c>
      <c r="G951" s="14"/>
      <c r="H951" s="14" t="s">
        <v>5359</v>
      </c>
      <c r="I951" s="15">
        <v>110</v>
      </c>
      <c r="J951" s="77">
        <v>2</v>
      </c>
      <c r="K951" s="92"/>
    </row>
    <row r="952" spans="1:11" ht="20.399999999999999" x14ac:dyDescent="0.25">
      <c r="A952" s="14" t="s">
        <v>3121</v>
      </c>
      <c r="B952" s="14" t="s">
        <v>5880</v>
      </c>
      <c r="C952" s="14" t="s">
        <v>5360</v>
      </c>
      <c r="D952" s="16">
        <v>46101</v>
      </c>
      <c r="E952" s="16"/>
      <c r="F952" s="14" t="s">
        <v>5361</v>
      </c>
      <c r="G952" s="14"/>
      <c r="H952" s="14" t="s">
        <v>4144</v>
      </c>
      <c r="I952" s="15">
        <v>1900</v>
      </c>
      <c r="J952" s="77">
        <v>2</v>
      </c>
      <c r="K952" s="92"/>
    </row>
    <row r="953" spans="1:11" ht="20.399999999999999" x14ac:dyDescent="0.25">
      <c r="A953" s="14" t="s">
        <v>3121</v>
      </c>
      <c r="B953" s="14" t="s">
        <v>5881</v>
      </c>
      <c r="C953" s="14" t="s">
        <v>5362</v>
      </c>
      <c r="D953" s="16">
        <v>46101</v>
      </c>
      <c r="E953" s="16"/>
      <c r="F953" s="14" t="s">
        <v>5363</v>
      </c>
      <c r="G953" s="14"/>
      <c r="H953" s="14" t="s">
        <v>5364</v>
      </c>
      <c r="I953" s="15">
        <v>400</v>
      </c>
      <c r="J953" s="77">
        <v>2</v>
      </c>
      <c r="K953" s="92"/>
    </row>
    <row r="954" spans="1:11" ht="20.399999999999999" x14ac:dyDescent="0.25">
      <c r="A954" s="14" t="s">
        <v>3121</v>
      </c>
      <c r="B954" s="14" t="s">
        <v>5882</v>
      </c>
      <c r="C954" s="14" t="s">
        <v>5365</v>
      </c>
      <c r="D954" s="16">
        <v>46112</v>
      </c>
      <c r="E954" s="16"/>
      <c r="F954" s="14" t="s">
        <v>5346</v>
      </c>
      <c r="G954" s="14"/>
      <c r="H954" s="14" t="s">
        <v>5366</v>
      </c>
      <c r="I954" s="15">
        <v>4797</v>
      </c>
      <c r="J954" s="77">
        <v>2</v>
      </c>
      <c r="K954" s="92"/>
    </row>
    <row r="955" spans="1:11" ht="13.2" x14ac:dyDescent="0.25">
      <c r="A955" s="14" t="s">
        <v>3121</v>
      </c>
      <c r="B955" s="14" t="s">
        <v>5367</v>
      </c>
      <c r="C955" s="14" t="s">
        <v>5368</v>
      </c>
      <c r="D955" s="16">
        <v>45714</v>
      </c>
      <c r="E955" s="16"/>
      <c r="F955" s="14" t="s">
        <v>5369</v>
      </c>
      <c r="G955" s="14"/>
      <c r="H955" s="14" t="s">
        <v>3903</v>
      </c>
      <c r="I955" s="15">
        <v>543.75</v>
      </c>
      <c r="J955" s="77">
        <v>3</v>
      </c>
      <c r="K955" s="92"/>
    </row>
    <row r="956" spans="1:11" ht="20.399999999999999" x14ac:dyDescent="0.25">
      <c r="A956" s="14" t="s">
        <v>3121</v>
      </c>
      <c r="B956" s="14" t="s">
        <v>5370</v>
      </c>
      <c r="C956" s="14" t="s">
        <v>5371</v>
      </c>
      <c r="D956" s="16">
        <v>45702</v>
      </c>
      <c r="E956" s="16"/>
      <c r="F956" s="14" t="s">
        <v>5372</v>
      </c>
      <c r="G956" s="14"/>
      <c r="H956" s="14" t="s">
        <v>3903</v>
      </c>
      <c r="I956" s="15">
        <v>2196.75</v>
      </c>
      <c r="J956" s="77">
        <v>3</v>
      </c>
      <c r="K956" s="92"/>
    </row>
    <row r="957" spans="1:11" ht="13.2" x14ac:dyDescent="0.25">
      <c r="A957" s="14" t="s">
        <v>3121</v>
      </c>
      <c r="B957" s="14" t="s">
        <v>5373</v>
      </c>
      <c r="C957" s="14" t="s">
        <v>5374</v>
      </c>
      <c r="D957" s="16">
        <v>45897</v>
      </c>
      <c r="E957" s="16"/>
      <c r="F957" s="14" t="s">
        <v>5375</v>
      </c>
      <c r="G957" s="14"/>
      <c r="H957" s="14" t="s">
        <v>3903</v>
      </c>
      <c r="I957" s="15">
        <v>9468.75</v>
      </c>
      <c r="J957" s="77">
        <v>3</v>
      </c>
      <c r="K957" s="92"/>
    </row>
    <row r="958" spans="1:11" ht="13.2" x14ac:dyDescent="0.25">
      <c r="A958" s="14" t="s">
        <v>3121</v>
      </c>
      <c r="B958" s="14" t="s">
        <v>5376</v>
      </c>
      <c r="C958" s="14" t="s">
        <v>5377</v>
      </c>
      <c r="D958" s="16">
        <v>45897</v>
      </c>
      <c r="E958" s="16"/>
      <c r="F958" s="14" t="s">
        <v>5375</v>
      </c>
      <c r="G958" s="14"/>
      <c r="H958" s="14" t="s">
        <v>3903</v>
      </c>
      <c r="I958" s="15">
        <v>4533.75</v>
      </c>
      <c r="J958" s="77">
        <v>3</v>
      </c>
      <c r="K958" s="92"/>
    </row>
    <row r="959" spans="1:11" ht="13.2" x14ac:dyDescent="0.25">
      <c r="A959" s="14" t="s">
        <v>3121</v>
      </c>
      <c r="B959" s="14" t="s">
        <v>5378</v>
      </c>
      <c r="C959" s="14" t="s">
        <v>5379</v>
      </c>
      <c r="D959" s="16">
        <v>45953</v>
      </c>
      <c r="E959" s="16"/>
      <c r="F959" s="14" t="s">
        <v>5380</v>
      </c>
      <c r="G959" s="14"/>
      <c r="H959" s="14" t="s">
        <v>3903</v>
      </c>
      <c r="I959" s="15">
        <v>607.5</v>
      </c>
      <c r="J959" s="77">
        <v>3</v>
      </c>
      <c r="K959" s="92"/>
    </row>
    <row r="960" spans="1:11" ht="13.2" x14ac:dyDescent="0.25">
      <c r="A960" s="14" t="s">
        <v>3121</v>
      </c>
      <c r="B960" s="14" t="s">
        <v>5381</v>
      </c>
      <c r="C960" s="14" t="s">
        <v>5382</v>
      </c>
      <c r="D960" s="16">
        <v>45970</v>
      </c>
      <c r="E960" s="16"/>
      <c r="F960" s="14" t="s">
        <v>5380</v>
      </c>
      <c r="G960" s="14"/>
      <c r="H960" s="14" t="s">
        <v>3903</v>
      </c>
      <c r="I960" s="15">
        <v>562.5</v>
      </c>
      <c r="J960" s="77">
        <v>3</v>
      </c>
      <c r="K960" s="92"/>
    </row>
    <row r="961" spans="1:11" ht="20.399999999999999" x14ac:dyDescent="0.25">
      <c r="A961" s="14" t="s">
        <v>3121</v>
      </c>
      <c r="B961" s="14" t="s">
        <v>4772</v>
      </c>
      <c r="C961" s="14">
        <v>322025</v>
      </c>
      <c r="D961" s="16">
        <v>45992</v>
      </c>
      <c r="E961" s="16"/>
      <c r="F961" s="14" t="s">
        <v>5383</v>
      </c>
      <c r="G961" s="14" t="s">
        <v>4047</v>
      </c>
      <c r="H961" s="14" t="s">
        <v>4048</v>
      </c>
      <c r="I961" s="15">
        <v>9135</v>
      </c>
      <c r="J961" s="77">
        <v>3</v>
      </c>
      <c r="K961" s="92"/>
    </row>
    <row r="962" spans="1:11" ht="20.399999999999999" x14ac:dyDescent="0.25">
      <c r="A962" s="14" t="s">
        <v>3121</v>
      </c>
      <c r="B962" s="14" t="s">
        <v>5384</v>
      </c>
      <c r="C962" s="14" t="s">
        <v>5385</v>
      </c>
      <c r="D962" s="16">
        <v>45934</v>
      </c>
      <c r="E962" s="16"/>
      <c r="F962" s="14" t="s">
        <v>5386</v>
      </c>
      <c r="G962" s="14"/>
      <c r="H962" s="14" t="s">
        <v>3911</v>
      </c>
      <c r="I962" s="15">
        <v>1318.08</v>
      </c>
      <c r="J962" s="77">
        <v>3</v>
      </c>
      <c r="K962" s="92"/>
    </row>
    <row r="963" spans="1:11" ht="20.399999999999999" x14ac:dyDescent="0.25">
      <c r="A963" s="14" t="s">
        <v>3121</v>
      </c>
      <c r="B963" s="14" t="s">
        <v>5387</v>
      </c>
      <c r="C963" s="14" t="s">
        <v>5388</v>
      </c>
      <c r="D963" s="16">
        <v>45760</v>
      </c>
      <c r="E963" s="16"/>
      <c r="F963" s="14" t="s">
        <v>5389</v>
      </c>
      <c r="G963" s="14"/>
      <c r="H963" s="14" t="s">
        <v>3911</v>
      </c>
      <c r="I963" s="15">
        <v>164.01</v>
      </c>
      <c r="J963" s="77">
        <v>3</v>
      </c>
      <c r="K963" s="92"/>
    </row>
    <row r="964" spans="1:11" ht="20.399999999999999" x14ac:dyDescent="0.25">
      <c r="A964" s="14" t="s">
        <v>3121</v>
      </c>
      <c r="B964" s="14" t="s">
        <v>5390</v>
      </c>
      <c r="C964" s="14" t="s">
        <v>5391</v>
      </c>
      <c r="D964" s="16">
        <v>45793</v>
      </c>
      <c r="E964" s="16"/>
      <c r="F964" s="14" t="s">
        <v>5392</v>
      </c>
      <c r="G964" s="14"/>
      <c r="H964" s="14" t="s">
        <v>3911</v>
      </c>
      <c r="I964" s="15">
        <v>644.30999999999995</v>
      </c>
      <c r="J964" s="77">
        <v>3</v>
      </c>
      <c r="K964" s="92"/>
    </row>
    <row r="965" spans="1:11" ht="20.399999999999999" x14ac:dyDescent="0.25">
      <c r="A965" s="14" t="s">
        <v>3121</v>
      </c>
      <c r="B965" s="14" t="s">
        <v>5393</v>
      </c>
      <c r="C965" s="14" t="s">
        <v>5388</v>
      </c>
      <c r="D965" s="16">
        <v>45792</v>
      </c>
      <c r="E965" s="16"/>
      <c r="F965" s="14" t="s">
        <v>5394</v>
      </c>
      <c r="G965" s="14"/>
      <c r="H965" s="14" t="s">
        <v>3911</v>
      </c>
      <c r="I965" s="15">
        <v>689.22</v>
      </c>
      <c r="J965" s="77">
        <v>3</v>
      </c>
      <c r="K965" s="92"/>
    </row>
    <row r="966" spans="1:11" ht="20.399999999999999" x14ac:dyDescent="0.25">
      <c r="A966" s="14" t="s">
        <v>3121</v>
      </c>
      <c r="B966" s="14" t="s">
        <v>5395</v>
      </c>
      <c r="C966" s="14" t="s">
        <v>5396</v>
      </c>
      <c r="D966" s="16">
        <v>45752</v>
      </c>
      <c r="E966" s="16"/>
      <c r="F966" s="14" t="s">
        <v>5397</v>
      </c>
      <c r="G966" s="14"/>
      <c r="H966" s="14" t="s">
        <v>5398</v>
      </c>
      <c r="I966" s="15">
        <v>1350</v>
      </c>
      <c r="J966" s="77">
        <v>3</v>
      </c>
      <c r="K966" s="92"/>
    </row>
    <row r="967" spans="1:11" ht="13.2" x14ac:dyDescent="0.25">
      <c r="A967" s="14" t="s">
        <v>3121</v>
      </c>
      <c r="B967" s="14" t="s">
        <v>5399</v>
      </c>
      <c r="C967" s="14" t="s">
        <v>5400</v>
      </c>
      <c r="D967" s="16">
        <v>45975</v>
      </c>
      <c r="E967" s="16"/>
      <c r="F967" s="14" t="s">
        <v>5401</v>
      </c>
      <c r="G967" s="14"/>
      <c r="H967" s="14" t="s">
        <v>5402</v>
      </c>
      <c r="I967" s="15">
        <v>699</v>
      </c>
      <c r="J967" s="77">
        <v>3</v>
      </c>
      <c r="K967" s="92"/>
    </row>
    <row r="968" spans="1:11" ht="13.2" x14ac:dyDescent="0.25">
      <c r="A968" s="14" t="s">
        <v>3121</v>
      </c>
      <c r="B968" s="14" t="s">
        <v>5403</v>
      </c>
      <c r="C968" s="14" t="s">
        <v>5404</v>
      </c>
      <c r="D968" s="16">
        <v>45985</v>
      </c>
      <c r="E968" s="16"/>
      <c r="F968" s="14" t="s">
        <v>5405</v>
      </c>
      <c r="G968" s="14" t="s">
        <v>5406</v>
      </c>
      <c r="H968" s="14" t="s">
        <v>5237</v>
      </c>
      <c r="I968" s="15">
        <v>247.4</v>
      </c>
      <c r="J968" s="77">
        <v>3</v>
      </c>
      <c r="K968" s="92"/>
    </row>
    <row r="969" spans="1:11" ht="20.399999999999999" x14ac:dyDescent="0.25">
      <c r="A969" s="14" t="s">
        <v>3121</v>
      </c>
      <c r="B969" s="14" t="s">
        <v>5407</v>
      </c>
      <c r="C969" s="14" t="s">
        <v>5408</v>
      </c>
      <c r="D969" s="16">
        <v>45985</v>
      </c>
      <c r="E969" s="16"/>
      <c r="F969" s="14" t="s">
        <v>5409</v>
      </c>
      <c r="G969" s="14" t="s">
        <v>5406</v>
      </c>
      <c r="H969" s="14" t="s">
        <v>5237</v>
      </c>
      <c r="I969" s="15">
        <v>2150</v>
      </c>
      <c r="J969" s="77">
        <v>3</v>
      </c>
      <c r="K969" s="92"/>
    </row>
    <row r="970" spans="1:11" ht="13.2" x14ac:dyDescent="0.25">
      <c r="A970" s="14" t="s">
        <v>3121</v>
      </c>
      <c r="B970" s="14" t="s">
        <v>5410</v>
      </c>
      <c r="C970" s="14" t="s">
        <v>5411</v>
      </c>
      <c r="D970" s="16">
        <v>45889</v>
      </c>
      <c r="E970" s="16"/>
      <c r="F970" s="14" t="s">
        <v>5412</v>
      </c>
      <c r="G970" s="14"/>
      <c r="H970" s="14" t="s">
        <v>5413</v>
      </c>
      <c r="I970" s="15">
        <v>700</v>
      </c>
      <c r="J970" s="77">
        <v>3</v>
      </c>
      <c r="K970" s="92"/>
    </row>
    <row r="971" spans="1:11" ht="20.399999999999999" x14ac:dyDescent="0.25">
      <c r="A971" s="14" t="s">
        <v>3121</v>
      </c>
      <c r="B971" s="14" t="s">
        <v>5414</v>
      </c>
      <c r="C971" s="14" t="s">
        <v>4368</v>
      </c>
      <c r="D971" s="16">
        <v>45861</v>
      </c>
      <c r="E971" s="16"/>
      <c r="F971" s="14" t="s">
        <v>5415</v>
      </c>
      <c r="G971" s="14"/>
      <c r="H971" s="14" t="s">
        <v>5416</v>
      </c>
      <c r="I971" s="15">
        <v>1440</v>
      </c>
      <c r="J971" s="77">
        <v>3</v>
      </c>
      <c r="K971" s="92"/>
    </row>
    <row r="972" spans="1:11" ht="20.399999999999999" x14ac:dyDescent="0.25">
      <c r="A972" s="14" t="s">
        <v>3121</v>
      </c>
      <c r="B972" s="14" t="s">
        <v>5417</v>
      </c>
      <c r="C972" s="14" t="s">
        <v>5418</v>
      </c>
      <c r="D972" s="16">
        <v>46037</v>
      </c>
      <c r="E972" s="16"/>
      <c r="F972" s="14" t="s">
        <v>5419</v>
      </c>
      <c r="G972" s="14"/>
      <c r="H972" s="14" t="s">
        <v>3932</v>
      </c>
      <c r="I972" s="15">
        <v>1390</v>
      </c>
      <c r="J972" s="77">
        <v>3</v>
      </c>
      <c r="K972" s="92"/>
    </row>
    <row r="973" spans="1:11" ht="13.2" x14ac:dyDescent="0.25">
      <c r="A973" s="14" t="s">
        <v>3121</v>
      </c>
      <c r="B973" s="14" t="s">
        <v>5420</v>
      </c>
      <c r="C973" s="14" t="s">
        <v>5421</v>
      </c>
      <c r="D973" s="16">
        <v>45821</v>
      </c>
      <c r="E973" s="16"/>
      <c r="F973" s="14" t="s">
        <v>5422</v>
      </c>
      <c r="G973" s="14"/>
      <c r="H973" s="14" t="s">
        <v>3939</v>
      </c>
      <c r="I973" s="15">
        <v>45</v>
      </c>
      <c r="J973" s="77">
        <v>3</v>
      </c>
      <c r="K973" s="92"/>
    </row>
    <row r="974" spans="1:11" ht="13.2" x14ac:dyDescent="0.25">
      <c r="A974" s="14" t="s">
        <v>3121</v>
      </c>
      <c r="B974" s="14" t="s">
        <v>5423</v>
      </c>
      <c r="C974" s="14" t="s">
        <v>5424</v>
      </c>
      <c r="D974" s="16">
        <v>45821</v>
      </c>
      <c r="E974" s="16"/>
      <c r="F974" s="14" t="s">
        <v>5425</v>
      </c>
      <c r="G974" s="14"/>
      <c r="H974" s="14" t="s">
        <v>3939</v>
      </c>
      <c r="I974" s="15">
        <v>57.3</v>
      </c>
      <c r="J974" s="77">
        <v>3</v>
      </c>
      <c r="K974" s="92"/>
    </row>
    <row r="975" spans="1:11" ht="13.2" x14ac:dyDescent="0.25">
      <c r="A975" s="14" t="s">
        <v>3121</v>
      </c>
      <c r="B975" s="14" t="s">
        <v>5426</v>
      </c>
      <c r="C975" s="14" t="s">
        <v>5427</v>
      </c>
      <c r="D975" s="16">
        <v>45734</v>
      </c>
      <c r="E975" s="16"/>
      <c r="F975" s="14" t="s">
        <v>5428</v>
      </c>
      <c r="G975" s="14" t="s">
        <v>5429</v>
      </c>
      <c r="H975" s="14" t="s">
        <v>5430</v>
      </c>
      <c r="I975" s="15">
        <v>300</v>
      </c>
      <c r="J975" s="77">
        <v>3</v>
      </c>
      <c r="K975" s="92"/>
    </row>
    <row r="976" spans="1:11" ht="20.399999999999999" x14ac:dyDescent="0.25">
      <c r="A976" s="14" t="s">
        <v>3121</v>
      </c>
      <c r="B976" s="14" t="s">
        <v>5431</v>
      </c>
      <c r="C976" s="14" t="s">
        <v>5432</v>
      </c>
      <c r="D976" s="16">
        <v>45760</v>
      </c>
      <c r="E976" s="16"/>
      <c r="F976" s="14" t="s">
        <v>5433</v>
      </c>
      <c r="G976" s="14"/>
      <c r="H976" s="14" t="s">
        <v>5434</v>
      </c>
      <c r="I976" s="15">
        <v>4615</v>
      </c>
      <c r="J976" s="77">
        <v>3</v>
      </c>
      <c r="K976" s="92"/>
    </row>
    <row r="977" spans="1:11" ht="20.399999999999999" x14ac:dyDescent="0.25">
      <c r="A977" s="14" t="s">
        <v>3121</v>
      </c>
      <c r="B977" s="14" t="s">
        <v>5435</v>
      </c>
      <c r="C977" s="14" t="s">
        <v>5436</v>
      </c>
      <c r="D977" s="16">
        <v>45752</v>
      </c>
      <c r="E977" s="16"/>
      <c r="F977" s="14" t="s">
        <v>5437</v>
      </c>
      <c r="G977" s="14"/>
      <c r="H977" s="14" t="s">
        <v>5438</v>
      </c>
      <c r="I977" s="15">
        <v>2086.92</v>
      </c>
      <c r="J977" s="77">
        <v>3</v>
      </c>
      <c r="K977" s="92"/>
    </row>
    <row r="978" spans="1:11" ht="20.399999999999999" x14ac:dyDescent="0.25">
      <c r="A978" s="14" t="s">
        <v>3121</v>
      </c>
      <c r="B978" s="14" t="s">
        <v>5439</v>
      </c>
      <c r="C978" s="14">
        <v>25196725</v>
      </c>
      <c r="D978" s="16">
        <v>45982</v>
      </c>
      <c r="E978" s="16"/>
      <c r="F978" s="14" t="s">
        <v>5440</v>
      </c>
      <c r="G978" s="14"/>
      <c r="H978" s="14" t="s">
        <v>5441</v>
      </c>
      <c r="I978" s="15">
        <v>915.6</v>
      </c>
      <c r="J978" s="77">
        <v>3</v>
      </c>
      <c r="K978" s="92"/>
    </row>
    <row r="979" spans="1:11" ht="13.2" x14ac:dyDescent="0.25">
      <c r="A979" s="14" t="s">
        <v>3121</v>
      </c>
      <c r="B979" s="14" t="s">
        <v>5442</v>
      </c>
      <c r="C979" s="14" t="s">
        <v>4545</v>
      </c>
      <c r="D979" s="16">
        <v>46002</v>
      </c>
      <c r="E979" s="16"/>
      <c r="F979" s="14" t="s">
        <v>5443</v>
      </c>
      <c r="G979" s="14"/>
      <c r="H979" s="14" t="s">
        <v>5441</v>
      </c>
      <c r="I979" s="15">
        <v>915.6</v>
      </c>
      <c r="J979" s="77">
        <v>3</v>
      </c>
      <c r="K979" s="92"/>
    </row>
    <row r="980" spans="1:11" ht="13.2" x14ac:dyDescent="0.25">
      <c r="A980" s="14" t="s">
        <v>3121</v>
      </c>
      <c r="B980" s="14" t="s">
        <v>4426</v>
      </c>
      <c r="C980" s="14" t="s">
        <v>4545</v>
      </c>
      <c r="D980" s="16">
        <v>45997</v>
      </c>
      <c r="E980" s="16"/>
      <c r="F980" s="14" t="s">
        <v>5443</v>
      </c>
      <c r="G980" s="14"/>
      <c r="H980" s="14" t="s">
        <v>5441</v>
      </c>
      <c r="I980" s="15">
        <v>915.6</v>
      </c>
      <c r="J980" s="77">
        <v>3</v>
      </c>
      <c r="K980" s="92"/>
    </row>
    <row r="981" spans="1:11" ht="13.2" x14ac:dyDescent="0.25">
      <c r="A981" s="14" t="s">
        <v>3121</v>
      </c>
      <c r="B981" s="14" t="s">
        <v>5444</v>
      </c>
      <c r="C981" s="14" t="s">
        <v>5445</v>
      </c>
      <c r="D981" s="16">
        <v>45805</v>
      </c>
      <c r="E981" s="16"/>
      <c r="F981" s="14" t="s">
        <v>5446</v>
      </c>
      <c r="G981" s="14" t="s">
        <v>5447</v>
      </c>
      <c r="H981" s="14" t="s">
        <v>5448</v>
      </c>
      <c r="I981" s="15">
        <v>319.8</v>
      </c>
      <c r="J981" s="77">
        <v>3</v>
      </c>
      <c r="K981" s="92"/>
    </row>
    <row r="982" spans="1:11" ht="20.399999999999999" x14ac:dyDescent="0.25">
      <c r="A982" s="14" t="s">
        <v>3121</v>
      </c>
      <c r="B982" s="14" t="s">
        <v>5449</v>
      </c>
      <c r="C982" s="14" t="s">
        <v>5450</v>
      </c>
      <c r="D982" s="16">
        <v>45762</v>
      </c>
      <c r="E982" s="16"/>
      <c r="F982" s="14" t="s">
        <v>5451</v>
      </c>
      <c r="G982" s="14"/>
      <c r="H982" s="14" t="s">
        <v>5452</v>
      </c>
      <c r="I982" s="15">
        <v>893.89</v>
      </c>
      <c r="J982" s="77">
        <v>3</v>
      </c>
      <c r="K982" s="92"/>
    </row>
    <row r="983" spans="1:11" ht="13.2" x14ac:dyDescent="0.25">
      <c r="A983" s="14" t="s">
        <v>3121</v>
      </c>
      <c r="B983" s="14" t="s">
        <v>5203</v>
      </c>
      <c r="C983" s="14" t="s">
        <v>5204</v>
      </c>
      <c r="D983" s="16">
        <v>45805</v>
      </c>
      <c r="E983" s="16"/>
      <c r="F983" s="14" t="s">
        <v>5453</v>
      </c>
      <c r="G983" s="14">
        <v>36380202</v>
      </c>
      <c r="H983" s="14" t="s">
        <v>4616</v>
      </c>
      <c r="I983" s="15">
        <v>741.69</v>
      </c>
      <c r="J983" s="77">
        <v>3</v>
      </c>
      <c r="K983" s="92"/>
    </row>
    <row r="984" spans="1:11" ht="13.2" x14ac:dyDescent="0.25">
      <c r="A984" s="14" t="s">
        <v>3121</v>
      </c>
      <c r="B984" s="14" t="s">
        <v>5454</v>
      </c>
      <c r="C984" s="14" t="s">
        <v>4545</v>
      </c>
      <c r="D984" s="16">
        <v>45966</v>
      </c>
      <c r="E984" s="16"/>
      <c r="F984" s="14" t="s">
        <v>5455</v>
      </c>
      <c r="G984" s="14"/>
      <c r="H984" s="14" t="s">
        <v>5456</v>
      </c>
      <c r="I984" s="15">
        <v>1290.0999999999999</v>
      </c>
      <c r="J984" s="77">
        <v>3</v>
      </c>
      <c r="K984" s="92"/>
    </row>
    <row r="985" spans="1:11" ht="20.399999999999999" x14ac:dyDescent="0.25">
      <c r="A985" s="14" t="s">
        <v>3121</v>
      </c>
      <c r="B985" s="14" t="s">
        <v>5457</v>
      </c>
      <c r="C985" s="14" t="s">
        <v>5458</v>
      </c>
      <c r="D985" s="16">
        <v>45928</v>
      </c>
      <c r="E985" s="16"/>
      <c r="F985" s="14" t="s">
        <v>5459</v>
      </c>
      <c r="G985" s="14"/>
      <c r="H985" s="14" t="s">
        <v>5460</v>
      </c>
      <c r="I985" s="15">
        <v>61</v>
      </c>
      <c r="J985" s="77">
        <v>3</v>
      </c>
      <c r="K985" s="92"/>
    </row>
    <row r="986" spans="1:11" ht="20.399999999999999" x14ac:dyDescent="0.25">
      <c r="A986" s="14" t="s">
        <v>3121</v>
      </c>
      <c r="B986" s="14" t="s">
        <v>5461</v>
      </c>
      <c r="C986" s="14" t="s">
        <v>5462</v>
      </c>
      <c r="D986" s="16">
        <v>45993</v>
      </c>
      <c r="E986" s="16"/>
      <c r="F986" s="14" t="s">
        <v>5463</v>
      </c>
      <c r="G986" s="14"/>
      <c r="H986" s="14" t="s">
        <v>5460</v>
      </c>
      <c r="I986" s="15">
        <v>181</v>
      </c>
      <c r="J986" s="77">
        <v>3</v>
      </c>
      <c r="K986" s="92"/>
    </row>
    <row r="987" spans="1:11" ht="13.2" x14ac:dyDescent="0.25">
      <c r="A987" s="14" t="s">
        <v>3121</v>
      </c>
      <c r="B987" s="14" t="s">
        <v>3259</v>
      </c>
      <c r="C987" s="14" t="s">
        <v>5368</v>
      </c>
      <c r="D987" s="16">
        <v>45713</v>
      </c>
      <c r="E987" s="16"/>
      <c r="F987" s="14" t="s">
        <v>5464</v>
      </c>
      <c r="G987" s="14" t="s">
        <v>3074</v>
      </c>
      <c r="H987" s="14" t="s">
        <v>3958</v>
      </c>
      <c r="I987" s="15">
        <v>125.06</v>
      </c>
      <c r="J987" s="77">
        <v>3</v>
      </c>
      <c r="K987" s="92"/>
    </row>
    <row r="988" spans="1:11" ht="20.399999999999999" x14ac:dyDescent="0.25">
      <c r="A988" s="14" t="s">
        <v>3121</v>
      </c>
      <c r="B988" s="14" t="s">
        <v>3259</v>
      </c>
      <c r="C988" s="14" t="s">
        <v>5371</v>
      </c>
      <c r="D988" s="16">
        <v>45740</v>
      </c>
      <c r="E988" s="16"/>
      <c r="F988" s="14" t="s">
        <v>5372</v>
      </c>
      <c r="G988" s="14" t="s">
        <v>3074</v>
      </c>
      <c r="H988" s="14" t="s">
        <v>3958</v>
      </c>
      <c r="I988" s="15">
        <v>505.25</v>
      </c>
      <c r="J988" s="77">
        <v>3</v>
      </c>
      <c r="K988" s="92"/>
    </row>
    <row r="989" spans="1:11" ht="20.399999999999999" x14ac:dyDescent="0.25">
      <c r="A989" s="14" t="s">
        <v>3121</v>
      </c>
      <c r="B989" s="14" t="s">
        <v>3259</v>
      </c>
      <c r="C989" s="14" t="s">
        <v>5374</v>
      </c>
      <c r="D989" s="16">
        <v>45924</v>
      </c>
      <c r="E989" s="16"/>
      <c r="F989" s="14" t="s">
        <v>5465</v>
      </c>
      <c r="G989" s="14" t="s">
        <v>3074</v>
      </c>
      <c r="H989" s="14" t="s">
        <v>3958</v>
      </c>
      <c r="I989" s="15">
        <v>2177.81</v>
      </c>
      <c r="J989" s="77">
        <v>3</v>
      </c>
      <c r="K989" s="92"/>
    </row>
    <row r="990" spans="1:11" ht="20.399999999999999" x14ac:dyDescent="0.25">
      <c r="A990" s="14" t="s">
        <v>3121</v>
      </c>
      <c r="B990" s="14" t="s">
        <v>3259</v>
      </c>
      <c r="C990" s="14" t="s">
        <v>5377</v>
      </c>
      <c r="D990" s="16">
        <v>45924</v>
      </c>
      <c r="E990" s="16"/>
      <c r="F990" s="14" t="s">
        <v>5465</v>
      </c>
      <c r="G990" s="14" t="s">
        <v>3074</v>
      </c>
      <c r="H990" s="14" t="s">
        <v>3958</v>
      </c>
      <c r="I990" s="15">
        <v>1042</v>
      </c>
      <c r="J990" s="77">
        <v>3</v>
      </c>
      <c r="K990" s="92"/>
    </row>
    <row r="991" spans="1:11" ht="13.2" x14ac:dyDescent="0.25">
      <c r="A991" s="14" t="s">
        <v>3121</v>
      </c>
      <c r="B991" s="14" t="s">
        <v>3259</v>
      </c>
      <c r="C991" s="14" t="s">
        <v>5382</v>
      </c>
      <c r="D991" s="16">
        <v>46010</v>
      </c>
      <c r="E991" s="16"/>
      <c r="F991" s="14" t="s">
        <v>5466</v>
      </c>
      <c r="G991" s="14" t="s">
        <v>3074</v>
      </c>
      <c r="H991" s="14" t="s">
        <v>3958</v>
      </c>
      <c r="I991" s="15">
        <v>129.38</v>
      </c>
      <c r="J991" s="77">
        <v>3</v>
      </c>
      <c r="K991" s="92"/>
    </row>
    <row r="992" spans="1:11" ht="13.2" x14ac:dyDescent="0.25">
      <c r="A992" s="14" t="s">
        <v>3121</v>
      </c>
      <c r="B992" s="14" t="s">
        <v>3259</v>
      </c>
      <c r="C992" s="14" t="s">
        <v>5379</v>
      </c>
      <c r="D992" s="16">
        <v>45985</v>
      </c>
      <c r="E992" s="16"/>
      <c r="F992" s="14" t="s">
        <v>5466</v>
      </c>
      <c r="G992" s="14" t="s">
        <v>3074</v>
      </c>
      <c r="H992" s="14" t="s">
        <v>3958</v>
      </c>
      <c r="I992" s="15">
        <v>139.72999999999999</v>
      </c>
      <c r="J992" s="77">
        <v>3</v>
      </c>
      <c r="K992" s="92"/>
    </row>
    <row r="993" spans="1:11" ht="20.399999999999999" x14ac:dyDescent="0.25">
      <c r="A993" s="14" t="s">
        <v>3121</v>
      </c>
      <c r="B993" s="14" t="s">
        <v>3259</v>
      </c>
      <c r="C993" s="14" t="s">
        <v>5467</v>
      </c>
      <c r="D993" s="16">
        <v>45803</v>
      </c>
      <c r="E993" s="16"/>
      <c r="F993" s="14" t="s">
        <v>5468</v>
      </c>
      <c r="G993" s="14" t="s">
        <v>3074</v>
      </c>
      <c r="H993" s="14" t="s">
        <v>3961</v>
      </c>
      <c r="I993" s="15">
        <v>644</v>
      </c>
      <c r="J993" s="77">
        <v>3</v>
      </c>
      <c r="K993" s="92"/>
    </row>
    <row r="994" spans="1:11" ht="20.399999999999999" x14ac:dyDescent="0.25">
      <c r="A994" s="14" t="s">
        <v>3121</v>
      </c>
      <c r="B994" s="14" t="s">
        <v>3259</v>
      </c>
      <c r="C994" s="14" t="s">
        <v>5469</v>
      </c>
      <c r="D994" s="16">
        <v>45863</v>
      </c>
      <c r="E994" s="16"/>
      <c r="F994" s="14" t="s">
        <v>5470</v>
      </c>
      <c r="G994" s="14" t="s">
        <v>3074</v>
      </c>
      <c r="H994" s="14" t="s">
        <v>3961</v>
      </c>
      <c r="I994" s="15">
        <v>423.2</v>
      </c>
      <c r="J994" s="77">
        <v>3</v>
      </c>
      <c r="K994" s="92"/>
    </row>
    <row r="995" spans="1:11" ht="20.399999999999999" x14ac:dyDescent="0.25">
      <c r="A995" s="14" t="s">
        <v>3121</v>
      </c>
      <c r="B995" s="14" t="s">
        <v>3259</v>
      </c>
      <c r="C995" s="14" t="s">
        <v>5228</v>
      </c>
      <c r="D995" s="16">
        <v>46010</v>
      </c>
      <c r="E995" s="16"/>
      <c r="F995" s="14" t="s">
        <v>5471</v>
      </c>
      <c r="G995" s="14" t="s">
        <v>3074</v>
      </c>
      <c r="H995" s="14" t="s">
        <v>5472</v>
      </c>
      <c r="I995" s="15">
        <v>-239.2</v>
      </c>
      <c r="J995" s="77">
        <v>3</v>
      </c>
      <c r="K995" s="92"/>
    </row>
    <row r="996" spans="1:11" ht="20.399999999999999" x14ac:dyDescent="0.25">
      <c r="A996" s="14" t="s">
        <v>3121</v>
      </c>
      <c r="B996" s="14" t="s">
        <v>3259</v>
      </c>
      <c r="C996" s="14" t="s">
        <v>5473</v>
      </c>
      <c r="D996" s="16">
        <v>46010</v>
      </c>
      <c r="E996" s="16"/>
      <c r="F996" s="14" t="s">
        <v>5474</v>
      </c>
      <c r="G996" s="14" t="s">
        <v>3074</v>
      </c>
      <c r="H996" s="14" t="s">
        <v>5475</v>
      </c>
      <c r="I996" s="15">
        <v>4904.79</v>
      </c>
      <c r="J996" s="77">
        <v>3</v>
      </c>
      <c r="K996" s="92"/>
    </row>
    <row r="997" spans="1:11" ht="30.6" x14ac:dyDescent="0.25">
      <c r="A997" s="14" t="s">
        <v>3121</v>
      </c>
      <c r="B997" s="14" t="s">
        <v>3259</v>
      </c>
      <c r="C997" s="14" t="s">
        <v>5476</v>
      </c>
      <c r="D997" s="16">
        <v>45985</v>
      </c>
      <c r="E997" s="16"/>
      <c r="F997" s="14" t="s">
        <v>5477</v>
      </c>
      <c r="G997" s="14" t="s">
        <v>3074</v>
      </c>
      <c r="H997" s="14" t="s">
        <v>5478</v>
      </c>
      <c r="I997" s="15">
        <v>2204</v>
      </c>
      <c r="J997" s="77">
        <v>3</v>
      </c>
      <c r="K997" s="92"/>
    </row>
    <row r="998" spans="1:11" ht="20.399999999999999" x14ac:dyDescent="0.25">
      <c r="A998" s="14" t="s">
        <v>3121</v>
      </c>
      <c r="B998" s="14" t="s">
        <v>3259</v>
      </c>
      <c r="C998" s="14" t="s">
        <v>5479</v>
      </c>
      <c r="D998" s="16">
        <v>45985</v>
      </c>
      <c r="E998" s="16"/>
      <c r="F998" s="14" t="s">
        <v>5480</v>
      </c>
      <c r="G998" s="14" t="s">
        <v>3074</v>
      </c>
      <c r="H998" s="14" t="s">
        <v>5478</v>
      </c>
      <c r="I998" s="15">
        <v>387.09</v>
      </c>
      <c r="J998" s="77">
        <v>3</v>
      </c>
      <c r="K998" s="92"/>
    </row>
    <row r="999" spans="1:11" ht="20.399999999999999" x14ac:dyDescent="0.25">
      <c r="A999" s="14" t="s">
        <v>3121</v>
      </c>
      <c r="B999" s="14" t="s">
        <v>3259</v>
      </c>
      <c r="C999" s="14" t="s">
        <v>5481</v>
      </c>
      <c r="D999" s="16">
        <v>45985</v>
      </c>
      <c r="E999" s="16"/>
      <c r="F999" s="14" t="s">
        <v>5482</v>
      </c>
      <c r="G999" s="14" t="s">
        <v>3074</v>
      </c>
      <c r="H999" s="14" t="s">
        <v>5478</v>
      </c>
      <c r="I999" s="15">
        <v>1377.35</v>
      </c>
      <c r="J999" s="77">
        <v>3</v>
      </c>
      <c r="K999" s="92"/>
    </row>
    <row r="1000" spans="1:11" ht="20.399999999999999" x14ac:dyDescent="0.25">
      <c r="A1000" s="14" t="s">
        <v>3121</v>
      </c>
      <c r="B1000" s="14" t="s">
        <v>3259</v>
      </c>
      <c r="C1000" s="14" t="s">
        <v>5483</v>
      </c>
      <c r="D1000" s="16">
        <v>45985</v>
      </c>
      <c r="E1000" s="16"/>
      <c r="F1000" s="14" t="s">
        <v>5484</v>
      </c>
      <c r="G1000" s="14" t="s">
        <v>3074</v>
      </c>
      <c r="H1000" s="14" t="s">
        <v>5478</v>
      </c>
      <c r="I1000" s="15">
        <v>199.31</v>
      </c>
      <c r="J1000" s="77">
        <v>3</v>
      </c>
      <c r="K1000" s="92"/>
    </row>
    <row r="1001" spans="1:11" ht="13.2" x14ac:dyDescent="0.25">
      <c r="A1001" s="14" t="s">
        <v>3121</v>
      </c>
      <c r="B1001" s="14" t="s">
        <v>3259</v>
      </c>
      <c r="C1001" s="14" t="s">
        <v>5485</v>
      </c>
      <c r="D1001" s="16">
        <v>46047</v>
      </c>
      <c r="E1001" s="16"/>
      <c r="F1001" s="14" t="s">
        <v>4729</v>
      </c>
      <c r="G1001" s="14" t="s">
        <v>3074</v>
      </c>
      <c r="H1001" s="14" t="s">
        <v>5478</v>
      </c>
      <c r="I1001" s="15">
        <v>106.72</v>
      </c>
      <c r="J1001" s="77">
        <v>3</v>
      </c>
      <c r="K1001" s="92"/>
    </row>
    <row r="1002" spans="1:11" ht="13.2" x14ac:dyDescent="0.25">
      <c r="A1002" s="14" t="s">
        <v>3121</v>
      </c>
      <c r="B1002" s="14" t="s">
        <v>3259</v>
      </c>
      <c r="C1002" s="14" t="s">
        <v>5486</v>
      </c>
      <c r="D1002" s="16">
        <v>46047</v>
      </c>
      <c r="E1002" s="16"/>
      <c r="F1002" s="14" t="s">
        <v>5487</v>
      </c>
      <c r="G1002" s="14" t="s">
        <v>3074</v>
      </c>
      <c r="H1002" s="14" t="s">
        <v>5478</v>
      </c>
      <c r="I1002" s="15">
        <v>61.69</v>
      </c>
      <c r="J1002" s="77">
        <v>3</v>
      </c>
      <c r="K1002" s="92"/>
    </row>
    <row r="1003" spans="1:11" ht="20.399999999999999" x14ac:dyDescent="0.25">
      <c r="A1003" s="14" t="s">
        <v>3121</v>
      </c>
      <c r="B1003" s="14" t="s">
        <v>3259</v>
      </c>
      <c r="C1003" s="14" t="s">
        <v>5488</v>
      </c>
      <c r="D1003" s="16">
        <v>46010</v>
      </c>
      <c r="E1003" s="16"/>
      <c r="F1003" s="14" t="s">
        <v>5489</v>
      </c>
      <c r="G1003" s="14" t="s">
        <v>3074</v>
      </c>
      <c r="H1003" s="14" t="s">
        <v>5478</v>
      </c>
      <c r="I1003" s="15">
        <v>41.07</v>
      </c>
      <c r="J1003" s="77">
        <v>3</v>
      </c>
      <c r="K1003" s="92"/>
    </row>
    <row r="1004" spans="1:11" ht="20.399999999999999" x14ac:dyDescent="0.25">
      <c r="A1004" s="14" t="s">
        <v>3121</v>
      </c>
      <c r="B1004" s="14" t="s">
        <v>3259</v>
      </c>
      <c r="C1004" s="14" t="s">
        <v>5490</v>
      </c>
      <c r="D1004" s="16">
        <v>45771</v>
      </c>
      <c r="E1004" s="16"/>
      <c r="F1004" s="14" t="s">
        <v>5491</v>
      </c>
      <c r="G1004" s="14" t="s">
        <v>3074</v>
      </c>
      <c r="H1004" s="14" t="s">
        <v>3378</v>
      </c>
      <c r="I1004" s="15">
        <v>719.66</v>
      </c>
      <c r="J1004" s="77">
        <v>3</v>
      </c>
      <c r="K1004" s="92"/>
    </row>
    <row r="1005" spans="1:11" ht="20.399999999999999" x14ac:dyDescent="0.25">
      <c r="A1005" s="14" t="s">
        <v>3121</v>
      </c>
      <c r="B1005" s="14" t="s">
        <v>3259</v>
      </c>
      <c r="C1005" s="14" t="s">
        <v>5492</v>
      </c>
      <c r="D1005" s="16">
        <v>46010</v>
      </c>
      <c r="E1005" s="16"/>
      <c r="F1005" s="14" t="s">
        <v>5493</v>
      </c>
      <c r="G1005" s="14" t="s">
        <v>3074</v>
      </c>
      <c r="H1005" s="14" t="s">
        <v>3378</v>
      </c>
      <c r="I1005" s="15">
        <v>74.63</v>
      </c>
      <c r="J1005" s="77">
        <v>3</v>
      </c>
      <c r="K1005" s="92"/>
    </row>
    <row r="1006" spans="1:11" ht="13.2" x14ac:dyDescent="0.25">
      <c r="A1006" s="14" t="s">
        <v>3121</v>
      </c>
      <c r="B1006" s="14" t="s">
        <v>3259</v>
      </c>
      <c r="C1006" s="14" t="s">
        <v>5494</v>
      </c>
      <c r="D1006" s="16">
        <v>46010</v>
      </c>
      <c r="E1006" s="16"/>
      <c r="F1006" s="14" t="s">
        <v>5495</v>
      </c>
      <c r="G1006" s="14" t="s">
        <v>3074</v>
      </c>
      <c r="H1006" s="14" t="s">
        <v>3378</v>
      </c>
      <c r="I1006" s="15">
        <v>159.86000000000001</v>
      </c>
      <c r="J1006" s="77">
        <v>3</v>
      </c>
      <c r="K1006" s="92"/>
    </row>
    <row r="1007" spans="1:11" ht="13.2" x14ac:dyDescent="0.25">
      <c r="A1007" s="14" t="s">
        <v>3121</v>
      </c>
      <c r="B1007" s="14" t="s">
        <v>3259</v>
      </c>
      <c r="C1007" s="14" t="s">
        <v>5496</v>
      </c>
      <c r="D1007" s="16">
        <v>46047</v>
      </c>
      <c r="E1007" s="16"/>
      <c r="F1007" s="14" t="s">
        <v>5495</v>
      </c>
      <c r="G1007" s="14" t="s">
        <v>3074</v>
      </c>
      <c r="H1007" s="14" t="s">
        <v>3378</v>
      </c>
      <c r="I1007" s="15">
        <v>36.65</v>
      </c>
      <c r="J1007" s="77">
        <v>3</v>
      </c>
      <c r="K1007" s="92"/>
    </row>
    <row r="1008" spans="1:11" ht="20.399999999999999" x14ac:dyDescent="0.25">
      <c r="A1008" s="14" t="s">
        <v>3121</v>
      </c>
      <c r="B1008" s="14" t="s">
        <v>3259</v>
      </c>
      <c r="C1008" s="14" t="s">
        <v>5497</v>
      </c>
      <c r="D1008" s="16">
        <v>45892</v>
      </c>
      <c r="E1008" s="16"/>
      <c r="F1008" s="14" t="s">
        <v>5498</v>
      </c>
      <c r="G1008" s="14" t="s">
        <v>3074</v>
      </c>
      <c r="H1008" s="14" t="s">
        <v>5499</v>
      </c>
      <c r="I1008" s="15">
        <v>607.20000000000005</v>
      </c>
      <c r="J1008" s="77">
        <v>3</v>
      </c>
      <c r="K1008" s="92"/>
    </row>
    <row r="1009" spans="1:11" ht="20.399999999999999" x14ac:dyDescent="0.25">
      <c r="A1009" s="14" t="s">
        <v>3121</v>
      </c>
      <c r="B1009" s="14" t="s">
        <v>3259</v>
      </c>
      <c r="C1009" s="14" t="s">
        <v>5500</v>
      </c>
      <c r="D1009" s="16">
        <v>46010</v>
      </c>
      <c r="E1009" s="16"/>
      <c r="F1009" s="14" t="s">
        <v>5501</v>
      </c>
      <c r="G1009" s="14" t="s">
        <v>3074</v>
      </c>
      <c r="H1009" s="14" t="s">
        <v>4554</v>
      </c>
      <c r="I1009" s="15">
        <v>97.75</v>
      </c>
      <c r="J1009" s="77">
        <v>3</v>
      </c>
      <c r="K1009" s="92"/>
    </row>
    <row r="1010" spans="1:11" ht="20.399999999999999" x14ac:dyDescent="0.25">
      <c r="A1010" s="14" t="s">
        <v>3121</v>
      </c>
      <c r="B1010" s="14" t="s">
        <v>3259</v>
      </c>
      <c r="C1010" s="14" t="s">
        <v>5502</v>
      </c>
      <c r="D1010" s="16">
        <v>45924</v>
      </c>
      <c r="E1010" s="16"/>
      <c r="F1010" s="14" t="s">
        <v>5503</v>
      </c>
      <c r="G1010" s="14" t="s">
        <v>3074</v>
      </c>
      <c r="H1010" s="14" t="s">
        <v>4527</v>
      </c>
      <c r="I1010" s="15">
        <v>97.39</v>
      </c>
      <c r="J1010" s="77">
        <v>3</v>
      </c>
      <c r="K1010" s="92"/>
    </row>
    <row r="1011" spans="1:11" ht="20.399999999999999" x14ac:dyDescent="0.25">
      <c r="A1011" s="14" t="s">
        <v>3121</v>
      </c>
      <c r="B1011" s="14" t="s">
        <v>3259</v>
      </c>
      <c r="C1011" s="14" t="s">
        <v>3054</v>
      </c>
      <c r="D1011" s="16">
        <v>45985</v>
      </c>
      <c r="E1011" s="16"/>
      <c r="F1011" s="14" t="s">
        <v>5504</v>
      </c>
      <c r="G1011" s="14" t="s">
        <v>3074</v>
      </c>
      <c r="H1011" s="14" t="s">
        <v>5505</v>
      </c>
      <c r="I1011" s="15">
        <v>312.11</v>
      </c>
      <c r="J1011" s="77">
        <v>3</v>
      </c>
      <c r="K1011" s="92"/>
    </row>
    <row r="1012" spans="1:11" ht="20.399999999999999" x14ac:dyDescent="0.25">
      <c r="A1012" s="14" t="s">
        <v>3121</v>
      </c>
      <c r="B1012" s="14" t="s">
        <v>3259</v>
      </c>
      <c r="C1012" s="14" t="s">
        <v>5506</v>
      </c>
      <c r="D1012" s="16">
        <v>46010</v>
      </c>
      <c r="E1012" s="16"/>
      <c r="F1012" s="14" t="s">
        <v>5507</v>
      </c>
      <c r="G1012" s="14" t="s">
        <v>3074</v>
      </c>
      <c r="H1012" s="14" t="s">
        <v>3372</v>
      </c>
      <c r="I1012" s="15">
        <v>201.73</v>
      </c>
      <c r="J1012" s="77">
        <v>3</v>
      </c>
      <c r="K1012" s="92"/>
    </row>
    <row r="1013" spans="1:11" ht="20.399999999999999" x14ac:dyDescent="0.25">
      <c r="A1013" s="14" t="s">
        <v>3121</v>
      </c>
      <c r="B1013" s="14" t="s">
        <v>3259</v>
      </c>
      <c r="C1013" s="14" t="s">
        <v>5508</v>
      </c>
      <c r="D1013" s="16">
        <v>46078</v>
      </c>
      <c r="E1013" s="16"/>
      <c r="F1013" s="14" t="s">
        <v>5509</v>
      </c>
      <c r="G1013" s="14" t="s">
        <v>3074</v>
      </c>
      <c r="H1013" s="14" t="s">
        <v>3075</v>
      </c>
      <c r="I1013" s="15">
        <v>370.52</v>
      </c>
      <c r="J1013" s="77">
        <v>3</v>
      </c>
      <c r="K1013" s="92"/>
    </row>
    <row r="1014" spans="1:11" ht="20.399999999999999" x14ac:dyDescent="0.25">
      <c r="A1014" s="14" t="s">
        <v>3121</v>
      </c>
      <c r="B1014" s="14" t="s">
        <v>5510</v>
      </c>
      <c r="C1014" s="14" t="s">
        <v>5473</v>
      </c>
      <c r="D1014" s="16">
        <v>45981</v>
      </c>
      <c r="E1014" s="16"/>
      <c r="F1014" s="14" t="s">
        <v>5511</v>
      </c>
      <c r="G1014" s="14"/>
      <c r="H1014" s="14" t="s">
        <v>4594</v>
      </c>
      <c r="I1014" s="15">
        <v>2802.2999999999993</v>
      </c>
      <c r="J1014" s="77">
        <v>3</v>
      </c>
      <c r="K1014" s="92"/>
    </row>
    <row r="1015" spans="1:11" ht="13.2" x14ac:dyDescent="0.25">
      <c r="A1015" s="14" t="s">
        <v>3121</v>
      </c>
      <c r="B1015" s="14" t="s">
        <v>5083</v>
      </c>
      <c r="C1015" s="14" t="s">
        <v>5512</v>
      </c>
      <c r="D1015" s="16">
        <v>45968</v>
      </c>
      <c r="E1015" s="16"/>
      <c r="F1015" s="14" t="s">
        <v>5513</v>
      </c>
      <c r="G1015" s="14">
        <v>35743468</v>
      </c>
      <c r="H1015" s="14" t="s">
        <v>4894</v>
      </c>
      <c r="I1015" s="15">
        <v>3649.95</v>
      </c>
      <c r="J1015" s="77">
        <v>4</v>
      </c>
      <c r="K1015" s="92"/>
    </row>
    <row r="1016" spans="1:11" ht="20.399999999999999" x14ac:dyDescent="0.25">
      <c r="A1016" s="14" t="s">
        <v>3121</v>
      </c>
      <c r="B1016" s="14" t="s">
        <v>5514</v>
      </c>
      <c r="C1016" s="14" t="s">
        <v>5515</v>
      </c>
      <c r="D1016" s="16">
        <v>45953</v>
      </c>
      <c r="E1016" s="16"/>
      <c r="F1016" s="14" t="s">
        <v>5516</v>
      </c>
      <c r="G1016" s="14"/>
      <c r="H1016" s="14" t="s">
        <v>5517</v>
      </c>
      <c r="I1016" s="15">
        <v>2024</v>
      </c>
      <c r="J1016" s="77">
        <v>3</v>
      </c>
      <c r="K1016" s="92"/>
    </row>
    <row r="1017" spans="1:11" ht="20.399999999999999" x14ac:dyDescent="0.25">
      <c r="A1017" s="14" t="s">
        <v>3121</v>
      </c>
      <c r="B1017" s="14" t="s">
        <v>5518</v>
      </c>
      <c r="C1017" s="14"/>
      <c r="D1017" s="16">
        <v>45919</v>
      </c>
      <c r="E1017" s="16"/>
      <c r="F1017" s="14" t="s">
        <v>5516</v>
      </c>
      <c r="G1017" s="14" t="s">
        <v>4547</v>
      </c>
      <c r="H1017" s="14" t="s">
        <v>4548</v>
      </c>
      <c r="I1017" s="15">
        <v>360.9</v>
      </c>
      <c r="J1017" s="77">
        <v>3</v>
      </c>
      <c r="K1017" s="92"/>
    </row>
    <row r="1018" spans="1:11" ht="20.399999999999999" x14ac:dyDescent="0.25">
      <c r="A1018" s="14" t="s">
        <v>3121</v>
      </c>
      <c r="B1018" s="14" t="s">
        <v>5520</v>
      </c>
      <c r="C1018" s="14"/>
      <c r="D1018" s="16">
        <v>45942</v>
      </c>
      <c r="E1018" s="16"/>
      <c r="F1018" s="14" t="s">
        <v>5519</v>
      </c>
      <c r="G1018" s="14"/>
      <c r="H1018" s="14" t="s">
        <v>5522</v>
      </c>
      <c r="I1018" s="15">
        <v>211.5</v>
      </c>
      <c r="J1018" s="77">
        <v>3</v>
      </c>
      <c r="K1018" s="92"/>
    </row>
    <row r="1019" spans="1:11" ht="20.399999999999999" x14ac:dyDescent="0.25">
      <c r="A1019" s="14" t="s">
        <v>3121</v>
      </c>
      <c r="B1019" s="14" t="s">
        <v>5523</v>
      </c>
      <c r="C1019" s="14" t="s">
        <v>5524</v>
      </c>
      <c r="D1019" s="16">
        <v>45953</v>
      </c>
      <c r="E1019" s="16"/>
      <c r="F1019" s="14" t="s">
        <v>5521</v>
      </c>
      <c r="G1019" s="14"/>
      <c r="H1019" s="14" t="s">
        <v>5526</v>
      </c>
      <c r="I1019" s="15">
        <v>8245</v>
      </c>
      <c r="J1019" s="77">
        <v>2</v>
      </c>
      <c r="K1019" s="92"/>
    </row>
    <row r="1020" spans="1:11" ht="20.399999999999999" x14ac:dyDescent="0.25">
      <c r="A1020" s="14" t="s">
        <v>3121</v>
      </c>
      <c r="B1020" s="14" t="s">
        <v>5527</v>
      </c>
      <c r="C1020" s="14" t="s">
        <v>5528</v>
      </c>
      <c r="D1020" s="16">
        <v>46029</v>
      </c>
      <c r="E1020" s="16"/>
      <c r="F1020" s="14" t="s">
        <v>5525</v>
      </c>
      <c r="G1020" s="14"/>
      <c r="H1020" s="14" t="s">
        <v>5526</v>
      </c>
      <c r="I1020" s="15">
        <v>10650</v>
      </c>
      <c r="J1020" s="77">
        <v>3</v>
      </c>
      <c r="K1020" s="92"/>
    </row>
    <row r="1021" spans="1:11" ht="20.399999999999999" x14ac:dyDescent="0.25">
      <c r="A1021" s="14" t="s">
        <v>3121</v>
      </c>
      <c r="B1021" s="14" t="s">
        <v>5530</v>
      </c>
      <c r="C1021" s="14" t="s">
        <v>5490</v>
      </c>
      <c r="D1021" s="16">
        <v>45745</v>
      </c>
      <c r="E1021" s="16"/>
      <c r="F1021" s="14" t="s">
        <v>5529</v>
      </c>
      <c r="G1021" s="14"/>
      <c r="H1021" s="14" t="s">
        <v>3376</v>
      </c>
      <c r="I1021" s="15">
        <v>3128.96</v>
      </c>
      <c r="J1021" s="77">
        <v>3</v>
      </c>
      <c r="K1021" s="92"/>
    </row>
    <row r="1022" spans="1:11" ht="20.399999999999999" x14ac:dyDescent="0.25">
      <c r="A1022" s="14" t="s">
        <v>3121</v>
      </c>
      <c r="B1022" s="14" t="s">
        <v>5532</v>
      </c>
      <c r="C1022" s="14" t="s">
        <v>5476</v>
      </c>
      <c r="D1022" s="16">
        <v>45961</v>
      </c>
      <c r="E1022" s="16"/>
      <c r="F1022" s="14" t="s">
        <v>5531</v>
      </c>
      <c r="G1022" s="14"/>
      <c r="H1022" s="14" t="s">
        <v>3376</v>
      </c>
      <c r="I1022" s="15">
        <v>9582.6299999999992</v>
      </c>
      <c r="J1022" s="77">
        <v>3</v>
      </c>
      <c r="K1022" s="92"/>
    </row>
    <row r="1023" spans="1:11" ht="30.6" x14ac:dyDescent="0.25">
      <c r="A1023" s="14" t="s">
        <v>3121</v>
      </c>
      <c r="B1023" s="14" t="s">
        <v>5534</v>
      </c>
      <c r="C1023" s="14" t="s">
        <v>5479</v>
      </c>
      <c r="D1023" s="16">
        <v>45961</v>
      </c>
      <c r="E1023" s="16"/>
      <c r="F1023" s="14" t="s">
        <v>5533</v>
      </c>
      <c r="G1023" s="14"/>
      <c r="H1023" s="14" t="s">
        <v>3376</v>
      </c>
      <c r="I1023" s="15">
        <v>1683.01</v>
      </c>
      <c r="J1023" s="77">
        <v>3</v>
      </c>
      <c r="K1023" s="92"/>
    </row>
    <row r="1024" spans="1:11" ht="20.399999999999999" x14ac:dyDescent="0.25">
      <c r="A1024" s="14" t="s">
        <v>3121</v>
      </c>
      <c r="B1024" s="14" t="s">
        <v>5536</v>
      </c>
      <c r="C1024" s="14" t="s">
        <v>5481</v>
      </c>
      <c r="D1024" s="16">
        <v>45961</v>
      </c>
      <c r="E1024" s="16"/>
      <c r="F1024" s="14" t="s">
        <v>5535</v>
      </c>
      <c r="G1024" s="14"/>
      <c r="H1024" s="14" t="s">
        <v>3376</v>
      </c>
      <c r="I1024" s="15">
        <v>5988.48</v>
      </c>
      <c r="J1024" s="77">
        <v>3</v>
      </c>
      <c r="K1024" s="92"/>
    </row>
    <row r="1025" spans="1:11" ht="20.399999999999999" x14ac:dyDescent="0.25">
      <c r="A1025" s="14" t="s">
        <v>3121</v>
      </c>
      <c r="B1025" s="14" t="s">
        <v>5538</v>
      </c>
      <c r="C1025" s="14" t="s">
        <v>5483</v>
      </c>
      <c r="D1025" s="16">
        <v>45946</v>
      </c>
      <c r="E1025" s="16"/>
      <c r="F1025" s="14" t="s">
        <v>5537</v>
      </c>
      <c r="G1025" s="14"/>
      <c r="H1025" s="14" t="s">
        <v>3376</v>
      </c>
      <c r="I1025" s="15">
        <v>866.56</v>
      </c>
      <c r="J1025" s="77">
        <v>3</v>
      </c>
      <c r="K1025" s="92"/>
    </row>
    <row r="1026" spans="1:11" ht="20.399999999999999" x14ac:dyDescent="0.25">
      <c r="A1026" s="14" t="s">
        <v>3121</v>
      </c>
      <c r="B1026" s="14" t="s">
        <v>5540</v>
      </c>
      <c r="C1026" s="14" t="s">
        <v>5492</v>
      </c>
      <c r="D1026" s="16">
        <v>45981</v>
      </c>
      <c r="E1026" s="16"/>
      <c r="F1026" s="14" t="s">
        <v>5539</v>
      </c>
      <c r="G1026" s="14"/>
      <c r="H1026" s="14" t="s">
        <v>3376</v>
      </c>
      <c r="I1026" s="15">
        <v>324.48</v>
      </c>
      <c r="J1026" s="77">
        <v>3</v>
      </c>
      <c r="K1026" s="92"/>
    </row>
    <row r="1027" spans="1:11" ht="13.2" x14ac:dyDescent="0.25">
      <c r="A1027" s="14" t="s">
        <v>3121</v>
      </c>
      <c r="B1027" s="14" t="s">
        <v>5542</v>
      </c>
      <c r="C1027" s="14" t="s">
        <v>5485</v>
      </c>
      <c r="D1027" s="16">
        <v>46013</v>
      </c>
      <c r="E1027" s="16"/>
      <c r="F1027" s="14" t="s">
        <v>5541</v>
      </c>
      <c r="G1027" s="14"/>
      <c r="H1027" s="14" t="s">
        <v>3376</v>
      </c>
      <c r="I1027" s="15">
        <v>464</v>
      </c>
      <c r="J1027" s="77">
        <v>3</v>
      </c>
      <c r="K1027" s="92"/>
    </row>
    <row r="1028" spans="1:11" ht="13.2" x14ac:dyDescent="0.25">
      <c r="A1028" s="14" t="s">
        <v>3121</v>
      </c>
      <c r="B1028" s="14" t="s">
        <v>5543</v>
      </c>
      <c r="C1028" s="14" t="s">
        <v>5486</v>
      </c>
      <c r="D1028" s="16">
        <v>46013</v>
      </c>
      <c r="E1028" s="16"/>
      <c r="F1028" s="14" t="s">
        <v>5544</v>
      </c>
      <c r="G1028" s="14"/>
      <c r="H1028" s="14" t="s">
        <v>3376</v>
      </c>
      <c r="I1028" s="15">
        <v>268.2</v>
      </c>
      <c r="J1028" s="77">
        <v>3</v>
      </c>
      <c r="K1028" s="92"/>
    </row>
    <row r="1029" spans="1:11" ht="13.2" x14ac:dyDescent="0.25">
      <c r="A1029" s="14" t="s">
        <v>3121</v>
      </c>
      <c r="B1029" s="14" t="s">
        <v>5545</v>
      </c>
      <c r="C1029" s="14" t="s">
        <v>5488</v>
      </c>
      <c r="D1029" s="16">
        <v>45999</v>
      </c>
      <c r="E1029" s="16"/>
      <c r="F1029" s="14" t="s">
        <v>5546</v>
      </c>
      <c r="G1029" s="14"/>
      <c r="H1029" s="14" t="s">
        <v>3376</v>
      </c>
      <c r="I1029" s="15">
        <v>178.56</v>
      </c>
      <c r="J1029" s="77">
        <v>3</v>
      </c>
      <c r="K1029" s="92"/>
    </row>
    <row r="1030" spans="1:11" ht="13.2" x14ac:dyDescent="0.25">
      <c r="A1030" s="14" t="s">
        <v>3121</v>
      </c>
      <c r="B1030" s="14" t="s">
        <v>5547</v>
      </c>
      <c r="C1030" s="14" t="s">
        <v>5494</v>
      </c>
      <c r="D1030" s="16">
        <v>46002</v>
      </c>
      <c r="E1030" s="16"/>
      <c r="F1030" s="14" t="s">
        <v>5548</v>
      </c>
      <c r="G1030" s="14"/>
      <c r="H1030" s="14" t="s">
        <v>3376</v>
      </c>
      <c r="I1030" s="15">
        <v>695.04</v>
      </c>
      <c r="J1030" s="77">
        <v>3</v>
      </c>
      <c r="K1030" s="92"/>
    </row>
    <row r="1031" spans="1:11" ht="13.2" x14ac:dyDescent="0.25">
      <c r="A1031" s="14" t="s">
        <v>3121</v>
      </c>
      <c r="B1031" s="14" t="s">
        <v>5549</v>
      </c>
      <c r="C1031" s="14" t="s">
        <v>5496</v>
      </c>
      <c r="D1031" s="16">
        <v>46002</v>
      </c>
      <c r="E1031" s="16"/>
      <c r="F1031" s="14" t="s">
        <v>5548</v>
      </c>
      <c r="G1031" s="14"/>
      <c r="H1031" s="14" t="s">
        <v>3376</v>
      </c>
      <c r="I1031" s="15">
        <v>159.36000000000001</v>
      </c>
      <c r="J1031" s="77">
        <v>3</v>
      </c>
      <c r="K1031" s="92"/>
    </row>
    <row r="1032" spans="1:11" ht="20.399999999999999" x14ac:dyDescent="0.25">
      <c r="A1032" s="14" t="s">
        <v>3121</v>
      </c>
      <c r="B1032" s="14" t="s">
        <v>5550</v>
      </c>
      <c r="C1032" s="14" t="s">
        <v>5551</v>
      </c>
      <c r="D1032" s="16">
        <v>46047</v>
      </c>
      <c r="E1032" s="16"/>
      <c r="F1032" s="14" t="s">
        <v>5552</v>
      </c>
      <c r="G1032" s="14"/>
      <c r="H1032" s="14" t="s">
        <v>5302</v>
      </c>
      <c r="I1032" s="15">
        <v>5284.55</v>
      </c>
      <c r="J1032" s="77">
        <v>3</v>
      </c>
      <c r="K1032" s="92"/>
    </row>
    <row r="1033" spans="1:11" ht="20.399999999999999" x14ac:dyDescent="0.25">
      <c r="A1033" s="14" t="s">
        <v>3121</v>
      </c>
      <c r="B1033" s="14" t="s">
        <v>5553</v>
      </c>
      <c r="C1033" s="14" t="s">
        <v>5554</v>
      </c>
      <c r="D1033" s="16">
        <v>45819</v>
      </c>
      <c r="E1033" s="16"/>
      <c r="F1033" s="14" t="s">
        <v>5555</v>
      </c>
      <c r="G1033" s="14"/>
      <c r="H1033" s="14" t="s">
        <v>3995</v>
      </c>
      <c r="I1033" s="15">
        <v>136.91999999999999</v>
      </c>
      <c r="J1033" s="77">
        <v>3</v>
      </c>
      <c r="K1033" s="92"/>
    </row>
    <row r="1034" spans="1:11" ht="20.399999999999999" x14ac:dyDescent="0.25">
      <c r="A1034" s="14" t="s">
        <v>3121</v>
      </c>
      <c r="B1034" s="14" t="s">
        <v>5556</v>
      </c>
      <c r="C1034" s="14" t="s">
        <v>3993</v>
      </c>
      <c r="D1034" s="16">
        <v>45819</v>
      </c>
      <c r="E1034" s="16"/>
      <c r="F1034" s="14" t="s">
        <v>5557</v>
      </c>
      <c r="G1034" s="14"/>
      <c r="H1034" s="14" t="s">
        <v>3995</v>
      </c>
      <c r="I1034" s="15">
        <v>1056.8699999999999</v>
      </c>
      <c r="J1034" s="77">
        <v>3</v>
      </c>
      <c r="K1034" s="92"/>
    </row>
    <row r="1035" spans="1:11" ht="13.2" x14ac:dyDescent="0.25">
      <c r="A1035" s="14" t="s">
        <v>3121</v>
      </c>
      <c r="B1035" s="14" t="s">
        <v>5558</v>
      </c>
      <c r="C1035" s="14" t="s">
        <v>5559</v>
      </c>
      <c r="D1035" s="16">
        <v>45819</v>
      </c>
      <c r="E1035" s="16"/>
      <c r="F1035" s="14" t="s">
        <v>5560</v>
      </c>
      <c r="G1035" s="14"/>
      <c r="H1035" s="14" t="s">
        <v>3995</v>
      </c>
      <c r="I1035" s="15">
        <v>298.48</v>
      </c>
      <c r="J1035" s="77">
        <v>3</v>
      </c>
      <c r="K1035" s="92"/>
    </row>
    <row r="1036" spans="1:11" ht="13.2" x14ac:dyDescent="0.25">
      <c r="A1036" s="14" t="s">
        <v>3121</v>
      </c>
      <c r="B1036" s="14" t="s">
        <v>5561</v>
      </c>
      <c r="C1036" s="14" t="s">
        <v>5562</v>
      </c>
      <c r="D1036" s="16">
        <v>46037</v>
      </c>
      <c r="E1036" s="16"/>
      <c r="F1036" s="14" t="s">
        <v>5563</v>
      </c>
      <c r="G1036" s="14"/>
      <c r="H1036" s="14" t="s">
        <v>3995</v>
      </c>
      <c r="I1036" s="15">
        <v>842.85</v>
      </c>
      <c r="J1036" s="77">
        <v>3</v>
      </c>
      <c r="K1036" s="92"/>
    </row>
    <row r="1037" spans="1:11" ht="13.2" x14ac:dyDescent="0.25">
      <c r="A1037" s="14" t="s">
        <v>3121</v>
      </c>
      <c r="B1037" s="14" t="s">
        <v>5564</v>
      </c>
      <c r="C1037" s="14" t="s">
        <v>5565</v>
      </c>
      <c r="D1037" s="16">
        <v>46037</v>
      </c>
      <c r="E1037" s="16"/>
      <c r="F1037" s="14" t="s">
        <v>5566</v>
      </c>
      <c r="G1037" s="14"/>
      <c r="H1037" s="14" t="s">
        <v>3995</v>
      </c>
      <c r="I1037" s="15">
        <v>678.2</v>
      </c>
      <c r="J1037" s="77">
        <v>3</v>
      </c>
      <c r="K1037" s="92"/>
    </row>
    <row r="1038" spans="1:11" ht="20.399999999999999" x14ac:dyDescent="0.25">
      <c r="A1038" s="14" t="s">
        <v>3121</v>
      </c>
      <c r="B1038" s="14" t="s">
        <v>5567</v>
      </c>
      <c r="C1038" s="14" t="s">
        <v>5568</v>
      </c>
      <c r="D1038" s="16">
        <v>46037</v>
      </c>
      <c r="E1038" s="16"/>
      <c r="F1038" s="14" t="s">
        <v>5569</v>
      </c>
      <c r="G1038" s="14"/>
      <c r="H1038" s="14" t="s">
        <v>3995</v>
      </c>
      <c r="I1038" s="15">
        <v>439.2</v>
      </c>
      <c r="J1038" s="77">
        <v>3</v>
      </c>
      <c r="K1038" s="92"/>
    </row>
    <row r="1039" spans="1:11" ht="13.2" x14ac:dyDescent="0.25">
      <c r="A1039" s="14" t="s">
        <v>3121</v>
      </c>
      <c r="B1039" s="14" t="s">
        <v>5570</v>
      </c>
      <c r="C1039" s="14" t="s">
        <v>5571</v>
      </c>
      <c r="D1039" s="16">
        <v>46060</v>
      </c>
      <c r="E1039" s="16"/>
      <c r="F1039" s="14" t="s">
        <v>5572</v>
      </c>
      <c r="G1039" s="14"/>
      <c r="H1039" s="14" t="s">
        <v>4813</v>
      </c>
      <c r="I1039" s="15">
        <v>-599.95000000000005</v>
      </c>
      <c r="J1039" s="77">
        <v>3</v>
      </c>
      <c r="K1039" s="92"/>
    </row>
    <row r="1040" spans="1:11" ht="13.2" x14ac:dyDescent="0.25">
      <c r="A1040" s="14" t="s">
        <v>3121</v>
      </c>
      <c r="B1040" s="14" t="s">
        <v>5573</v>
      </c>
      <c r="C1040" s="14" t="s">
        <v>5574</v>
      </c>
      <c r="D1040" s="16">
        <v>45861</v>
      </c>
      <c r="E1040" s="16"/>
      <c r="F1040" s="14" t="s">
        <v>5575</v>
      </c>
      <c r="G1040" s="14"/>
      <c r="H1040" s="14" t="s">
        <v>4531</v>
      </c>
      <c r="I1040" s="15">
        <v>657.57</v>
      </c>
      <c r="J1040" s="77">
        <v>3</v>
      </c>
      <c r="K1040" s="92"/>
    </row>
    <row r="1041" spans="1:11" ht="13.2" x14ac:dyDescent="0.25">
      <c r="A1041" s="14" t="s">
        <v>3121</v>
      </c>
      <c r="B1041" s="14" t="s">
        <v>5576</v>
      </c>
      <c r="C1041" s="14" t="s">
        <v>5577</v>
      </c>
      <c r="D1041" s="16">
        <v>45841</v>
      </c>
      <c r="E1041" s="16"/>
      <c r="F1041" s="14" t="s">
        <v>5578</v>
      </c>
      <c r="G1041" s="14"/>
      <c r="H1041" s="14" t="s">
        <v>4531</v>
      </c>
      <c r="I1041" s="15">
        <v>600</v>
      </c>
      <c r="J1041" s="77">
        <v>3</v>
      </c>
      <c r="K1041" s="92"/>
    </row>
    <row r="1042" spans="1:11" ht="13.2" x14ac:dyDescent="0.25">
      <c r="A1042" s="14" t="s">
        <v>3121</v>
      </c>
      <c r="B1042" s="14" t="s">
        <v>5576</v>
      </c>
      <c r="C1042" s="14" t="s">
        <v>5577</v>
      </c>
      <c r="D1042" s="16">
        <v>45883</v>
      </c>
      <c r="E1042" s="16"/>
      <c r="F1042" s="14" t="s">
        <v>5578</v>
      </c>
      <c r="G1042" s="14"/>
      <c r="H1042" s="14" t="s">
        <v>4531</v>
      </c>
      <c r="I1042" s="15">
        <v>-45.44</v>
      </c>
      <c r="J1042" s="77">
        <v>3</v>
      </c>
      <c r="K1042" s="92"/>
    </row>
    <row r="1043" spans="1:11" ht="20.399999999999999" x14ac:dyDescent="0.25">
      <c r="A1043" s="14" t="s">
        <v>3121</v>
      </c>
      <c r="B1043" s="14" t="s">
        <v>5579</v>
      </c>
      <c r="C1043" s="14" t="s">
        <v>5580</v>
      </c>
      <c r="D1043" s="16">
        <v>45886</v>
      </c>
      <c r="E1043" s="16"/>
      <c r="F1043" s="14" t="s">
        <v>5581</v>
      </c>
      <c r="G1043" s="14"/>
      <c r="H1043" s="14" t="s">
        <v>4531</v>
      </c>
      <c r="I1043" s="15">
        <v>200.64</v>
      </c>
      <c r="J1043" s="77">
        <v>3</v>
      </c>
      <c r="K1043" s="92"/>
    </row>
    <row r="1044" spans="1:11" ht="13.2" x14ac:dyDescent="0.25">
      <c r="A1044" s="14" t="s">
        <v>3121</v>
      </c>
      <c r="B1044" s="14" t="s">
        <v>5582</v>
      </c>
      <c r="C1044" s="14" t="s">
        <v>5583</v>
      </c>
      <c r="D1044" s="16">
        <v>45875</v>
      </c>
      <c r="E1044" s="16"/>
      <c r="F1044" s="14" t="s">
        <v>5584</v>
      </c>
      <c r="G1044" s="14"/>
      <c r="H1044" s="14" t="s">
        <v>4531</v>
      </c>
      <c r="I1044" s="15">
        <v>2600</v>
      </c>
      <c r="J1044" s="77">
        <v>3</v>
      </c>
      <c r="K1044" s="92"/>
    </row>
    <row r="1045" spans="1:11" ht="13.2" x14ac:dyDescent="0.25">
      <c r="A1045" s="14" t="s">
        <v>3121</v>
      </c>
      <c r="B1045" s="14" t="s">
        <v>5582</v>
      </c>
      <c r="C1045" s="14" t="s">
        <v>5583</v>
      </c>
      <c r="D1045" s="16">
        <v>45928</v>
      </c>
      <c r="E1045" s="16"/>
      <c r="F1045" s="14" t="s">
        <v>5584</v>
      </c>
      <c r="G1045" s="14"/>
      <c r="H1045" s="14" t="s">
        <v>4531</v>
      </c>
      <c r="I1045" s="15">
        <v>539.55999999999995</v>
      </c>
      <c r="J1045" s="77">
        <v>3</v>
      </c>
      <c r="K1045" s="92"/>
    </row>
    <row r="1046" spans="1:11" ht="13.2" x14ac:dyDescent="0.25">
      <c r="A1046" s="14" t="s">
        <v>3121</v>
      </c>
      <c r="B1046" s="14" t="s">
        <v>5585</v>
      </c>
      <c r="C1046" s="14" t="s">
        <v>5586</v>
      </c>
      <c r="D1046" s="16">
        <v>45919</v>
      </c>
      <c r="E1046" s="16"/>
      <c r="F1046" s="14" t="s">
        <v>5587</v>
      </c>
      <c r="G1046" s="14"/>
      <c r="H1046" s="14" t="s">
        <v>4531</v>
      </c>
      <c r="I1046" s="15">
        <v>2500</v>
      </c>
      <c r="J1046" s="77">
        <v>3</v>
      </c>
      <c r="K1046" s="92"/>
    </row>
    <row r="1047" spans="1:11" ht="13.2" x14ac:dyDescent="0.25">
      <c r="A1047" s="14" t="s">
        <v>3121</v>
      </c>
      <c r="B1047" s="14" t="s">
        <v>5585</v>
      </c>
      <c r="C1047" s="14" t="s">
        <v>5586</v>
      </c>
      <c r="D1047" s="16">
        <v>45981</v>
      </c>
      <c r="E1047" s="16"/>
      <c r="F1047" s="14" t="s">
        <v>5587</v>
      </c>
      <c r="G1047" s="14"/>
      <c r="H1047" s="14" t="s">
        <v>4531</v>
      </c>
      <c r="I1047" s="15">
        <v>-617.47</v>
      </c>
      <c r="J1047" s="77">
        <v>3</v>
      </c>
      <c r="K1047" s="92"/>
    </row>
    <row r="1048" spans="1:11" ht="13.2" x14ac:dyDescent="0.25">
      <c r="A1048" s="14" t="s">
        <v>3121</v>
      </c>
      <c r="B1048" s="14" t="s">
        <v>5588</v>
      </c>
      <c r="C1048" s="14" t="s">
        <v>5589</v>
      </c>
      <c r="D1048" s="16">
        <v>45940</v>
      </c>
      <c r="E1048" s="16"/>
      <c r="F1048" s="14" t="s">
        <v>5590</v>
      </c>
      <c r="G1048" s="14"/>
      <c r="H1048" s="14" t="s">
        <v>4531</v>
      </c>
      <c r="I1048" s="15">
        <v>1500</v>
      </c>
      <c r="J1048" s="77">
        <v>3</v>
      </c>
      <c r="K1048" s="92"/>
    </row>
    <row r="1049" spans="1:11" ht="13.2" x14ac:dyDescent="0.25">
      <c r="A1049" s="14" t="s">
        <v>3121</v>
      </c>
      <c r="B1049" s="14" t="s">
        <v>5588</v>
      </c>
      <c r="C1049" s="14" t="s">
        <v>5589</v>
      </c>
      <c r="D1049" s="16">
        <v>45981</v>
      </c>
      <c r="E1049" s="16"/>
      <c r="F1049" s="14" t="s">
        <v>5590</v>
      </c>
      <c r="G1049" s="14"/>
      <c r="H1049" s="14" t="s">
        <v>4531</v>
      </c>
      <c r="I1049" s="15">
        <v>-48.67</v>
      </c>
      <c r="J1049" s="77">
        <v>3</v>
      </c>
      <c r="K1049" s="92"/>
    </row>
    <row r="1050" spans="1:11" ht="13.2" x14ac:dyDescent="0.25">
      <c r="A1050" s="14" t="s">
        <v>3121</v>
      </c>
      <c r="B1050" s="14" t="s">
        <v>5570</v>
      </c>
      <c r="C1050" s="14" t="s">
        <v>5571</v>
      </c>
      <c r="D1050" s="16">
        <v>45990</v>
      </c>
      <c r="E1050" s="16"/>
      <c r="F1050" s="14" t="s">
        <v>5591</v>
      </c>
      <c r="G1050" s="14"/>
      <c r="H1050" s="14" t="s">
        <v>4531</v>
      </c>
      <c r="I1050" s="15">
        <v>3000</v>
      </c>
      <c r="J1050" s="77">
        <v>3</v>
      </c>
      <c r="K1050" s="92"/>
    </row>
    <row r="1051" spans="1:11" ht="13.2" x14ac:dyDescent="0.25">
      <c r="A1051" s="14" t="s">
        <v>3121</v>
      </c>
      <c r="B1051" s="14" t="s">
        <v>5592</v>
      </c>
      <c r="C1051" s="14" t="s">
        <v>5593</v>
      </c>
      <c r="D1051" s="16">
        <v>45968</v>
      </c>
      <c r="E1051" s="16"/>
      <c r="F1051" s="14" t="s">
        <v>5594</v>
      </c>
      <c r="G1051" s="14"/>
      <c r="H1051" s="14" t="s">
        <v>4531</v>
      </c>
      <c r="I1051" s="15">
        <v>2500</v>
      </c>
      <c r="J1051" s="77">
        <v>3</v>
      </c>
      <c r="K1051" s="92"/>
    </row>
    <row r="1052" spans="1:11" ht="13.2" x14ac:dyDescent="0.25">
      <c r="A1052" s="14" t="s">
        <v>3121</v>
      </c>
      <c r="B1052" s="14" t="s">
        <v>5592</v>
      </c>
      <c r="C1052" s="14" t="s">
        <v>5593</v>
      </c>
      <c r="D1052" s="16">
        <v>46031</v>
      </c>
      <c r="E1052" s="16"/>
      <c r="F1052" s="14" t="s">
        <v>5594</v>
      </c>
      <c r="G1052" s="14"/>
      <c r="H1052" s="14" t="s">
        <v>4531</v>
      </c>
      <c r="I1052" s="15">
        <v>1130.5999999999999</v>
      </c>
      <c r="J1052" s="77">
        <v>3</v>
      </c>
      <c r="K1052" s="92"/>
    </row>
    <row r="1053" spans="1:11" ht="20.399999999999999" x14ac:dyDescent="0.25">
      <c r="A1053" s="14" t="s">
        <v>3121</v>
      </c>
      <c r="B1053" s="14" t="s">
        <v>5595</v>
      </c>
      <c r="C1053" s="14" t="s">
        <v>5596</v>
      </c>
      <c r="D1053" s="16">
        <v>46006</v>
      </c>
      <c r="E1053" s="16"/>
      <c r="F1053" s="14" t="s">
        <v>5597</v>
      </c>
      <c r="G1053" s="14"/>
      <c r="H1053" s="14" t="s">
        <v>4531</v>
      </c>
      <c r="I1053" s="15">
        <v>8500</v>
      </c>
      <c r="J1053" s="77">
        <v>3</v>
      </c>
      <c r="K1053" s="92"/>
    </row>
    <row r="1054" spans="1:11" ht="20.399999999999999" x14ac:dyDescent="0.25">
      <c r="A1054" s="14" t="s">
        <v>3121</v>
      </c>
      <c r="B1054" s="14" t="s">
        <v>5595</v>
      </c>
      <c r="C1054" s="14" t="s">
        <v>5596</v>
      </c>
      <c r="D1054" s="16">
        <v>46086</v>
      </c>
      <c r="E1054" s="16"/>
      <c r="F1054" s="14" t="s">
        <v>5597</v>
      </c>
      <c r="G1054" s="14"/>
      <c r="H1054" s="14" t="s">
        <v>4531</v>
      </c>
      <c r="I1054" s="15">
        <v>-1245.3800000000001</v>
      </c>
      <c r="J1054" s="77">
        <v>3</v>
      </c>
      <c r="K1054" s="92"/>
    </row>
    <row r="1055" spans="1:11" ht="13.2" x14ac:dyDescent="0.25">
      <c r="A1055" s="14" t="s">
        <v>3121</v>
      </c>
      <c r="B1055" s="14" t="s">
        <v>5598</v>
      </c>
      <c r="C1055" s="14" t="s">
        <v>5599</v>
      </c>
      <c r="D1055" s="16">
        <v>46014</v>
      </c>
      <c r="E1055" s="16"/>
      <c r="F1055" s="14" t="s">
        <v>5600</v>
      </c>
      <c r="G1055" s="14"/>
      <c r="H1055" s="14" t="s">
        <v>4531</v>
      </c>
      <c r="I1055" s="15">
        <v>6500</v>
      </c>
      <c r="J1055" s="77">
        <v>3</v>
      </c>
      <c r="K1055" s="92"/>
    </row>
    <row r="1056" spans="1:11" ht="13.2" x14ac:dyDescent="0.25">
      <c r="A1056" s="14" t="s">
        <v>3121</v>
      </c>
      <c r="B1056" s="14" t="s">
        <v>5598</v>
      </c>
      <c r="C1056" s="14" t="s">
        <v>5599</v>
      </c>
      <c r="D1056" s="16">
        <v>46089</v>
      </c>
      <c r="E1056" s="16"/>
      <c r="F1056" s="14" t="s">
        <v>5600</v>
      </c>
      <c r="G1056" s="14"/>
      <c r="H1056" s="14" t="s">
        <v>4531</v>
      </c>
      <c r="I1056" s="15">
        <v>-1328.96</v>
      </c>
      <c r="J1056" s="77">
        <v>3</v>
      </c>
      <c r="K1056" s="92"/>
    </row>
    <row r="1057" spans="1:11" ht="13.2" x14ac:dyDescent="0.25">
      <c r="A1057" s="14" t="s">
        <v>3121</v>
      </c>
      <c r="B1057" s="14" t="s">
        <v>5601</v>
      </c>
      <c r="C1057" s="14" t="s">
        <v>5602</v>
      </c>
      <c r="D1057" s="16">
        <v>46010</v>
      </c>
      <c r="E1057" s="16"/>
      <c r="F1057" s="14" t="s">
        <v>5603</v>
      </c>
      <c r="G1057" s="14"/>
      <c r="H1057" s="14" t="s">
        <v>4531</v>
      </c>
      <c r="I1057" s="15">
        <v>371.39</v>
      </c>
      <c r="J1057" s="77">
        <v>3</v>
      </c>
      <c r="K1057" s="92"/>
    </row>
    <row r="1058" spans="1:11" ht="13.2" x14ac:dyDescent="0.25">
      <c r="A1058" s="14" t="s">
        <v>3121</v>
      </c>
      <c r="B1058" s="14" t="s">
        <v>5604</v>
      </c>
      <c r="C1058" s="14" t="s">
        <v>5605</v>
      </c>
      <c r="D1058" s="16">
        <v>46010</v>
      </c>
      <c r="E1058" s="16"/>
      <c r="F1058" s="14" t="s">
        <v>5606</v>
      </c>
      <c r="G1058" s="14"/>
      <c r="H1058" s="14" t="s">
        <v>4531</v>
      </c>
      <c r="I1058" s="15">
        <v>485.72</v>
      </c>
      <c r="J1058" s="77">
        <v>3</v>
      </c>
      <c r="K1058" s="92"/>
    </row>
    <row r="1059" spans="1:11" ht="13.2" x14ac:dyDescent="0.25">
      <c r="A1059" s="14" t="s">
        <v>3121</v>
      </c>
      <c r="B1059" s="14" t="s">
        <v>5607</v>
      </c>
      <c r="C1059" s="14" t="s">
        <v>5608</v>
      </c>
      <c r="D1059" s="16">
        <v>45998</v>
      </c>
      <c r="E1059" s="16"/>
      <c r="F1059" s="14" t="s">
        <v>5609</v>
      </c>
      <c r="G1059" s="14"/>
      <c r="H1059" s="14" t="s">
        <v>4531</v>
      </c>
      <c r="I1059" s="15">
        <v>8000</v>
      </c>
      <c r="J1059" s="77">
        <v>3</v>
      </c>
      <c r="K1059" s="92"/>
    </row>
    <row r="1060" spans="1:11" ht="13.2" x14ac:dyDescent="0.25">
      <c r="A1060" s="14" t="s">
        <v>3121</v>
      </c>
      <c r="B1060" s="14" t="s">
        <v>5607</v>
      </c>
      <c r="C1060" s="14" t="s">
        <v>5608</v>
      </c>
      <c r="D1060" s="16">
        <v>46079</v>
      </c>
      <c r="E1060" s="16"/>
      <c r="F1060" s="14" t="s">
        <v>5609</v>
      </c>
      <c r="G1060" s="14"/>
      <c r="H1060" s="14" t="s">
        <v>4531</v>
      </c>
      <c r="I1060" s="15">
        <v>-1521.04</v>
      </c>
      <c r="J1060" s="77">
        <v>3</v>
      </c>
      <c r="K1060" s="92"/>
    </row>
    <row r="1061" spans="1:11" ht="20.399999999999999" x14ac:dyDescent="0.25">
      <c r="A1061" s="14" t="s">
        <v>3121</v>
      </c>
      <c r="B1061" s="14" t="s">
        <v>5610</v>
      </c>
      <c r="C1061" s="14" t="s">
        <v>5611</v>
      </c>
      <c r="D1061" s="16">
        <v>45819</v>
      </c>
      <c r="E1061" s="16"/>
      <c r="F1061" s="14" t="s">
        <v>5612</v>
      </c>
      <c r="G1061" s="14">
        <v>31621074</v>
      </c>
      <c r="H1061" s="14" t="s">
        <v>5613</v>
      </c>
      <c r="I1061" s="15">
        <v>250</v>
      </c>
      <c r="J1061" s="77">
        <v>3</v>
      </c>
      <c r="K1061" s="92"/>
    </row>
    <row r="1062" spans="1:11" ht="13.2" x14ac:dyDescent="0.25">
      <c r="A1062" s="14" t="s">
        <v>3121</v>
      </c>
      <c r="B1062" s="14" t="s">
        <v>5614</v>
      </c>
      <c r="C1062" s="14" t="s">
        <v>5615</v>
      </c>
      <c r="D1062" s="16">
        <v>45975</v>
      </c>
      <c r="E1062" s="16"/>
      <c r="F1062" s="14" t="s">
        <v>5616</v>
      </c>
      <c r="G1062" s="14" t="s">
        <v>5617</v>
      </c>
      <c r="H1062" s="14" t="s">
        <v>5618</v>
      </c>
      <c r="I1062" s="15">
        <v>74</v>
      </c>
      <c r="J1062" s="77">
        <v>3</v>
      </c>
      <c r="K1062" s="92"/>
    </row>
    <row r="1063" spans="1:11" ht="13.2" x14ac:dyDescent="0.25">
      <c r="A1063" s="14" t="s">
        <v>3121</v>
      </c>
      <c r="B1063" s="14" t="s">
        <v>5619</v>
      </c>
      <c r="C1063" s="14" t="s">
        <v>5620</v>
      </c>
      <c r="D1063" s="16">
        <v>45953</v>
      </c>
      <c r="E1063" s="16"/>
      <c r="F1063" s="14" t="s">
        <v>5621</v>
      </c>
      <c r="G1063" s="14"/>
      <c r="H1063" s="14" t="s">
        <v>5298</v>
      </c>
      <c r="I1063" s="15">
        <v>-2000</v>
      </c>
      <c r="J1063" s="77">
        <v>3</v>
      </c>
      <c r="K1063" s="92"/>
    </row>
    <row r="1064" spans="1:11" ht="20.399999999999999" x14ac:dyDescent="0.25">
      <c r="A1064" s="14" t="s">
        <v>3121</v>
      </c>
      <c r="B1064" s="14" t="s">
        <v>5622</v>
      </c>
      <c r="C1064" s="14" t="s">
        <v>5623</v>
      </c>
      <c r="D1064" s="16">
        <v>45952</v>
      </c>
      <c r="E1064" s="16"/>
      <c r="F1064" s="14" t="s">
        <v>5624</v>
      </c>
      <c r="G1064" s="14"/>
      <c r="H1064" s="14" t="s">
        <v>5298</v>
      </c>
      <c r="I1064" s="15">
        <v>1437.5</v>
      </c>
      <c r="J1064" s="77">
        <v>3</v>
      </c>
      <c r="K1064" s="92"/>
    </row>
    <row r="1065" spans="1:11" ht="13.2" x14ac:dyDescent="0.25">
      <c r="A1065" s="14" t="s">
        <v>3121</v>
      </c>
      <c r="B1065" s="14" t="s">
        <v>5619</v>
      </c>
      <c r="C1065" s="14" t="s">
        <v>5620</v>
      </c>
      <c r="D1065" s="16">
        <v>45952</v>
      </c>
      <c r="E1065" s="16"/>
      <c r="F1065" s="14" t="s">
        <v>5621</v>
      </c>
      <c r="G1065" s="14"/>
      <c r="H1065" s="14" t="s">
        <v>5298</v>
      </c>
      <c r="I1065" s="15">
        <v>5000</v>
      </c>
      <c r="J1065" s="77">
        <v>3</v>
      </c>
      <c r="K1065" s="92"/>
    </row>
    <row r="1066" spans="1:11" ht="20.399999999999999" x14ac:dyDescent="0.25">
      <c r="A1066" s="14" t="s">
        <v>3121</v>
      </c>
      <c r="B1066" s="14" t="s">
        <v>5625</v>
      </c>
      <c r="C1066" s="14" t="s">
        <v>5626</v>
      </c>
      <c r="D1066" s="16">
        <v>45946</v>
      </c>
      <c r="E1066" s="16"/>
      <c r="F1066" s="14" t="s">
        <v>5627</v>
      </c>
      <c r="G1066" s="14"/>
      <c r="H1066" s="14" t="s">
        <v>5298</v>
      </c>
      <c r="I1066" s="15">
        <v>1188.75</v>
      </c>
      <c r="J1066" s="77">
        <v>3</v>
      </c>
      <c r="K1066" s="92"/>
    </row>
    <row r="1067" spans="1:11" ht="20.399999999999999" x14ac:dyDescent="0.25">
      <c r="A1067" s="14" t="s">
        <v>3121</v>
      </c>
      <c r="B1067" s="14" t="s">
        <v>5628</v>
      </c>
      <c r="C1067" s="14" t="s">
        <v>5629</v>
      </c>
      <c r="D1067" s="16">
        <v>45946</v>
      </c>
      <c r="E1067" s="16"/>
      <c r="F1067" s="14" t="s">
        <v>5630</v>
      </c>
      <c r="G1067" s="14"/>
      <c r="H1067" s="14" t="s">
        <v>5298</v>
      </c>
      <c r="I1067" s="15">
        <v>1288</v>
      </c>
      <c r="J1067" s="77">
        <v>3</v>
      </c>
      <c r="K1067" s="92"/>
    </row>
    <row r="1068" spans="1:11" ht="13.2" x14ac:dyDescent="0.25">
      <c r="A1068" s="14" t="s">
        <v>3121</v>
      </c>
      <c r="B1068" s="14" t="s">
        <v>5631</v>
      </c>
      <c r="C1068" s="14" t="s">
        <v>5248</v>
      </c>
      <c r="D1068" s="16">
        <v>45975</v>
      </c>
      <c r="E1068" s="16"/>
      <c r="F1068" s="14" t="s">
        <v>5632</v>
      </c>
      <c r="G1068" s="14"/>
      <c r="H1068" s="14" t="s">
        <v>5298</v>
      </c>
      <c r="I1068" s="15">
        <v>1200</v>
      </c>
      <c r="J1068" s="77">
        <v>3</v>
      </c>
      <c r="K1068" s="92"/>
    </row>
    <row r="1069" spans="1:11" ht="20.399999999999999" x14ac:dyDescent="0.25">
      <c r="A1069" s="14" t="s">
        <v>3121</v>
      </c>
      <c r="B1069" s="14" t="s">
        <v>5633</v>
      </c>
      <c r="C1069" s="14" t="s">
        <v>3927</v>
      </c>
      <c r="D1069" s="16">
        <v>45838</v>
      </c>
      <c r="E1069" s="16"/>
      <c r="F1069" s="14" t="s">
        <v>5634</v>
      </c>
      <c r="G1069" s="14" t="s">
        <v>3893</v>
      </c>
      <c r="H1069" s="14" t="s">
        <v>4590</v>
      </c>
      <c r="I1069" s="15">
        <v>500</v>
      </c>
      <c r="J1069" s="77">
        <v>3</v>
      </c>
      <c r="K1069" s="92"/>
    </row>
    <row r="1070" spans="1:11" ht="20.399999999999999" x14ac:dyDescent="0.25">
      <c r="A1070" s="14" t="s">
        <v>3121</v>
      </c>
      <c r="B1070" s="14" t="s">
        <v>5635</v>
      </c>
      <c r="C1070" s="14" t="s">
        <v>5636</v>
      </c>
      <c r="D1070" s="16">
        <v>45776</v>
      </c>
      <c r="E1070" s="16"/>
      <c r="F1070" s="14" t="s">
        <v>5637</v>
      </c>
      <c r="G1070" s="14"/>
      <c r="H1070" s="14" t="s">
        <v>5638</v>
      </c>
      <c r="I1070" s="15">
        <v>103.99</v>
      </c>
      <c r="J1070" s="77">
        <v>3</v>
      </c>
      <c r="K1070" s="92"/>
    </row>
    <row r="1071" spans="1:11" ht="20.399999999999999" x14ac:dyDescent="0.25">
      <c r="A1071" s="14" t="s">
        <v>3121</v>
      </c>
      <c r="B1071" s="14" t="s">
        <v>5639</v>
      </c>
      <c r="C1071" s="14" t="s">
        <v>5497</v>
      </c>
      <c r="D1071" s="16">
        <v>45861</v>
      </c>
      <c r="E1071" s="16"/>
      <c r="F1071" s="14" t="s">
        <v>5640</v>
      </c>
      <c r="G1071" s="14"/>
      <c r="H1071" s="14" t="s">
        <v>5641</v>
      </c>
      <c r="I1071" s="15">
        <v>2640</v>
      </c>
      <c r="J1071" s="77">
        <v>3</v>
      </c>
      <c r="K1071" s="92"/>
    </row>
    <row r="1072" spans="1:11" ht="20.399999999999999" x14ac:dyDescent="0.25">
      <c r="A1072" s="14" t="s">
        <v>3121</v>
      </c>
      <c r="B1072" s="14" t="s">
        <v>5642</v>
      </c>
      <c r="C1072" s="14" t="s">
        <v>5643</v>
      </c>
      <c r="D1072" s="16">
        <v>45688</v>
      </c>
      <c r="E1072" s="16"/>
      <c r="F1072" s="14" t="s">
        <v>5644</v>
      </c>
      <c r="G1072" s="14" t="s">
        <v>4012</v>
      </c>
      <c r="H1072" s="14" t="s">
        <v>4013</v>
      </c>
      <c r="I1072" s="15">
        <v>374.58</v>
      </c>
      <c r="J1072" s="77">
        <v>3</v>
      </c>
      <c r="K1072" s="92"/>
    </row>
    <row r="1073" spans="1:11" ht="20.399999999999999" x14ac:dyDescent="0.25">
      <c r="A1073" s="14" t="s">
        <v>3121</v>
      </c>
      <c r="B1073" s="14" t="s">
        <v>4778</v>
      </c>
      <c r="C1073" s="14" t="s">
        <v>5645</v>
      </c>
      <c r="D1073" s="16">
        <v>45992</v>
      </c>
      <c r="E1073" s="16"/>
      <c r="F1073" s="14" t="s">
        <v>5383</v>
      </c>
      <c r="G1073" s="14" t="s">
        <v>4047</v>
      </c>
      <c r="H1073" s="14" t="s">
        <v>4048</v>
      </c>
      <c r="I1073" s="15">
        <v>9135</v>
      </c>
      <c r="J1073" s="77">
        <v>3</v>
      </c>
      <c r="K1073" s="92"/>
    </row>
    <row r="1074" spans="1:11" ht="20.399999999999999" x14ac:dyDescent="0.25">
      <c r="A1074" s="14" t="s">
        <v>3121</v>
      </c>
      <c r="B1074" s="14" t="s">
        <v>5646</v>
      </c>
      <c r="C1074" s="14" t="s">
        <v>4545</v>
      </c>
      <c r="D1074" s="16">
        <v>46035</v>
      </c>
      <c r="E1074" s="16"/>
      <c r="F1074" s="14" t="s">
        <v>5647</v>
      </c>
      <c r="G1074" s="14"/>
      <c r="H1074" s="14" t="s">
        <v>5648</v>
      </c>
      <c r="I1074" s="15">
        <v>40</v>
      </c>
      <c r="J1074" s="77">
        <v>3</v>
      </c>
      <c r="K1074" s="92"/>
    </row>
    <row r="1075" spans="1:11" ht="20.399999999999999" x14ac:dyDescent="0.25">
      <c r="A1075" s="14" t="s">
        <v>3121</v>
      </c>
      <c r="B1075" s="14" t="s">
        <v>5649</v>
      </c>
      <c r="C1075" s="14" t="s">
        <v>4504</v>
      </c>
      <c r="D1075" s="16">
        <v>45981</v>
      </c>
      <c r="E1075" s="16"/>
      <c r="F1075" s="14" t="s">
        <v>5650</v>
      </c>
      <c r="G1075" s="14" t="s">
        <v>5651</v>
      </c>
      <c r="H1075" s="14" t="s">
        <v>5652</v>
      </c>
      <c r="I1075" s="15">
        <v>318.57</v>
      </c>
      <c r="J1075" s="77">
        <v>3</v>
      </c>
      <c r="K1075" s="92"/>
    </row>
    <row r="1076" spans="1:11" ht="13.2" x14ac:dyDescent="0.25">
      <c r="A1076" s="14" t="s">
        <v>3121</v>
      </c>
      <c r="B1076" s="14" t="s">
        <v>5653</v>
      </c>
      <c r="C1076" s="14" t="s">
        <v>5654</v>
      </c>
      <c r="D1076" s="16">
        <v>45953</v>
      </c>
      <c r="E1076" s="16"/>
      <c r="F1076" s="14" t="s">
        <v>5655</v>
      </c>
      <c r="G1076" s="14" t="s">
        <v>4490</v>
      </c>
      <c r="H1076" s="14" t="s">
        <v>4491</v>
      </c>
      <c r="I1076" s="15">
        <v>1126</v>
      </c>
      <c r="J1076" s="77">
        <v>3</v>
      </c>
      <c r="K1076" s="92"/>
    </row>
    <row r="1077" spans="1:11" ht="20.399999999999999" x14ac:dyDescent="0.25">
      <c r="A1077" s="14" t="s">
        <v>3121</v>
      </c>
      <c r="B1077" s="14" t="s">
        <v>5656</v>
      </c>
      <c r="C1077" s="14" t="s">
        <v>5657</v>
      </c>
      <c r="D1077" s="16">
        <v>45946</v>
      </c>
      <c r="E1077" s="16"/>
      <c r="F1077" s="14" t="s">
        <v>5658</v>
      </c>
      <c r="G1077" s="14"/>
      <c r="H1077" s="14" t="s">
        <v>5659</v>
      </c>
      <c r="I1077" s="15">
        <v>2330</v>
      </c>
      <c r="J1077" s="77">
        <v>3</v>
      </c>
      <c r="K1077" s="92"/>
    </row>
    <row r="1078" spans="1:11" ht="20.399999999999999" x14ac:dyDescent="0.25">
      <c r="A1078" s="14" t="s">
        <v>3121</v>
      </c>
      <c r="B1078" s="14" t="s">
        <v>5660</v>
      </c>
      <c r="C1078" s="14" t="s">
        <v>5661</v>
      </c>
      <c r="D1078" s="16">
        <v>45946</v>
      </c>
      <c r="E1078" s="16"/>
      <c r="F1078" s="14" t="s">
        <v>5662</v>
      </c>
      <c r="G1078" s="14"/>
      <c r="H1078" s="14" t="s">
        <v>5659</v>
      </c>
      <c r="I1078" s="15">
        <v>3888</v>
      </c>
      <c r="J1078" s="77">
        <v>3</v>
      </c>
      <c r="K1078" s="92"/>
    </row>
    <row r="1079" spans="1:11" ht="20.399999999999999" x14ac:dyDescent="0.25">
      <c r="A1079" s="14" t="s">
        <v>3121</v>
      </c>
      <c r="B1079" s="14" t="s">
        <v>5663</v>
      </c>
      <c r="C1079" s="14" t="s">
        <v>5664</v>
      </c>
      <c r="D1079" s="16">
        <v>45745</v>
      </c>
      <c r="E1079" s="16"/>
      <c r="F1079" s="14" t="s">
        <v>5665</v>
      </c>
      <c r="G1079" s="14"/>
      <c r="H1079" s="14" t="s">
        <v>5666</v>
      </c>
      <c r="I1079" s="15">
        <v>5688.5</v>
      </c>
      <c r="J1079" s="77">
        <v>3</v>
      </c>
      <c r="K1079" s="92"/>
    </row>
    <row r="1080" spans="1:11" ht="13.2" x14ac:dyDescent="0.25">
      <c r="A1080" s="14" t="s">
        <v>3121</v>
      </c>
      <c r="B1080" s="14" t="s">
        <v>5667</v>
      </c>
      <c r="C1080" s="14" t="s">
        <v>5668</v>
      </c>
      <c r="D1080" s="16">
        <v>46013</v>
      </c>
      <c r="E1080" s="16"/>
      <c r="F1080" s="14" t="s">
        <v>5669</v>
      </c>
      <c r="G1080" s="14"/>
      <c r="H1080" s="14" t="s">
        <v>5222</v>
      </c>
      <c r="I1080" s="15">
        <v>1650</v>
      </c>
      <c r="J1080" s="77">
        <v>3</v>
      </c>
      <c r="K1080" s="92"/>
    </row>
    <row r="1081" spans="1:11" ht="20.399999999999999" x14ac:dyDescent="0.25">
      <c r="A1081" s="14" t="s">
        <v>3121</v>
      </c>
      <c r="B1081" s="14" t="s">
        <v>5670</v>
      </c>
      <c r="C1081" s="14" t="s">
        <v>5671</v>
      </c>
      <c r="D1081" s="16">
        <v>45838</v>
      </c>
      <c r="E1081" s="16"/>
      <c r="F1081" s="14" t="s">
        <v>5672</v>
      </c>
      <c r="G1081" s="14"/>
      <c r="H1081" s="14" t="s">
        <v>3133</v>
      </c>
      <c r="I1081" s="15">
        <v>205.19</v>
      </c>
      <c r="J1081" s="77">
        <v>3</v>
      </c>
      <c r="K1081" s="92"/>
    </row>
    <row r="1082" spans="1:11" ht="20.399999999999999" x14ac:dyDescent="0.25">
      <c r="A1082" s="14" t="s">
        <v>3121</v>
      </c>
      <c r="B1082" s="14" t="s">
        <v>5673</v>
      </c>
      <c r="C1082" s="14" t="s">
        <v>5674</v>
      </c>
      <c r="D1082" s="16">
        <v>45860</v>
      </c>
      <c r="E1082" s="16"/>
      <c r="F1082" s="14" t="s">
        <v>5675</v>
      </c>
      <c r="G1082" s="14">
        <v>33993858</v>
      </c>
      <c r="H1082" s="14" t="s">
        <v>3133</v>
      </c>
      <c r="I1082" s="15">
        <v>150</v>
      </c>
      <c r="J1082" s="77">
        <v>3</v>
      </c>
      <c r="K1082" s="92"/>
    </row>
    <row r="1083" spans="1:11" ht="13.2" x14ac:dyDescent="0.25">
      <c r="A1083" s="14" t="s">
        <v>3121</v>
      </c>
      <c r="B1083" s="14" t="s">
        <v>5676</v>
      </c>
      <c r="C1083" s="14" t="s">
        <v>5677</v>
      </c>
      <c r="D1083" s="16">
        <v>45886</v>
      </c>
      <c r="E1083" s="16"/>
      <c r="F1083" s="14" t="s">
        <v>5678</v>
      </c>
      <c r="G1083" s="14">
        <v>33993858</v>
      </c>
      <c r="H1083" s="14" t="s">
        <v>3133</v>
      </c>
      <c r="I1083" s="15">
        <v>100</v>
      </c>
      <c r="J1083" s="77">
        <v>3</v>
      </c>
      <c r="K1083" s="92"/>
    </row>
    <row r="1084" spans="1:11" ht="20.399999999999999" x14ac:dyDescent="0.25">
      <c r="A1084" s="14" t="s">
        <v>3121</v>
      </c>
      <c r="B1084" s="14" t="s">
        <v>5679</v>
      </c>
      <c r="C1084" s="14" t="s">
        <v>5680</v>
      </c>
      <c r="D1084" s="16">
        <v>45946</v>
      </c>
      <c r="E1084" s="16"/>
      <c r="F1084" s="14" t="s">
        <v>5681</v>
      </c>
      <c r="G1084" s="14">
        <v>33993858</v>
      </c>
      <c r="H1084" s="14" t="s">
        <v>3133</v>
      </c>
      <c r="I1084" s="15">
        <v>150</v>
      </c>
      <c r="J1084" s="77">
        <v>3</v>
      </c>
      <c r="K1084" s="92"/>
    </row>
    <row r="1085" spans="1:11" ht="20.399999999999999" x14ac:dyDescent="0.25">
      <c r="A1085" s="14" t="s">
        <v>3121</v>
      </c>
      <c r="B1085" s="14" t="s">
        <v>5682</v>
      </c>
      <c r="C1085" s="14" t="s">
        <v>4545</v>
      </c>
      <c r="D1085" s="16">
        <v>45848</v>
      </c>
      <c r="E1085" s="16"/>
      <c r="F1085" s="14" t="s">
        <v>5683</v>
      </c>
      <c r="G1085" s="14"/>
      <c r="H1085" s="14" t="s">
        <v>5684</v>
      </c>
      <c r="I1085" s="15">
        <v>329.46</v>
      </c>
      <c r="J1085" s="77">
        <v>3</v>
      </c>
      <c r="K1085" s="92"/>
    </row>
    <row r="1086" spans="1:11" ht="13.2" x14ac:dyDescent="0.25">
      <c r="A1086" s="14" t="s">
        <v>3121</v>
      </c>
      <c r="B1086" s="14" t="s">
        <v>5685</v>
      </c>
      <c r="C1086" s="14" t="s">
        <v>5686</v>
      </c>
      <c r="D1086" s="16">
        <v>45680</v>
      </c>
      <c r="E1086" s="16"/>
      <c r="F1086" s="14" t="s">
        <v>5687</v>
      </c>
      <c r="G1086" s="14"/>
      <c r="H1086" s="14" t="s">
        <v>4055</v>
      </c>
      <c r="I1086" s="15">
        <v>5000</v>
      </c>
      <c r="J1086" s="77">
        <v>3</v>
      </c>
      <c r="K1086" s="92"/>
    </row>
    <row r="1087" spans="1:11" ht="13.2" x14ac:dyDescent="0.25">
      <c r="A1087" s="14" t="s">
        <v>3121</v>
      </c>
      <c r="B1087" s="14" t="s">
        <v>5685</v>
      </c>
      <c r="C1087" s="14" t="s">
        <v>5686</v>
      </c>
      <c r="D1087" s="16">
        <v>45747</v>
      </c>
      <c r="E1087" s="16"/>
      <c r="F1087" s="14" t="s">
        <v>5687</v>
      </c>
      <c r="G1087" s="14"/>
      <c r="H1087" s="14" t="s">
        <v>4055</v>
      </c>
      <c r="I1087" s="15">
        <v>-3756.98</v>
      </c>
      <c r="J1087" s="77">
        <v>3</v>
      </c>
      <c r="K1087" s="92"/>
    </row>
    <row r="1088" spans="1:11" ht="20.399999999999999" x14ac:dyDescent="0.25">
      <c r="A1088" s="14" t="s">
        <v>3121</v>
      </c>
      <c r="B1088" s="14" t="s">
        <v>5688</v>
      </c>
      <c r="C1088" s="14" t="s">
        <v>5689</v>
      </c>
      <c r="D1088" s="16">
        <v>45776</v>
      </c>
      <c r="E1088" s="16"/>
      <c r="F1088" s="14" t="s">
        <v>5690</v>
      </c>
      <c r="G1088" s="14"/>
      <c r="H1088" s="14" t="s">
        <v>4055</v>
      </c>
      <c r="I1088" s="15">
        <v>390.4</v>
      </c>
      <c r="J1088" s="77">
        <v>3</v>
      </c>
      <c r="K1088" s="92"/>
    </row>
    <row r="1089" spans="1:11" ht="20.399999999999999" x14ac:dyDescent="0.25">
      <c r="A1089" s="14" t="s">
        <v>3121</v>
      </c>
      <c r="B1089" s="14" t="s">
        <v>5691</v>
      </c>
      <c r="C1089" s="14" t="s">
        <v>5692</v>
      </c>
      <c r="D1089" s="16">
        <v>45985</v>
      </c>
      <c r="E1089" s="16"/>
      <c r="F1089" s="14" t="s">
        <v>5693</v>
      </c>
      <c r="G1089" s="14" t="s">
        <v>5694</v>
      </c>
      <c r="H1089" s="14" t="s">
        <v>5695</v>
      </c>
      <c r="I1089" s="15">
        <v>5000</v>
      </c>
      <c r="J1089" s="77">
        <v>3</v>
      </c>
      <c r="K1089" s="92"/>
    </row>
    <row r="1090" spans="1:11" ht="20.399999999999999" x14ac:dyDescent="0.25">
      <c r="A1090" s="14" t="s">
        <v>3121</v>
      </c>
      <c r="B1090" s="14" t="s">
        <v>5696</v>
      </c>
      <c r="C1090" s="14" t="s">
        <v>5697</v>
      </c>
      <c r="D1090" s="16">
        <v>45952</v>
      </c>
      <c r="E1090" s="16"/>
      <c r="F1090" s="14" t="s">
        <v>5698</v>
      </c>
      <c r="G1090" s="14"/>
      <c r="H1090" s="14" t="s">
        <v>5699</v>
      </c>
      <c r="I1090" s="15">
        <v>1360</v>
      </c>
      <c r="J1090" s="77">
        <v>3</v>
      </c>
      <c r="K1090" s="92"/>
    </row>
    <row r="1091" spans="1:11" ht="20.399999999999999" x14ac:dyDescent="0.25">
      <c r="A1091" s="14" t="s">
        <v>3121</v>
      </c>
      <c r="B1091" s="14" t="s">
        <v>5700</v>
      </c>
      <c r="C1091" s="14" t="s">
        <v>5701</v>
      </c>
      <c r="D1091" s="16">
        <v>45754</v>
      </c>
      <c r="E1091" s="16"/>
      <c r="F1091" s="14" t="s">
        <v>5702</v>
      </c>
      <c r="G1091" s="14"/>
      <c r="H1091" s="14" t="s">
        <v>5699</v>
      </c>
      <c r="I1091" s="15">
        <v>757.84</v>
      </c>
      <c r="J1091" s="77">
        <v>3</v>
      </c>
      <c r="K1091" s="92"/>
    </row>
    <row r="1092" spans="1:11" ht="13.2" x14ac:dyDescent="0.25">
      <c r="A1092" s="14" t="s">
        <v>3121</v>
      </c>
      <c r="B1092" s="14" t="s">
        <v>5703</v>
      </c>
      <c r="C1092" s="14" t="s">
        <v>5704</v>
      </c>
      <c r="D1092" s="16">
        <v>45862</v>
      </c>
      <c r="E1092" s="16"/>
      <c r="F1092" s="14" t="s">
        <v>5705</v>
      </c>
      <c r="G1092" s="14"/>
      <c r="H1092" s="14" t="s">
        <v>4714</v>
      </c>
      <c r="I1092" s="15">
        <v>380.56</v>
      </c>
      <c r="J1092" s="77">
        <v>3</v>
      </c>
      <c r="K1092" s="92"/>
    </row>
    <row r="1093" spans="1:11" ht="13.2" x14ac:dyDescent="0.25">
      <c r="A1093" s="14" t="s">
        <v>3121</v>
      </c>
      <c r="B1093" s="14" t="s">
        <v>5706</v>
      </c>
      <c r="C1093" s="14" t="s">
        <v>5707</v>
      </c>
      <c r="D1093" s="16">
        <v>45875</v>
      </c>
      <c r="E1093" s="16"/>
      <c r="F1093" s="14" t="s">
        <v>5708</v>
      </c>
      <c r="G1093" s="14"/>
      <c r="H1093" s="14" t="s">
        <v>4714</v>
      </c>
      <c r="I1093" s="15">
        <v>199.17</v>
      </c>
      <c r="J1093" s="77">
        <v>3</v>
      </c>
      <c r="K1093" s="92"/>
    </row>
    <row r="1094" spans="1:11" ht="20.399999999999999" x14ac:dyDescent="0.25">
      <c r="A1094" s="14" t="s">
        <v>3121</v>
      </c>
      <c r="B1094" s="14" t="s">
        <v>5709</v>
      </c>
      <c r="C1094" s="14" t="s">
        <v>5710</v>
      </c>
      <c r="D1094" s="16">
        <v>45821</v>
      </c>
      <c r="E1094" s="16"/>
      <c r="F1094" s="14" t="s">
        <v>5711</v>
      </c>
      <c r="G1094" s="14"/>
      <c r="H1094" s="14" t="s">
        <v>5712</v>
      </c>
      <c r="I1094" s="15">
        <v>1124.74</v>
      </c>
      <c r="J1094" s="77">
        <v>3</v>
      </c>
      <c r="K1094" s="92"/>
    </row>
    <row r="1095" spans="1:11" ht="20.399999999999999" x14ac:dyDescent="0.25">
      <c r="A1095" s="14" t="s">
        <v>3121</v>
      </c>
      <c r="B1095" s="14" t="s">
        <v>5713</v>
      </c>
      <c r="C1095" s="14" t="s">
        <v>5714</v>
      </c>
      <c r="D1095" s="16">
        <v>45819</v>
      </c>
      <c r="E1095" s="16"/>
      <c r="F1095" s="14" t="s">
        <v>5715</v>
      </c>
      <c r="G1095" s="14"/>
      <c r="H1095" s="14" t="s">
        <v>5716</v>
      </c>
      <c r="I1095" s="15">
        <v>764.8</v>
      </c>
      <c r="J1095" s="77">
        <v>3</v>
      </c>
      <c r="K1095" s="92"/>
    </row>
    <row r="1096" spans="1:11" ht="20.399999999999999" x14ac:dyDescent="0.25">
      <c r="A1096" s="14" t="s">
        <v>3121</v>
      </c>
      <c r="B1096" s="14" t="s">
        <v>5717</v>
      </c>
      <c r="C1096" s="14" t="s">
        <v>5718</v>
      </c>
      <c r="D1096" s="16">
        <v>45920</v>
      </c>
      <c r="E1096" s="16"/>
      <c r="F1096" s="14" t="s">
        <v>5719</v>
      </c>
      <c r="G1096" s="14"/>
      <c r="H1096" s="14" t="s">
        <v>5716</v>
      </c>
      <c r="I1096" s="15">
        <v>3015</v>
      </c>
      <c r="J1096" s="77">
        <v>3</v>
      </c>
      <c r="K1096" s="92"/>
    </row>
    <row r="1097" spans="1:11" ht="20.399999999999999" x14ac:dyDescent="0.25">
      <c r="A1097" s="14" t="s">
        <v>3121</v>
      </c>
      <c r="B1097" s="14" t="s">
        <v>5720</v>
      </c>
      <c r="C1097" s="14" t="s">
        <v>5721</v>
      </c>
      <c r="D1097" s="16">
        <v>45928</v>
      </c>
      <c r="E1097" s="16"/>
      <c r="F1097" s="14" t="s">
        <v>5722</v>
      </c>
      <c r="G1097" s="14"/>
      <c r="H1097" s="14" t="s">
        <v>3236</v>
      </c>
      <c r="I1097" s="15">
        <v>700</v>
      </c>
      <c r="J1097" s="77">
        <v>3</v>
      </c>
      <c r="K1097" s="92"/>
    </row>
    <row r="1098" spans="1:11" ht="20.399999999999999" x14ac:dyDescent="0.25">
      <c r="A1098" s="14" t="s">
        <v>3121</v>
      </c>
      <c r="B1098" s="14" t="s">
        <v>5720</v>
      </c>
      <c r="C1098" s="14" t="s">
        <v>5721</v>
      </c>
      <c r="D1098" s="16">
        <v>45867</v>
      </c>
      <c r="E1098" s="16"/>
      <c r="F1098" s="14" t="s">
        <v>5722</v>
      </c>
      <c r="G1098" s="14"/>
      <c r="H1098" s="14" t="s">
        <v>3236</v>
      </c>
      <c r="I1098" s="15">
        <v>74.17</v>
      </c>
      <c r="J1098" s="77">
        <v>3</v>
      </c>
      <c r="K1098" s="92"/>
    </row>
    <row r="1099" spans="1:11" ht="30.6" x14ac:dyDescent="0.25">
      <c r="A1099" s="14" t="s">
        <v>3121</v>
      </c>
      <c r="B1099" s="14" t="s">
        <v>3381</v>
      </c>
      <c r="C1099" s="14" t="s">
        <v>3116</v>
      </c>
      <c r="D1099" s="16">
        <v>46375</v>
      </c>
      <c r="E1099" s="16"/>
      <c r="F1099" s="14" t="s">
        <v>5723</v>
      </c>
      <c r="G1099" s="14"/>
      <c r="H1099" s="14" t="s">
        <v>3118</v>
      </c>
      <c r="I1099" s="15">
        <v>133.38</v>
      </c>
      <c r="J1099" s="77">
        <v>3</v>
      </c>
      <c r="K1099" s="92"/>
    </row>
    <row r="1100" spans="1:11" ht="20.399999999999999" x14ac:dyDescent="0.25">
      <c r="A1100" s="14" t="s">
        <v>3121</v>
      </c>
      <c r="B1100" s="14" t="s">
        <v>5724</v>
      </c>
      <c r="C1100" s="14" t="s">
        <v>5725</v>
      </c>
      <c r="D1100" s="16">
        <v>46012</v>
      </c>
      <c r="E1100" s="16"/>
      <c r="F1100" s="14" t="s">
        <v>5726</v>
      </c>
      <c r="G1100" s="14"/>
      <c r="H1100" s="14" t="s">
        <v>5727</v>
      </c>
      <c r="I1100" s="15">
        <v>457.83</v>
      </c>
      <c r="J1100" s="77">
        <v>3</v>
      </c>
      <c r="K1100" s="92"/>
    </row>
    <row r="1101" spans="1:11" ht="13.2" x14ac:dyDescent="0.25">
      <c r="A1101" s="14" t="s">
        <v>3121</v>
      </c>
      <c r="B1101" s="14" t="s">
        <v>5728</v>
      </c>
      <c r="C1101" s="14" t="s">
        <v>5729</v>
      </c>
      <c r="D1101" s="16">
        <v>46012</v>
      </c>
      <c r="E1101" s="16"/>
      <c r="F1101" s="14" t="s">
        <v>5730</v>
      </c>
      <c r="G1101" s="14"/>
      <c r="H1101" s="14" t="s">
        <v>5727</v>
      </c>
      <c r="I1101" s="15">
        <v>10163.25</v>
      </c>
      <c r="J1101" s="77">
        <v>3</v>
      </c>
      <c r="K1101" s="92"/>
    </row>
    <row r="1102" spans="1:11" ht="20.399999999999999" x14ac:dyDescent="0.25">
      <c r="A1102" s="14" t="s">
        <v>3121</v>
      </c>
      <c r="B1102" s="14" t="s">
        <v>5731</v>
      </c>
      <c r="C1102" s="14" t="s">
        <v>4346</v>
      </c>
      <c r="D1102" s="16">
        <v>45838</v>
      </c>
      <c r="E1102" s="16"/>
      <c r="F1102" s="14" t="s">
        <v>5732</v>
      </c>
      <c r="G1102" s="14" t="s">
        <v>5733</v>
      </c>
      <c r="H1102" s="14" t="s">
        <v>3236</v>
      </c>
      <c r="I1102" s="15">
        <v>2000</v>
      </c>
      <c r="J1102" s="77">
        <v>3</v>
      </c>
      <c r="K1102" s="92"/>
    </row>
    <row r="1103" spans="1:11" ht="13.2" x14ac:dyDescent="0.25">
      <c r="A1103" s="14" t="s">
        <v>3121</v>
      </c>
      <c r="B1103" s="14" t="s">
        <v>5734</v>
      </c>
      <c r="C1103" s="14" t="s">
        <v>5735</v>
      </c>
      <c r="D1103" s="16">
        <v>45975</v>
      </c>
      <c r="E1103" s="16"/>
      <c r="F1103" s="14" t="s">
        <v>5736</v>
      </c>
      <c r="G1103" s="14"/>
      <c r="H1103" s="14" t="s">
        <v>3236</v>
      </c>
      <c r="I1103" s="15">
        <v>139.53</v>
      </c>
      <c r="J1103" s="77">
        <v>3</v>
      </c>
      <c r="K1103" s="92"/>
    </row>
    <row r="1104" spans="1:11" ht="20.399999999999999" x14ac:dyDescent="0.25">
      <c r="A1104" s="14" t="s">
        <v>3121</v>
      </c>
      <c r="B1104" s="14" t="s">
        <v>3296</v>
      </c>
      <c r="C1104" s="14" t="s">
        <v>3297</v>
      </c>
      <c r="D1104" s="16">
        <v>45961</v>
      </c>
      <c r="E1104" s="16"/>
      <c r="F1104" s="14" t="s">
        <v>5737</v>
      </c>
      <c r="G1104" s="14">
        <v>35766450</v>
      </c>
      <c r="H1104" s="14" t="s">
        <v>3299</v>
      </c>
      <c r="I1104" s="15">
        <v>594</v>
      </c>
      <c r="J1104" s="77">
        <v>3</v>
      </c>
      <c r="K1104" s="92"/>
    </row>
    <row r="1105" spans="1:11" ht="13.2" x14ac:dyDescent="0.25">
      <c r="A1105" s="14" t="s">
        <v>3121</v>
      </c>
      <c r="B1105" s="14" t="s">
        <v>5738</v>
      </c>
      <c r="C1105" s="14" t="s">
        <v>5739</v>
      </c>
      <c r="D1105" s="16">
        <v>45975</v>
      </c>
      <c r="E1105" s="16"/>
      <c r="F1105" s="14" t="s">
        <v>5740</v>
      </c>
      <c r="G1105" s="14"/>
      <c r="H1105" s="14" t="s">
        <v>5741</v>
      </c>
      <c r="I1105" s="15">
        <v>3222.5</v>
      </c>
      <c r="J1105" s="77">
        <v>3</v>
      </c>
      <c r="K1105" s="92"/>
    </row>
    <row r="1106" spans="1:11" ht="13.2" x14ac:dyDescent="0.25">
      <c r="A1106" s="14" t="s">
        <v>3121</v>
      </c>
      <c r="B1106" s="14" t="s">
        <v>5738</v>
      </c>
      <c r="C1106" s="14" t="s">
        <v>5742</v>
      </c>
      <c r="D1106" s="16">
        <v>46036</v>
      </c>
      <c r="E1106" s="16"/>
      <c r="F1106" s="14" t="s">
        <v>5743</v>
      </c>
      <c r="G1106" s="14"/>
      <c r="H1106" s="14" t="s">
        <v>5741</v>
      </c>
      <c r="I1106" s="15">
        <v>628</v>
      </c>
      <c r="J1106" s="77">
        <v>3</v>
      </c>
      <c r="K1106" s="92"/>
    </row>
    <row r="1107" spans="1:11" ht="13.2" x14ac:dyDescent="0.25">
      <c r="A1107" s="14" t="s">
        <v>3121</v>
      </c>
      <c r="B1107" s="14" t="s">
        <v>5744</v>
      </c>
      <c r="C1107" s="14" t="s">
        <v>5745</v>
      </c>
      <c r="D1107" s="16">
        <v>45744</v>
      </c>
      <c r="E1107" s="16"/>
      <c r="F1107" s="14" t="s">
        <v>5746</v>
      </c>
      <c r="G1107" s="14"/>
      <c r="H1107" s="14" t="s">
        <v>4092</v>
      </c>
      <c r="I1107" s="15">
        <v>2300</v>
      </c>
      <c r="J1107" s="77">
        <v>3</v>
      </c>
      <c r="K1107" s="92"/>
    </row>
    <row r="1108" spans="1:11" ht="13.2" x14ac:dyDescent="0.25">
      <c r="A1108" s="14" t="s">
        <v>3121</v>
      </c>
      <c r="B1108" s="14" t="s">
        <v>5747</v>
      </c>
      <c r="C1108" s="14" t="s">
        <v>5748</v>
      </c>
      <c r="D1108" s="16">
        <v>45792</v>
      </c>
      <c r="E1108" s="16"/>
      <c r="F1108" s="14" t="s">
        <v>5749</v>
      </c>
      <c r="G1108" s="14"/>
      <c r="H1108" s="14" t="s">
        <v>5198</v>
      </c>
      <c r="I1108" s="15">
        <v>35.94</v>
      </c>
      <c r="J1108" s="77">
        <v>3</v>
      </c>
      <c r="K1108" s="92"/>
    </row>
    <row r="1109" spans="1:11" ht="20.399999999999999" x14ac:dyDescent="0.25">
      <c r="A1109" s="14" t="s">
        <v>3121</v>
      </c>
      <c r="B1109" s="14" t="s">
        <v>5750</v>
      </c>
      <c r="C1109" s="14" t="s">
        <v>5751</v>
      </c>
      <c r="D1109" s="16">
        <v>45993</v>
      </c>
      <c r="E1109" s="16"/>
      <c r="F1109" s="14" t="s">
        <v>3191</v>
      </c>
      <c r="G1109" s="14"/>
      <c r="H1109" s="14" t="s">
        <v>3186</v>
      </c>
      <c r="I1109" s="15">
        <v>270</v>
      </c>
      <c r="J1109" s="77">
        <v>3</v>
      </c>
      <c r="K1109" s="92"/>
    </row>
    <row r="1110" spans="1:11" ht="13.2" x14ac:dyDescent="0.25">
      <c r="A1110" s="14" t="s">
        <v>3121</v>
      </c>
      <c r="B1110" s="14" t="s">
        <v>5752</v>
      </c>
      <c r="C1110" s="14" t="s">
        <v>5753</v>
      </c>
      <c r="D1110" s="16">
        <v>46016</v>
      </c>
      <c r="E1110" s="16"/>
      <c r="F1110" s="14" t="s">
        <v>5754</v>
      </c>
      <c r="G1110" s="14" t="s">
        <v>5755</v>
      </c>
      <c r="H1110" s="14" t="s">
        <v>3065</v>
      </c>
      <c r="I1110" s="15">
        <v>495</v>
      </c>
      <c r="J1110" s="77">
        <v>3</v>
      </c>
      <c r="K1110" s="92"/>
    </row>
    <row r="1111" spans="1:11" ht="20.399999999999999" x14ac:dyDescent="0.25">
      <c r="A1111" s="14" t="s">
        <v>3121</v>
      </c>
      <c r="B1111" s="14" t="s">
        <v>5756</v>
      </c>
      <c r="C1111" s="14" t="s">
        <v>4545</v>
      </c>
      <c r="D1111" s="16">
        <v>45953</v>
      </c>
      <c r="E1111" s="16"/>
      <c r="F1111" s="14" t="s">
        <v>5757</v>
      </c>
      <c r="G1111" s="14"/>
      <c r="H1111" s="14" t="s">
        <v>5758</v>
      </c>
      <c r="I1111" s="15">
        <v>556.9</v>
      </c>
      <c r="J1111" s="77">
        <v>3</v>
      </c>
      <c r="K1111" s="92"/>
    </row>
    <row r="1112" spans="1:11" ht="13.2" x14ac:dyDescent="0.25">
      <c r="A1112" s="14" t="s">
        <v>3121</v>
      </c>
      <c r="B1112" s="14" t="s">
        <v>4106</v>
      </c>
      <c r="C1112" s="14" t="s">
        <v>4107</v>
      </c>
      <c r="D1112" s="16">
        <v>45783</v>
      </c>
      <c r="E1112" s="16"/>
      <c r="F1112" s="14" t="s">
        <v>4615</v>
      </c>
      <c r="G1112" s="14" t="s">
        <v>4109</v>
      </c>
      <c r="H1112" s="14" t="s">
        <v>4110</v>
      </c>
      <c r="I1112" s="15">
        <v>2201.6999999999998</v>
      </c>
      <c r="J1112" s="77">
        <v>3</v>
      </c>
      <c r="K1112" s="92"/>
    </row>
    <row r="1113" spans="1:11" ht="13.2" x14ac:dyDescent="0.25">
      <c r="A1113" s="14" t="s">
        <v>3121</v>
      </c>
      <c r="B1113" s="14" t="s">
        <v>5759</v>
      </c>
      <c r="C1113" s="14" t="s">
        <v>5760</v>
      </c>
      <c r="D1113" s="16">
        <v>45822</v>
      </c>
      <c r="E1113" s="16"/>
      <c r="F1113" s="14" t="s">
        <v>4615</v>
      </c>
      <c r="G1113" s="14" t="s">
        <v>4109</v>
      </c>
      <c r="H1113" s="14" t="s">
        <v>4110</v>
      </c>
      <c r="I1113" s="15">
        <v>221.4</v>
      </c>
      <c r="J1113" s="77">
        <v>3</v>
      </c>
      <c r="K1113" s="92"/>
    </row>
    <row r="1114" spans="1:11" ht="13.2" x14ac:dyDescent="0.25">
      <c r="A1114" s="14" t="s">
        <v>3121</v>
      </c>
      <c r="B1114" s="14" t="s">
        <v>5761</v>
      </c>
      <c r="C1114" s="14" t="s">
        <v>5762</v>
      </c>
      <c r="D1114" s="16">
        <v>45953</v>
      </c>
      <c r="E1114" s="16"/>
      <c r="F1114" s="14" t="s">
        <v>4615</v>
      </c>
      <c r="G1114" s="14" t="s">
        <v>4109</v>
      </c>
      <c r="H1114" s="14" t="s">
        <v>4110</v>
      </c>
      <c r="I1114" s="15">
        <v>3739.2</v>
      </c>
      <c r="J1114" s="77">
        <v>3</v>
      </c>
      <c r="K1114" s="92"/>
    </row>
    <row r="1115" spans="1:11" ht="13.2" x14ac:dyDescent="0.25">
      <c r="A1115" s="14" t="s">
        <v>3121</v>
      </c>
      <c r="B1115" s="14" t="s">
        <v>5763</v>
      </c>
      <c r="C1115" s="14" t="s">
        <v>5764</v>
      </c>
      <c r="D1115" s="16">
        <v>45961</v>
      </c>
      <c r="E1115" s="16"/>
      <c r="F1115" s="14" t="s">
        <v>5765</v>
      </c>
      <c r="G1115" s="14">
        <v>30853923</v>
      </c>
      <c r="H1115" s="14" t="s">
        <v>3276</v>
      </c>
      <c r="I1115" s="15">
        <v>470.4</v>
      </c>
      <c r="J1115" s="77">
        <v>3</v>
      </c>
      <c r="K1115" s="92"/>
    </row>
    <row r="1116" spans="1:11" ht="20.399999999999999" x14ac:dyDescent="0.25">
      <c r="A1116" s="14" t="s">
        <v>3121</v>
      </c>
      <c r="B1116" s="14" t="s">
        <v>5766</v>
      </c>
      <c r="C1116" s="14" t="s">
        <v>5767</v>
      </c>
      <c r="D1116" s="16">
        <v>45838</v>
      </c>
      <c r="E1116" s="16"/>
      <c r="F1116" s="14" t="s">
        <v>5768</v>
      </c>
      <c r="G1116" s="14"/>
      <c r="H1116" s="14" t="s">
        <v>4115</v>
      </c>
      <c r="I1116" s="15">
        <v>931</v>
      </c>
      <c r="J1116" s="77">
        <v>3</v>
      </c>
      <c r="K1116" s="92"/>
    </row>
    <row r="1117" spans="1:11" ht="13.2" x14ac:dyDescent="0.25">
      <c r="A1117" s="14" t="s">
        <v>3121</v>
      </c>
      <c r="B1117" s="14" t="s">
        <v>5769</v>
      </c>
      <c r="C1117" s="14" t="s">
        <v>5770</v>
      </c>
      <c r="D1117" s="16">
        <v>45838</v>
      </c>
      <c r="E1117" s="16"/>
      <c r="F1117" s="14" t="s">
        <v>5771</v>
      </c>
      <c r="G1117" s="14"/>
      <c r="H1117" s="14" t="s">
        <v>4115</v>
      </c>
      <c r="I1117" s="15">
        <v>228.12</v>
      </c>
      <c r="J1117" s="77">
        <v>3</v>
      </c>
      <c r="K1117" s="92"/>
    </row>
    <row r="1118" spans="1:11" ht="13.2" x14ac:dyDescent="0.25">
      <c r="A1118" s="14" t="s">
        <v>3121</v>
      </c>
      <c r="B1118" s="14" t="s">
        <v>5772</v>
      </c>
      <c r="C1118" s="14" t="s">
        <v>5773</v>
      </c>
      <c r="D1118" s="16">
        <v>45838</v>
      </c>
      <c r="E1118" s="16"/>
      <c r="F1118" s="14" t="s">
        <v>5774</v>
      </c>
      <c r="G1118" s="14"/>
      <c r="H1118" s="14" t="s">
        <v>4115</v>
      </c>
      <c r="I1118" s="15">
        <v>185.64</v>
      </c>
      <c r="J1118" s="77">
        <v>3</v>
      </c>
      <c r="K1118" s="92"/>
    </row>
    <row r="1119" spans="1:11" ht="13.2" x14ac:dyDescent="0.25">
      <c r="A1119" s="14" t="s">
        <v>3121</v>
      </c>
      <c r="B1119" s="14" t="s">
        <v>5775</v>
      </c>
      <c r="C1119" s="14" t="s">
        <v>5776</v>
      </c>
      <c r="D1119" s="16">
        <v>45838</v>
      </c>
      <c r="E1119" s="16"/>
      <c r="F1119" s="14" t="s">
        <v>5777</v>
      </c>
      <c r="G1119" s="14"/>
      <c r="H1119" s="14" t="s">
        <v>4115</v>
      </c>
      <c r="I1119" s="15">
        <v>228.12</v>
      </c>
      <c r="J1119" s="77">
        <v>3</v>
      </c>
      <c r="K1119" s="92"/>
    </row>
    <row r="1120" spans="1:11" ht="20.399999999999999" x14ac:dyDescent="0.25">
      <c r="A1120" s="14" t="s">
        <v>3121</v>
      </c>
      <c r="B1120" s="14" t="s">
        <v>5778</v>
      </c>
      <c r="C1120" s="14" t="s">
        <v>5779</v>
      </c>
      <c r="D1120" s="16">
        <v>45861</v>
      </c>
      <c r="E1120" s="16"/>
      <c r="F1120" s="14" t="s">
        <v>5780</v>
      </c>
      <c r="G1120" s="14"/>
      <c r="H1120" s="14" t="s">
        <v>4115</v>
      </c>
      <c r="I1120" s="15">
        <v>97.45</v>
      </c>
      <c r="J1120" s="77">
        <v>3</v>
      </c>
      <c r="K1120" s="92"/>
    </row>
    <row r="1121" spans="1:11" ht="13.2" x14ac:dyDescent="0.25">
      <c r="A1121" s="14" t="s">
        <v>3121</v>
      </c>
      <c r="B1121" s="14" t="s">
        <v>5781</v>
      </c>
      <c r="C1121" s="14" t="s">
        <v>5782</v>
      </c>
      <c r="D1121" s="16">
        <v>45975</v>
      </c>
      <c r="E1121" s="16"/>
      <c r="F1121" s="14" t="s">
        <v>5783</v>
      </c>
      <c r="G1121" s="14"/>
      <c r="H1121" s="14" t="s">
        <v>4115</v>
      </c>
      <c r="I1121" s="15">
        <v>121.95</v>
      </c>
      <c r="J1121" s="77">
        <v>3</v>
      </c>
      <c r="K1121" s="92"/>
    </row>
    <row r="1122" spans="1:11" ht="20.399999999999999" x14ac:dyDescent="0.25">
      <c r="A1122" s="14" t="s">
        <v>3121</v>
      </c>
      <c r="B1122" s="14" t="s">
        <v>5784</v>
      </c>
      <c r="C1122" s="14" t="s">
        <v>5785</v>
      </c>
      <c r="D1122" s="16">
        <v>45975</v>
      </c>
      <c r="E1122" s="16"/>
      <c r="F1122" s="14" t="s">
        <v>5786</v>
      </c>
      <c r="G1122" s="14"/>
      <c r="H1122" s="14" t="s">
        <v>4115</v>
      </c>
      <c r="I1122" s="15">
        <v>220.91</v>
      </c>
      <c r="J1122" s="77">
        <v>3</v>
      </c>
      <c r="K1122" s="92"/>
    </row>
    <row r="1123" spans="1:11" ht="20.399999999999999" x14ac:dyDescent="0.25">
      <c r="A1123" s="14" t="s">
        <v>3121</v>
      </c>
      <c r="B1123" s="14" t="s">
        <v>5787</v>
      </c>
      <c r="C1123" s="14" t="s">
        <v>5788</v>
      </c>
      <c r="D1123" s="16">
        <v>45975</v>
      </c>
      <c r="E1123" s="16"/>
      <c r="F1123" s="14" t="s">
        <v>5789</v>
      </c>
      <c r="G1123" s="14"/>
      <c r="H1123" s="14" t="s">
        <v>4115</v>
      </c>
      <c r="I1123" s="15">
        <v>333.61</v>
      </c>
      <c r="J1123" s="77">
        <v>3</v>
      </c>
      <c r="K1123" s="92"/>
    </row>
    <row r="1124" spans="1:11" ht="13.2" x14ac:dyDescent="0.25">
      <c r="A1124" s="14" t="s">
        <v>3121</v>
      </c>
      <c r="B1124" s="14" t="s">
        <v>5790</v>
      </c>
      <c r="C1124" s="14" t="s">
        <v>5791</v>
      </c>
      <c r="D1124" s="16">
        <v>45975</v>
      </c>
      <c r="E1124" s="16"/>
      <c r="F1124" s="14" t="s">
        <v>5792</v>
      </c>
      <c r="G1124" s="14"/>
      <c r="H1124" s="14" t="s">
        <v>4115</v>
      </c>
      <c r="I1124" s="15">
        <v>110.37</v>
      </c>
      <c r="J1124" s="77">
        <v>3</v>
      </c>
      <c r="K1124" s="92"/>
    </row>
    <row r="1125" spans="1:11" ht="13.2" x14ac:dyDescent="0.25">
      <c r="A1125" s="14" t="s">
        <v>3121</v>
      </c>
      <c r="B1125" s="14" t="s">
        <v>5793</v>
      </c>
      <c r="C1125" s="14" t="s">
        <v>5794</v>
      </c>
      <c r="D1125" s="16">
        <v>45975</v>
      </c>
      <c r="E1125" s="16"/>
      <c r="F1125" s="14" t="s">
        <v>5795</v>
      </c>
      <c r="G1125" s="14"/>
      <c r="H1125" s="14" t="s">
        <v>4115</v>
      </c>
      <c r="I1125" s="15">
        <v>218.67</v>
      </c>
      <c r="J1125" s="77">
        <v>3</v>
      </c>
      <c r="K1125" s="92"/>
    </row>
    <row r="1126" spans="1:11" ht="20.399999999999999" x14ac:dyDescent="0.25">
      <c r="A1126" s="14" t="s">
        <v>3121</v>
      </c>
      <c r="B1126" s="14" t="s">
        <v>5796</v>
      </c>
      <c r="C1126" s="14" t="s">
        <v>5797</v>
      </c>
      <c r="D1126" s="16">
        <v>46037</v>
      </c>
      <c r="E1126" s="16"/>
      <c r="F1126" s="14" t="s">
        <v>5798</v>
      </c>
      <c r="G1126" s="14"/>
      <c r="H1126" s="14" t="s">
        <v>4115</v>
      </c>
      <c r="I1126" s="15">
        <v>356.46</v>
      </c>
      <c r="J1126" s="77">
        <v>3</v>
      </c>
      <c r="K1126" s="92"/>
    </row>
    <row r="1127" spans="1:11" ht="13.2" x14ac:dyDescent="0.25">
      <c r="A1127" s="14" t="s">
        <v>3121</v>
      </c>
      <c r="B1127" s="14" t="s">
        <v>5799</v>
      </c>
      <c r="C1127" s="14" t="s">
        <v>5800</v>
      </c>
      <c r="D1127" s="16">
        <v>46037</v>
      </c>
      <c r="E1127" s="16"/>
      <c r="F1127" s="14" t="s">
        <v>5801</v>
      </c>
      <c r="G1127" s="14"/>
      <c r="H1127" s="14" t="s">
        <v>4115</v>
      </c>
      <c r="I1127" s="15">
        <v>1647.05</v>
      </c>
      <c r="J1127" s="77">
        <v>3</v>
      </c>
      <c r="K1127" s="92"/>
    </row>
    <row r="1128" spans="1:11" ht="20.399999999999999" x14ac:dyDescent="0.25">
      <c r="A1128" s="14" t="s">
        <v>3121</v>
      </c>
      <c r="B1128" s="14" t="s">
        <v>5802</v>
      </c>
      <c r="C1128" s="14" t="s">
        <v>5803</v>
      </c>
      <c r="D1128" s="16">
        <v>46037</v>
      </c>
      <c r="E1128" s="16"/>
      <c r="F1128" s="14" t="s">
        <v>5804</v>
      </c>
      <c r="G1128" s="14"/>
      <c r="H1128" s="14" t="s">
        <v>4115</v>
      </c>
      <c r="I1128" s="15">
        <v>950.36</v>
      </c>
      <c r="J1128" s="77">
        <v>3</v>
      </c>
      <c r="K1128" s="92"/>
    </row>
    <row r="1129" spans="1:11" ht="13.2" x14ac:dyDescent="0.25">
      <c r="A1129" s="14" t="s">
        <v>3121</v>
      </c>
      <c r="B1129" s="14" t="s">
        <v>5805</v>
      </c>
      <c r="C1129" s="14" t="s">
        <v>5806</v>
      </c>
      <c r="D1129" s="16">
        <v>45805</v>
      </c>
      <c r="E1129" s="16"/>
      <c r="F1129" s="14" t="s">
        <v>5807</v>
      </c>
      <c r="G1129" s="14" t="s">
        <v>5808</v>
      </c>
      <c r="H1129" s="14" t="s">
        <v>5809</v>
      </c>
      <c r="I1129" s="15">
        <v>1212.74</v>
      </c>
      <c r="J1129" s="77">
        <v>3</v>
      </c>
      <c r="K1129" s="92"/>
    </row>
    <row r="1130" spans="1:11" ht="20.399999999999999" x14ac:dyDescent="0.25">
      <c r="A1130" s="14" t="s">
        <v>3121</v>
      </c>
      <c r="B1130" s="14" t="s">
        <v>5810</v>
      </c>
      <c r="C1130" s="14" t="s">
        <v>5811</v>
      </c>
      <c r="D1130" s="16">
        <v>45804</v>
      </c>
      <c r="E1130" s="16"/>
      <c r="F1130" s="14" t="s">
        <v>5812</v>
      </c>
      <c r="G1130" s="14"/>
      <c r="H1130" s="14" t="s">
        <v>5813</v>
      </c>
      <c r="I1130" s="15">
        <v>443.28</v>
      </c>
      <c r="J1130" s="77">
        <v>3</v>
      </c>
      <c r="K1130" s="92"/>
    </row>
    <row r="1131" spans="1:11" ht="20.399999999999999" x14ac:dyDescent="0.25">
      <c r="A1131" s="14" t="s">
        <v>3121</v>
      </c>
      <c r="B1131" s="14" t="s">
        <v>5810</v>
      </c>
      <c r="C1131" s="14" t="s">
        <v>5811</v>
      </c>
      <c r="D1131" s="16">
        <v>45832</v>
      </c>
      <c r="E1131" s="16"/>
      <c r="F1131" s="14" t="s">
        <v>5814</v>
      </c>
      <c r="G1131" s="14"/>
      <c r="H1131" s="14" t="s">
        <v>5813</v>
      </c>
      <c r="I1131" s="15">
        <v>35.19</v>
      </c>
      <c r="J1131" s="77">
        <v>3</v>
      </c>
      <c r="K1131" s="92"/>
    </row>
    <row r="1132" spans="1:11" ht="20.399999999999999" x14ac:dyDescent="0.25">
      <c r="A1132" s="14" t="s">
        <v>3121</v>
      </c>
      <c r="B1132" s="14" t="s">
        <v>5815</v>
      </c>
      <c r="C1132" s="14" t="s">
        <v>5816</v>
      </c>
      <c r="D1132" s="16">
        <v>45744</v>
      </c>
      <c r="E1132" s="16"/>
      <c r="F1132" s="14" t="s">
        <v>5817</v>
      </c>
      <c r="G1132" s="14" t="s">
        <v>5818</v>
      </c>
      <c r="H1132" s="14" t="s">
        <v>5819</v>
      </c>
      <c r="I1132" s="15">
        <v>203</v>
      </c>
      <c r="J1132" s="77">
        <v>3</v>
      </c>
      <c r="K1132" s="92"/>
    </row>
    <row r="1133" spans="1:11" ht="13.2" x14ac:dyDescent="0.25">
      <c r="A1133" s="14" t="s">
        <v>3121</v>
      </c>
      <c r="B1133" s="14" t="s">
        <v>5820</v>
      </c>
      <c r="C1133" s="14" t="s">
        <v>5821</v>
      </c>
      <c r="D1133" s="16">
        <v>45668</v>
      </c>
      <c r="E1133" s="16"/>
      <c r="F1133" s="14" t="s">
        <v>5822</v>
      </c>
      <c r="G1133" s="14"/>
      <c r="H1133" s="14" t="s">
        <v>3083</v>
      </c>
      <c r="I1133" s="15">
        <v>3100</v>
      </c>
      <c r="J1133" s="77">
        <v>3</v>
      </c>
      <c r="K1133" s="92"/>
    </row>
    <row r="1134" spans="1:11" ht="13.2" x14ac:dyDescent="0.25">
      <c r="A1134" s="14" t="s">
        <v>3121</v>
      </c>
      <c r="B1134" s="14" t="s">
        <v>5820</v>
      </c>
      <c r="C1134" s="14" t="s">
        <v>5821</v>
      </c>
      <c r="D1134" s="16">
        <v>45742</v>
      </c>
      <c r="E1134" s="16"/>
      <c r="F1134" s="14" t="s">
        <v>5822</v>
      </c>
      <c r="G1134" s="14"/>
      <c r="H1134" s="14" t="s">
        <v>3083</v>
      </c>
      <c r="I1134" s="15">
        <v>-229.53</v>
      </c>
      <c r="J1134" s="77">
        <v>3</v>
      </c>
      <c r="K1134" s="92"/>
    </row>
    <row r="1135" spans="1:11" ht="13.2" x14ac:dyDescent="0.25">
      <c r="A1135" s="14" t="s">
        <v>3121</v>
      </c>
      <c r="B1135" s="14" t="s">
        <v>5823</v>
      </c>
      <c r="C1135" s="14" t="s">
        <v>5824</v>
      </c>
      <c r="D1135" s="16">
        <v>45728</v>
      </c>
      <c r="E1135" s="16"/>
      <c r="F1135" s="14" t="s">
        <v>5825</v>
      </c>
      <c r="G1135" s="14"/>
      <c r="H1135" s="14" t="s">
        <v>3083</v>
      </c>
      <c r="I1135" s="15">
        <v>7800</v>
      </c>
      <c r="J1135" s="77">
        <v>3</v>
      </c>
      <c r="K1135" s="92"/>
    </row>
    <row r="1136" spans="1:11" ht="13.2" x14ac:dyDescent="0.25">
      <c r="A1136" s="14" t="s">
        <v>3121</v>
      </c>
      <c r="B1136" s="14" t="s">
        <v>5823</v>
      </c>
      <c r="C1136" s="14" t="s">
        <v>5824</v>
      </c>
      <c r="D1136" s="16">
        <v>45855</v>
      </c>
      <c r="E1136" s="16"/>
      <c r="F1136" s="14" t="s">
        <v>5825</v>
      </c>
      <c r="G1136" s="14"/>
      <c r="H1136" s="14" t="s">
        <v>3083</v>
      </c>
      <c r="I1136" s="15">
        <v>-2626.75</v>
      </c>
      <c r="J1136" s="77">
        <v>3</v>
      </c>
      <c r="K1136" s="92"/>
    </row>
    <row r="1137" spans="1:11" ht="13.2" x14ac:dyDescent="0.25">
      <c r="A1137" s="14" t="s">
        <v>3121</v>
      </c>
      <c r="B1137" s="14" t="s">
        <v>5826</v>
      </c>
      <c r="C1137" s="14" t="s">
        <v>5827</v>
      </c>
      <c r="D1137" s="16">
        <v>45722</v>
      </c>
      <c r="E1137" s="16"/>
      <c r="F1137" s="14" t="s">
        <v>5828</v>
      </c>
      <c r="G1137" s="14"/>
      <c r="H1137" s="14" t="s">
        <v>3083</v>
      </c>
      <c r="I1137" s="15">
        <v>2000</v>
      </c>
      <c r="J1137" s="77">
        <v>3</v>
      </c>
      <c r="K1137" s="92"/>
    </row>
    <row r="1138" spans="1:11" ht="13.2" x14ac:dyDescent="0.25">
      <c r="A1138" s="14" t="s">
        <v>3121</v>
      </c>
      <c r="B1138" s="14" t="s">
        <v>5826</v>
      </c>
      <c r="C1138" s="14" t="s">
        <v>5827</v>
      </c>
      <c r="D1138" s="16">
        <v>45855</v>
      </c>
      <c r="E1138" s="16"/>
      <c r="F1138" s="14" t="s">
        <v>5829</v>
      </c>
      <c r="G1138" s="14"/>
      <c r="H1138" s="14" t="s">
        <v>3083</v>
      </c>
      <c r="I1138" s="15">
        <v>-843.52</v>
      </c>
      <c r="J1138" s="77">
        <v>3</v>
      </c>
      <c r="K1138" s="92"/>
    </row>
    <row r="1139" spans="1:11" ht="20.399999999999999" x14ac:dyDescent="0.25">
      <c r="A1139" s="14" t="s">
        <v>3121</v>
      </c>
      <c r="B1139" s="14" t="s">
        <v>5830</v>
      </c>
      <c r="C1139" s="14" t="s">
        <v>5831</v>
      </c>
      <c r="D1139" s="16">
        <v>45698</v>
      </c>
      <c r="E1139" s="16"/>
      <c r="F1139" s="14" t="s">
        <v>5832</v>
      </c>
      <c r="G1139" s="14"/>
      <c r="H1139" s="14" t="s">
        <v>3083</v>
      </c>
      <c r="I1139" s="15">
        <v>1000</v>
      </c>
      <c r="J1139" s="77">
        <v>3</v>
      </c>
      <c r="K1139" s="92"/>
    </row>
    <row r="1140" spans="1:11" ht="20.399999999999999" x14ac:dyDescent="0.25">
      <c r="A1140" s="14" t="s">
        <v>3121</v>
      </c>
      <c r="B1140" s="14" t="s">
        <v>5830</v>
      </c>
      <c r="C1140" s="14" t="s">
        <v>5831</v>
      </c>
      <c r="D1140" s="16">
        <v>45790</v>
      </c>
      <c r="E1140" s="16"/>
      <c r="F1140" s="14" t="s">
        <v>5832</v>
      </c>
      <c r="G1140" s="14"/>
      <c r="H1140" s="14" t="s">
        <v>3083</v>
      </c>
      <c r="I1140" s="15">
        <v>-19.489999999999998</v>
      </c>
      <c r="J1140" s="77">
        <v>3</v>
      </c>
      <c r="K1140" s="92"/>
    </row>
    <row r="1141" spans="1:11" ht="20.399999999999999" x14ac:dyDescent="0.25">
      <c r="A1141" s="14" t="s">
        <v>3121</v>
      </c>
      <c r="B1141" s="14" t="s">
        <v>4449</v>
      </c>
      <c r="C1141" s="14" t="s">
        <v>3111</v>
      </c>
      <c r="D1141" s="16">
        <v>45778</v>
      </c>
      <c r="E1141" s="16"/>
      <c r="F1141" s="14" t="s">
        <v>3112</v>
      </c>
      <c r="G1141" s="14"/>
      <c r="H1141" s="14" t="s">
        <v>3083</v>
      </c>
      <c r="I1141" s="15">
        <v>1900</v>
      </c>
      <c r="J1141" s="77">
        <v>3</v>
      </c>
      <c r="K1141" s="92"/>
    </row>
    <row r="1142" spans="1:11" ht="20.399999999999999" x14ac:dyDescent="0.25">
      <c r="A1142" s="14" t="s">
        <v>3121</v>
      </c>
      <c r="B1142" s="14" t="s">
        <v>4449</v>
      </c>
      <c r="C1142" s="14" t="s">
        <v>3111</v>
      </c>
      <c r="D1142" s="16">
        <v>45873</v>
      </c>
      <c r="E1142" s="16"/>
      <c r="F1142" s="14" t="s">
        <v>3112</v>
      </c>
      <c r="G1142" s="14"/>
      <c r="H1142" s="14" t="s">
        <v>3083</v>
      </c>
      <c r="I1142" s="15">
        <v>202.31999999999994</v>
      </c>
      <c r="J1142" s="77">
        <v>3</v>
      </c>
      <c r="K1142" s="92"/>
    </row>
    <row r="1143" spans="1:11" ht="20.399999999999999" x14ac:dyDescent="0.25">
      <c r="A1143" s="14" t="s">
        <v>3121</v>
      </c>
      <c r="B1143" s="14" t="s">
        <v>5833</v>
      </c>
      <c r="C1143" s="14" t="s">
        <v>5834</v>
      </c>
      <c r="D1143" s="16">
        <v>45867</v>
      </c>
      <c r="E1143" s="16"/>
      <c r="F1143" s="14" t="s">
        <v>5722</v>
      </c>
      <c r="G1143" s="14"/>
      <c r="H1143" s="14" t="s">
        <v>3083</v>
      </c>
      <c r="I1143" s="15">
        <v>800</v>
      </c>
      <c r="J1143" s="77">
        <v>3</v>
      </c>
      <c r="K1143" s="92"/>
    </row>
    <row r="1144" spans="1:11" ht="20.399999999999999" x14ac:dyDescent="0.25">
      <c r="A1144" s="14" t="s">
        <v>3121</v>
      </c>
      <c r="B1144" s="14" t="s">
        <v>5833</v>
      </c>
      <c r="C1144" s="14" t="s">
        <v>5834</v>
      </c>
      <c r="D1144" s="16">
        <v>45902</v>
      </c>
      <c r="E1144" s="16"/>
      <c r="F1144" s="14" t="s">
        <v>5722</v>
      </c>
      <c r="G1144" s="14"/>
      <c r="H1144" s="14" t="s">
        <v>3083</v>
      </c>
      <c r="I1144" s="15">
        <v>-17.809999999999999</v>
      </c>
      <c r="J1144" s="77">
        <v>3</v>
      </c>
      <c r="K1144" s="92"/>
    </row>
    <row r="1145" spans="1:11" ht="20.399999999999999" x14ac:dyDescent="0.25">
      <c r="A1145" s="14" t="s">
        <v>3121</v>
      </c>
      <c r="B1145" s="14" t="s">
        <v>5835</v>
      </c>
      <c r="C1145" s="14" t="s">
        <v>5836</v>
      </c>
      <c r="D1145" s="16">
        <v>45883</v>
      </c>
      <c r="E1145" s="16"/>
      <c r="F1145" s="14" t="s">
        <v>5837</v>
      </c>
      <c r="G1145" s="14"/>
      <c r="H1145" s="14" t="s">
        <v>3083</v>
      </c>
      <c r="I1145" s="15">
        <v>3200</v>
      </c>
      <c r="J1145" s="77">
        <v>3</v>
      </c>
      <c r="K1145" s="92"/>
    </row>
    <row r="1146" spans="1:11" ht="20.399999999999999" x14ac:dyDescent="0.25">
      <c r="A1146" s="14" t="s">
        <v>3121</v>
      </c>
      <c r="B1146" s="14" t="s">
        <v>5835</v>
      </c>
      <c r="C1146" s="14" t="s">
        <v>5836</v>
      </c>
      <c r="D1146" s="16">
        <v>46063</v>
      </c>
      <c r="E1146" s="16"/>
      <c r="F1146" s="14" t="s">
        <v>5837</v>
      </c>
      <c r="G1146" s="14"/>
      <c r="H1146" s="14" t="s">
        <v>3083</v>
      </c>
      <c r="I1146" s="15">
        <v>-1436.8</v>
      </c>
      <c r="J1146" s="77">
        <v>3</v>
      </c>
      <c r="K1146" s="92"/>
    </row>
    <row r="1147" spans="1:11" ht="13.2" x14ac:dyDescent="0.25">
      <c r="A1147" s="14" t="s">
        <v>3121</v>
      </c>
      <c r="B1147" s="14" t="s">
        <v>5838</v>
      </c>
      <c r="C1147" s="14" t="s">
        <v>5839</v>
      </c>
      <c r="D1147" s="16">
        <v>45928</v>
      </c>
      <c r="E1147" s="16"/>
      <c r="F1147" s="14" t="s">
        <v>5840</v>
      </c>
      <c r="G1147" s="14"/>
      <c r="H1147" s="14" t="s">
        <v>3083</v>
      </c>
      <c r="I1147" s="15">
        <v>10000</v>
      </c>
      <c r="J1147" s="77">
        <v>3</v>
      </c>
      <c r="K1147" s="92"/>
    </row>
    <row r="1148" spans="1:11" ht="13.2" x14ac:dyDescent="0.25">
      <c r="A1148" s="14" t="s">
        <v>3121</v>
      </c>
      <c r="B1148" s="14" t="s">
        <v>5838</v>
      </c>
      <c r="C1148" s="14" t="s">
        <v>5839</v>
      </c>
      <c r="D1148" s="16">
        <v>46374</v>
      </c>
      <c r="E1148" s="16"/>
      <c r="F1148" s="14" t="s">
        <v>5840</v>
      </c>
      <c r="G1148" s="14"/>
      <c r="H1148" s="14" t="s">
        <v>3083</v>
      </c>
      <c r="I1148" s="15">
        <v>-5628.58</v>
      </c>
      <c r="J1148" s="77">
        <v>3</v>
      </c>
      <c r="K1148" s="92"/>
    </row>
    <row r="1149" spans="1:11" ht="20.399999999999999" x14ac:dyDescent="0.25">
      <c r="A1149" s="14" t="s">
        <v>3121</v>
      </c>
      <c r="B1149" s="14" t="s">
        <v>4445</v>
      </c>
      <c r="C1149" s="14" t="s">
        <v>3107</v>
      </c>
      <c r="D1149" s="16">
        <v>45904</v>
      </c>
      <c r="E1149" s="16"/>
      <c r="F1149" s="14" t="s">
        <v>3108</v>
      </c>
      <c r="G1149" s="14"/>
      <c r="H1149" s="14" t="s">
        <v>3083</v>
      </c>
      <c r="I1149" s="15">
        <v>4200</v>
      </c>
      <c r="J1149" s="77">
        <v>3</v>
      </c>
      <c r="K1149" s="92"/>
    </row>
    <row r="1150" spans="1:11" ht="20.399999999999999" x14ac:dyDescent="0.25">
      <c r="A1150" s="14" t="s">
        <v>3121</v>
      </c>
      <c r="B1150" s="14" t="s">
        <v>4445</v>
      </c>
      <c r="C1150" s="14" t="s">
        <v>3107</v>
      </c>
      <c r="D1150" s="16">
        <v>45945</v>
      </c>
      <c r="E1150" s="16"/>
      <c r="F1150" s="14" t="s">
        <v>3108</v>
      </c>
      <c r="G1150" s="14"/>
      <c r="H1150" s="14" t="s">
        <v>3083</v>
      </c>
      <c r="I1150" s="15">
        <v>-1871.4400000000003</v>
      </c>
      <c r="J1150" s="77">
        <v>3</v>
      </c>
      <c r="K1150" s="92"/>
    </row>
    <row r="1151" spans="1:11" ht="13.2" x14ac:dyDescent="0.25">
      <c r="A1151" s="14" t="s">
        <v>3121</v>
      </c>
      <c r="B1151" s="14" t="s">
        <v>5841</v>
      </c>
      <c r="C1151" s="14" t="s">
        <v>5842</v>
      </c>
      <c r="D1151" s="16">
        <v>45940</v>
      </c>
      <c r="E1151" s="16"/>
      <c r="F1151" s="14" t="s">
        <v>5843</v>
      </c>
      <c r="G1151" s="14"/>
      <c r="H1151" s="14" t="s">
        <v>3083</v>
      </c>
      <c r="I1151" s="15">
        <v>4500</v>
      </c>
      <c r="J1151" s="77">
        <v>3</v>
      </c>
      <c r="K1151" s="92"/>
    </row>
    <row r="1152" spans="1:11" ht="13.2" x14ac:dyDescent="0.25">
      <c r="A1152" s="14" t="s">
        <v>3121</v>
      </c>
      <c r="B1152" s="14" t="s">
        <v>5841</v>
      </c>
      <c r="C1152" s="14" t="s">
        <v>5842</v>
      </c>
      <c r="D1152" s="16">
        <v>46021</v>
      </c>
      <c r="E1152" s="16"/>
      <c r="F1152" s="14" t="s">
        <v>5843</v>
      </c>
      <c r="G1152" s="14"/>
      <c r="H1152" s="14" t="s">
        <v>3083</v>
      </c>
      <c r="I1152" s="15">
        <v>1418.53</v>
      </c>
      <c r="J1152" s="77">
        <v>3</v>
      </c>
      <c r="K1152" s="92"/>
    </row>
    <row r="1153" spans="1:11" ht="20.399999999999999" x14ac:dyDescent="0.25">
      <c r="A1153" s="14" t="s">
        <v>3121</v>
      </c>
      <c r="B1153" s="14" t="s">
        <v>5844</v>
      </c>
      <c r="C1153" s="14" t="s">
        <v>5845</v>
      </c>
      <c r="D1153" s="16">
        <v>45969</v>
      </c>
      <c r="E1153" s="16"/>
      <c r="F1153" s="14" t="s">
        <v>5846</v>
      </c>
      <c r="G1153" s="14"/>
      <c r="H1153" s="14" t="s">
        <v>3083</v>
      </c>
      <c r="I1153" s="15">
        <v>11900</v>
      </c>
      <c r="J1153" s="77">
        <v>3</v>
      </c>
      <c r="K1153" s="92"/>
    </row>
    <row r="1154" spans="1:11" ht="20.399999999999999" x14ac:dyDescent="0.25">
      <c r="A1154" s="14" t="s">
        <v>3121</v>
      </c>
      <c r="B1154" s="14" t="s">
        <v>5844</v>
      </c>
      <c r="C1154" s="14" t="s">
        <v>5845</v>
      </c>
      <c r="D1154" s="16">
        <v>46034</v>
      </c>
      <c r="E1154" s="16"/>
      <c r="F1154" s="14" t="s">
        <v>5846</v>
      </c>
      <c r="G1154" s="14"/>
      <c r="H1154" s="14" t="s">
        <v>3083</v>
      </c>
      <c r="I1154" s="15">
        <v>-2601.96</v>
      </c>
      <c r="J1154" s="77">
        <v>3</v>
      </c>
      <c r="K1154" s="92"/>
    </row>
    <row r="1155" spans="1:11" ht="13.2" x14ac:dyDescent="0.25">
      <c r="A1155" s="14" t="s">
        <v>3121</v>
      </c>
      <c r="B1155" s="14" t="s">
        <v>5847</v>
      </c>
      <c r="C1155" s="14" t="s">
        <v>5848</v>
      </c>
      <c r="D1155" s="16">
        <v>46007</v>
      </c>
      <c r="E1155" s="16"/>
      <c r="F1155" s="14" t="s">
        <v>5849</v>
      </c>
      <c r="G1155" s="14"/>
      <c r="H1155" s="14" t="s">
        <v>3083</v>
      </c>
      <c r="I1155" s="15">
        <v>2000</v>
      </c>
      <c r="J1155" s="77">
        <v>3</v>
      </c>
      <c r="K1155" s="92"/>
    </row>
    <row r="1156" spans="1:11" ht="13.2" x14ac:dyDescent="0.25">
      <c r="A1156" s="14" t="s">
        <v>3121</v>
      </c>
      <c r="B1156" s="14" t="s">
        <v>5847</v>
      </c>
      <c r="C1156" s="14" t="s">
        <v>5848</v>
      </c>
      <c r="D1156" s="16">
        <v>46088</v>
      </c>
      <c r="E1156" s="16"/>
      <c r="F1156" s="14" t="s">
        <v>5849</v>
      </c>
      <c r="G1156" s="14"/>
      <c r="H1156" s="14" t="s">
        <v>3083</v>
      </c>
      <c r="I1156" s="15">
        <v>-413.12</v>
      </c>
      <c r="J1156" s="77">
        <v>3</v>
      </c>
      <c r="K1156" s="92"/>
    </row>
    <row r="1157" spans="1:11" ht="20.399999999999999" x14ac:dyDescent="0.25">
      <c r="A1157" s="14" t="s">
        <v>3121</v>
      </c>
      <c r="B1157" s="14" t="s">
        <v>5850</v>
      </c>
      <c r="C1157" s="14" t="s">
        <v>5851</v>
      </c>
      <c r="D1157" s="16">
        <v>46037</v>
      </c>
      <c r="E1157" s="16"/>
      <c r="F1157" s="14" t="s">
        <v>5852</v>
      </c>
      <c r="G1157" s="14"/>
      <c r="H1157" s="14" t="s">
        <v>3083</v>
      </c>
      <c r="I1157" s="15">
        <v>194</v>
      </c>
      <c r="J1157" s="77">
        <v>3</v>
      </c>
      <c r="K1157" s="92"/>
    </row>
    <row r="1158" spans="1:11" ht="13.2" x14ac:dyDescent="0.25">
      <c r="A1158" s="14" t="s">
        <v>3121</v>
      </c>
      <c r="B1158" s="14" t="s">
        <v>5853</v>
      </c>
      <c r="C1158" s="14" t="s">
        <v>5854</v>
      </c>
      <c r="D1158" s="16">
        <v>45756</v>
      </c>
      <c r="E1158" s="16"/>
      <c r="F1158" s="14" t="s">
        <v>5855</v>
      </c>
      <c r="G1158" s="14"/>
      <c r="H1158" s="14" t="s">
        <v>4144</v>
      </c>
      <c r="I1158" s="15">
        <v>150</v>
      </c>
      <c r="J1158" s="77">
        <v>3</v>
      </c>
      <c r="K1158" s="92"/>
    </row>
    <row r="1159" spans="1:11" ht="13.2" x14ac:dyDescent="0.25">
      <c r="A1159" s="14" t="s">
        <v>3121</v>
      </c>
      <c r="B1159" s="14" t="s">
        <v>5856</v>
      </c>
      <c r="C1159" s="14" t="s">
        <v>3116</v>
      </c>
      <c r="D1159" s="16">
        <v>45961</v>
      </c>
      <c r="E1159" s="16"/>
      <c r="F1159" s="14" t="s">
        <v>5857</v>
      </c>
      <c r="G1159" s="14"/>
      <c r="H1159" s="14" t="s">
        <v>5858</v>
      </c>
      <c r="I1159" s="15">
        <v>1800</v>
      </c>
      <c r="J1159" s="77">
        <v>3</v>
      </c>
      <c r="K1159" s="92"/>
    </row>
    <row r="1160" spans="1:11" ht="20.399999999999999" x14ac:dyDescent="0.25">
      <c r="A1160" s="14" t="s">
        <v>3121</v>
      </c>
      <c r="B1160" s="14" t="s">
        <v>5859</v>
      </c>
      <c r="C1160" s="14" t="s">
        <v>5500</v>
      </c>
      <c r="D1160" s="16">
        <v>45975</v>
      </c>
      <c r="E1160" s="16"/>
      <c r="F1160" s="14" t="s">
        <v>5860</v>
      </c>
      <c r="G1160" s="14"/>
      <c r="H1160" s="14" t="s">
        <v>5861</v>
      </c>
      <c r="I1160" s="15">
        <v>425</v>
      </c>
      <c r="J1160" s="77">
        <v>3</v>
      </c>
      <c r="K1160" s="92"/>
    </row>
    <row r="1161" spans="1:11" ht="20.399999999999999" x14ac:dyDescent="0.25">
      <c r="A1161" s="14" t="s">
        <v>3121</v>
      </c>
      <c r="B1161" s="14" t="s">
        <v>5862</v>
      </c>
      <c r="C1161" s="14" t="s">
        <v>4276</v>
      </c>
      <c r="D1161" s="16">
        <v>45792</v>
      </c>
      <c r="E1161" s="16"/>
      <c r="F1161" s="14" t="s">
        <v>5863</v>
      </c>
      <c r="G1161" s="14"/>
      <c r="H1161" s="14" t="s">
        <v>5864</v>
      </c>
      <c r="I1161" s="15">
        <v>966.93</v>
      </c>
      <c r="J1161" s="77">
        <v>3</v>
      </c>
      <c r="K1161" s="92"/>
    </row>
    <row r="1162" spans="1:11" ht="20.399999999999999" x14ac:dyDescent="0.25">
      <c r="A1162" s="14" t="s">
        <v>3121</v>
      </c>
      <c r="B1162" s="14" t="s">
        <v>5865</v>
      </c>
      <c r="C1162" s="14" t="s">
        <v>4545</v>
      </c>
      <c r="D1162" s="16">
        <v>45848</v>
      </c>
      <c r="E1162" s="16"/>
      <c r="F1162" s="14" t="s">
        <v>5683</v>
      </c>
      <c r="G1162" s="14"/>
      <c r="H1162" s="14" t="s">
        <v>5866</v>
      </c>
      <c r="I1162" s="15">
        <v>204</v>
      </c>
      <c r="J1162" s="77">
        <v>3</v>
      </c>
      <c r="K1162" s="92"/>
    </row>
    <row r="1163" spans="1:11" ht="13.2" x14ac:dyDescent="0.25">
      <c r="A1163" s="14" t="s">
        <v>3121</v>
      </c>
      <c r="B1163" s="14" t="s">
        <v>5867</v>
      </c>
      <c r="C1163" s="14" t="s">
        <v>5868</v>
      </c>
      <c r="D1163" s="16">
        <v>45975</v>
      </c>
      <c r="E1163" s="16"/>
      <c r="F1163" s="14" t="s">
        <v>5869</v>
      </c>
      <c r="G1163" s="14"/>
      <c r="H1163" s="14" t="s">
        <v>3059</v>
      </c>
      <c r="I1163" s="15">
        <v>6820</v>
      </c>
      <c r="J1163" s="77">
        <v>3</v>
      </c>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x14ac:dyDescent="0.2">
      <c r="A4472" s="14"/>
      <c r="B4472" s="14"/>
      <c r="C4472" s="14"/>
      <c r="D4472" s="16"/>
      <c r="E4472" s="16"/>
      <c r="F4472" s="14"/>
      <c r="G4472" s="14"/>
      <c r="H4472" s="14"/>
      <c r="I4472" s="15"/>
      <c r="J4472" s="77"/>
    </row>
    <row r="4473" spans="1:11" x14ac:dyDescent="0.2">
      <c r="A4473" s="14"/>
      <c r="B4473" s="14"/>
      <c r="C4473" s="14"/>
      <c r="D4473" s="16"/>
      <c r="E4473" s="16"/>
      <c r="F4473" s="14"/>
      <c r="G4473" s="14"/>
      <c r="H4473" s="14"/>
      <c r="I4473" s="15"/>
      <c r="J4473" s="77"/>
    </row>
    <row r="4474" spans="1:11" x14ac:dyDescent="0.2">
      <c r="A4474" s="14"/>
      <c r="B4474" s="14"/>
      <c r="C4474" s="14"/>
      <c r="D4474" s="16"/>
      <c r="E4474" s="16"/>
      <c r="F4474" s="14"/>
      <c r="G4474" s="14"/>
      <c r="H4474" s="14"/>
      <c r="I4474" s="15"/>
      <c r="J4474" s="77"/>
    </row>
    <row r="4475" spans="1:11" x14ac:dyDescent="0.2">
      <c r="A4475" s="14"/>
      <c r="B4475" s="14"/>
      <c r="C4475" s="14"/>
      <c r="D4475" s="16"/>
      <c r="E4475" s="16"/>
      <c r="F4475" s="14"/>
      <c r="G4475" s="14"/>
      <c r="H4475" s="14"/>
      <c r="I4475" s="15"/>
      <c r="J4475" s="77"/>
    </row>
    <row r="4476" spans="1:11" x14ac:dyDescent="0.2">
      <c r="A4476" s="14"/>
      <c r="B4476" s="14"/>
      <c r="C4476" s="14"/>
      <c r="D4476" s="16"/>
      <c r="E4476" s="16"/>
      <c r="F4476" s="14"/>
      <c r="G4476" s="14"/>
      <c r="H4476" s="14"/>
      <c r="I4476" s="15"/>
      <c r="J4476" s="77"/>
    </row>
    <row r="4477" spans="1:11" x14ac:dyDescent="0.2">
      <c r="A4477" s="14"/>
      <c r="B4477" s="14"/>
      <c r="C4477" s="14"/>
      <c r="D4477" s="16"/>
      <c r="E4477" s="16"/>
      <c r="F4477" s="14"/>
      <c r="G4477" s="14"/>
      <c r="H4477" s="14"/>
      <c r="I4477" s="15"/>
      <c r="J4477" s="77"/>
    </row>
    <row r="4478" spans="1:11" x14ac:dyDescent="0.2">
      <c r="A4478" s="14"/>
      <c r="B4478" s="14"/>
      <c r="C4478" s="14"/>
      <c r="D4478" s="16"/>
      <c r="E4478" s="16"/>
      <c r="F4478" s="14"/>
      <c r="G4478" s="14"/>
      <c r="H4478" s="14"/>
      <c r="I4478" s="15"/>
      <c r="J4478" s="77"/>
    </row>
    <row r="4479" spans="1:11" x14ac:dyDescent="0.2">
      <c r="A4479" s="14"/>
      <c r="B4479" s="14"/>
      <c r="C4479" s="14"/>
      <c r="D4479" s="16"/>
      <c r="E4479" s="16"/>
      <c r="F4479" s="14"/>
      <c r="G4479" s="14"/>
      <c r="H4479" s="14"/>
      <c r="I4479" s="15"/>
      <c r="J4479" s="77"/>
    </row>
    <row r="4480" spans="1:11" x14ac:dyDescent="0.2">
      <c r="A4480" s="14"/>
      <c r="B4480" s="14"/>
      <c r="C4480" s="14"/>
      <c r="D4480" s="16"/>
      <c r="E4480" s="16"/>
      <c r="F4480" s="14"/>
      <c r="G4480" s="14"/>
      <c r="H4480" s="14"/>
      <c r="I4480" s="15"/>
      <c r="J4480" s="77"/>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sheetData>
  <dataConsolidate/>
  <mergeCells count="5">
    <mergeCell ref="A100:H100"/>
    <mergeCell ref="I101:J101"/>
    <mergeCell ref="I100:J100"/>
    <mergeCell ref="A101:H101"/>
    <mergeCell ref="A105:J105"/>
  </mergeCells>
  <conditionalFormatting sqref="A1098:H1099">
    <cfRule type="expression" dxfId="82" priority="46" stopIfTrue="1">
      <formula>$A1098&lt;&gt;""</formula>
    </cfRule>
  </conditionalFormatting>
  <conditionalFormatting sqref="A107:J4985">
    <cfRule type="expression" dxfId="81" priority="35" stopIfTrue="1">
      <formula>$A107&lt;&gt;""</formula>
    </cfRule>
  </conditionalFormatting>
  <conditionalFormatting sqref="B467:E472">
    <cfRule type="expression" dxfId="80" priority="137" stopIfTrue="1">
      <formula>$A467&lt;&gt;""</formula>
    </cfRule>
  </conditionalFormatting>
  <conditionalFormatting sqref="B479:E483">
    <cfRule type="expression" dxfId="79" priority="172" stopIfTrue="1">
      <formula>$A479&lt;&gt;""</formula>
    </cfRule>
  </conditionalFormatting>
  <conditionalFormatting sqref="B683:E683">
    <cfRule type="expression" dxfId="78" priority="64" stopIfTrue="1">
      <formula>$A683&lt;&gt;""</formula>
    </cfRule>
  </conditionalFormatting>
  <conditionalFormatting sqref="B685:E685 H685:I685 B686:I687 B688:E693 H688:I693">
    <cfRule type="expression" dxfId="77" priority="24" stopIfTrue="1">
      <formula>$A685&lt;&gt;""</formula>
    </cfRule>
  </conditionalFormatting>
  <conditionalFormatting sqref="B695:E695 H695:I695">
    <cfRule type="expression" dxfId="76" priority="15" stopIfTrue="1">
      <formula>$A695&lt;&gt;""</formula>
    </cfRule>
  </conditionalFormatting>
  <conditionalFormatting sqref="B812:E812">
    <cfRule type="expression" dxfId="75" priority="87" stopIfTrue="1">
      <formula>$A812&lt;&gt;""</formula>
    </cfRule>
  </conditionalFormatting>
  <conditionalFormatting sqref="B1096:E1096">
    <cfRule type="expression" dxfId="74" priority="133" stopIfTrue="1">
      <formula>$A1096&lt;&gt;""</formula>
    </cfRule>
  </conditionalFormatting>
  <conditionalFormatting sqref="B1100:E1100">
    <cfRule type="expression" dxfId="73" priority="189" stopIfTrue="1">
      <formula>$A1100&lt;&gt;""</formula>
    </cfRule>
  </conditionalFormatting>
  <conditionalFormatting sqref="B1123:E1133">
    <cfRule type="expression" dxfId="72" priority="47" stopIfTrue="1">
      <formula>$A1123&lt;&gt;""</formula>
    </cfRule>
  </conditionalFormatting>
  <conditionalFormatting sqref="B1137:E1137">
    <cfRule type="expression" dxfId="71" priority="73" stopIfTrue="1">
      <formula>$A1137&lt;&gt;""</formula>
    </cfRule>
  </conditionalFormatting>
  <conditionalFormatting sqref="B1238:E1245 I1238:J1255">
    <cfRule type="expression" dxfId="70" priority="123" stopIfTrue="1">
      <formula>$A1238&lt;&gt;""</formula>
    </cfRule>
  </conditionalFormatting>
  <conditionalFormatting sqref="B1278:E1286">
    <cfRule type="expression" dxfId="69" priority="158" stopIfTrue="1">
      <formula>$A1278&lt;&gt;""</formula>
    </cfRule>
  </conditionalFormatting>
  <conditionalFormatting sqref="B1288:E1311">
    <cfRule type="expression" dxfId="68" priority="37" stopIfTrue="1">
      <formula>$A1288&lt;&gt;""</formula>
    </cfRule>
  </conditionalFormatting>
  <conditionalFormatting sqref="B1345:E1348">
    <cfRule type="expression" dxfId="67" priority="54" stopIfTrue="1">
      <formula>$A1345&lt;&gt;""</formula>
    </cfRule>
  </conditionalFormatting>
  <conditionalFormatting sqref="B1350:E1352">
    <cfRule type="expression" dxfId="66" priority="259" stopIfTrue="1">
      <formula>$A1350&lt;&gt;""</formula>
    </cfRule>
  </conditionalFormatting>
  <conditionalFormatting sqref="B1354:E1364">
    <cfRule type="expression" dxfId="65" priority="78" stopIfTrue="1">
      <formula>$A1354&lt;&gt;""</formula>
    </cfRule>
  </conditionalFormatting>
  <conditionalFormatting sqref="B1378:E1389">
    <cfRule type="expression" dxfId="64" priority="116" stopIfTrue="1">
      <formula>$A1378&lt;&gt;""</formula>
    </cfRule>
  </conditionalFormatting>
  <conditionalFormatting sqref="B1397:E1435">
    <cfRule type="expression" dxfId="63" priority="153" stopIfTrue="1">
      <formula>$A1397&lt;&gt;""</formula>
    </cfRule>
  </conditionalFormatting>
  <conditionalFormatting sqref="B1438:E1443">
    <cfRule type="expression" dxfId="62" priority="223" stopIfTrue="1">
      <formula>$A1438&lt;&gt;""</formula>
    </cfRule>
  </conditionalFormatting>
  <conditionalFormatting sqref="B484:G484">
    <cfRule type="expression" dxfId="61" priority="173" stopIfTrue="1">
      <formula>$A484&lt;&gt;""</formula>
    </cfRule>
  </conditionalFormatting>
  <conditionalFormatting sqref="B473:H478">
    <cfRule type="expression" dxfId="60" priority="193" stopIfTrue="1">
      <formula>$A473&lt;&gt;""</formula>
    </cfRule>
  </conditionalFormatting>
  <conditionalFormatting sqref="B485:H491">
    <cfRule type="expression" dxfId="59" priority="149" stopIfTrue="1">
      <formula>$A485&lt;&gt;""</formula>
    </cfRule>
  </conditionalFormatting>
  <conditionalFormatting sqref="B1055:H1070">
    <cfRule type="expression" dxfId="58" priority="219" stopIfTrue="1">
      <formula>$A1055&lt;&gt;""</formula>
    </cfRule>
  </conditionalFormatting>
  <conditionalFormatting sqref="B1257:H1259 B1260:E1273 H1260:H1273">
    <cfRule type="expression" dxfId="57" priority="148" stopIfTrue="1">
      <formula>$A1257&lt;&gt;""</formula>
    </cfRule>
  </conditionalFormatting>
  <conditionalFormatting sqref="B1275:H1277">
    <cfRule type="expression" dxfId="56" priority="43" stopIfTrue="1">
      <formula>$A1275&lt;&gt;""</formula>
    </cfRule>
  </conditionalFormatting>
  <conditionalFormatting sqref="B1349:H1349">
    <cfRule type="expression" dxfId="55" priority="289" stopIfTrue="1">
      <formula>$A1349&lt;&gt;""</formula>
    </cfRule>
  </conditionalFormatting>
  <conditionalFormatting sqref="B1365:H1370">
    <cfRule type="expression" dxfId="54" priority="17" stopIfTrue="1">
      <formula>$A1365&lt;&gt;""</formula>
    </cfRule>
  </conditionalFormatting>
  <conditionalFormatting sqref="B1395:H1396">
    <cfRule type="expression" dxfId="53" priority="196" stopIfTrue="1">
      <formula>$A1395&lt;&gt;""</formula>
    </cfRule>
  </conditionalFormatting>
  <conditionalFormatting sqref="B174:I188">
    <cfRule type="expression" dxfId="52" priority="246" stopIfTrue="1">
      <formula>$A174&lt;&gt;""</formula>
    </cfRule>
  </conditionalFormatting>
  <conditionalFormatting sqref="B240:I240">
    <cfRule type="expression" dxfId="51" priority="260" stopIfTrue="1">
      <formula>$A240&lt;&gt;""</formula>
    </cfRule>
  </conditionalFormatting>
  <conditionalFormatting sqref="B273:I317">
    <cfRule type="expression" dxfId="50" priority="93" stopIfTrue="1">
      <formula>$A273&lt;&gt;""</formula>
    </cfRule>
  </conditionalFormatting>
  <conditionalFormatting sqref="B492:I494">
    <cfRule type="expression" dxfId="49" priority="95" stopIfTrue="1">
      <formula>$A492&lt;&gt;""</formula>
    </cfRule>
  </conditionalFormatting>
  <conditionalFormatting sqref="B639:I682">
    <cfRule type="expression" dxfId="48" priority="256" stopIfTrue="1">
      <formula>$A639&lt;&gt;""</formula>
    </cfRule>
  </conditionalFormatting>
  <conditionalFormatting sqref="B684:I684">
    <cfRule type="expression" dxfId="47" priority="22" stopIfTrue="1">
      <formula>$A684&lt;&gt;""</formula>
    </cfRule>
  </conditionalFormatting>
  <conditionalFormatting sqref="B1122:I1122">
    <cfRule type="expression" dxfId="46" priority="147" stopIfTrue="1">
      <formula>$A1122&lt;&gt;""</formula>
    </cfRule>
  </conditionalFormatting>
  <conditionalFormatting sqref="B1134:I1136">
    <cfRule type="expression" dxfId="45" priority="16" stopIfTrue="1">
      <formula>$A1134&lt;&gt;""</formula>
    </cfRule>
  </conditionalFormatting>
  <conditionalFormatting sqref="B1138:I1142">
    <cfRule type="expression" dxfId="44" priority="18" stopIfTrue="1">
      <formula>$A1138&lt;&gt;""</formula>
    </cfRule>
  </conditionalFormatting>
  <conditionalFormatting sqref="B1256:I1256 I1257:I1273">
    <cfRule type="expression" dxfId="43" priority="151" stopIfTrue="1">
      <formula>$A1256&lt;&gt;""</formula>
    </cfRule>
  </conditionalFormatting>
  <conditionalFormatting sqref="B1353:I1353">
    <cfRule type="expression" dxfId="42" priority="146" stopIfTrue="1">
      <formula>$A1353&lt;&gt;""</formula>
    </cfRule>
  </conditionalFormatting>
  <conditionalFormatting sqref="B135:J163">
    <cfRule type="expression" dxfId="41" priority="69" stopIfTrue="1">
      <formula>$A135&lt;&gt;""</formula>
    </cfRule>
  </conditionalFormatting>
  <conditionalFormatting sqref="B453:J454">
    <cfRule type="expression" dxfId="40" priority="222" stopIfTrue="1">
      <formula>$A453&lt;&gt;""</formula>
    </cfRule>
  </conditionalFormatting>
  <conditionalFormatting sqref="B593:J619">
    <cfRule type="expression" dxfId="39" priority="2" stopIfTrue="1">
      <formula>$A593&lt;&gt;""</formula>
    </cfRule>
  </conditionalFormatting>
  <conditionalFormatting sqref="B1041:J1042">
    <cfRule type="expression" dxfId="38" priority="217" stopIfTrue="1">
      <formula>$A1041&lt;&gt;""</formula>
    </cfRule>
  </conditionalFormatting>
  <conditionalFormatting sqref="B1113:J1116">
    <cfRule type="expression" dxfId="37" priority="7" stopIfTrue="1">
      <formula>$A1113&lt;&gt;""</formula>
    </cfRule>
  </conditionalFormatting>
  <conditionalFormatting sqref="B1143:J1237">
    <cfRule type="expression" dxfId="36" priority="33" stopIfTrue="1">
      <formula>$A1143&lt;&gt;""</formula>
    </cfRule>
  </conditionalFormatting>
  <conditionalFormatting sqref="B1391:J1391">
    <cfRule type="expression" dxfId="35" priority="198" stopIfTrue="1">
      <formula>$A1391&lt;&gt;""</formula>
    </cfRule>
  </conditionalFormatting>
  <conditionalFormatting sqref="B1446:J4359">
    <cfRule type="expression" dxfId="34" priority="42" stopIfTrue="1">
      <formula>$A1446&lt;&gt;""</formula>
    </cfRule>
  </conditionalFormatting>
  <conditionalFormatting sqref="F190:H194">
    <cfRule type="expression" dxfId="33" priority="124" stopIfTrue="1">
      <formula>$A190&lt;&gt;""</formula>
    </cfRule>
  </conditionalFormatting>
  <conditionalFormatting sqref="F196:H197">
    <cfRule type="expression" dxfId="32" priority="118" stopIfTrue="1">
      <formula>$A196&lt;&gt;""</formula>
    </cfRule>
  </conditionalFormatting>
  <conditionalFormatting sqref="F467:H468">
    <cfRule type="expression" dxfId="31" priority="139" stopIfTrue="1">
      <formula>$A467&lt;&gt;""</formula>
    </cfRule>
  </conditionalFormatting>
  <conditionalFormatting sqref="F471:H472">
    <cfRule type="expression" dxfId="30" priority="229" stopIfTrue="1">
      <formula>$A471&lt;&gt;""</formula>
    </cfRule>
  </conditionalFormatting>
  <conditionalFormatting sqref="F479:H481 H482:H484">
    <cfRule type="expression" dxfId="29" priority="171" stopIfTrue="1">
      <formula>$A479&lt;&gt;""</formula>
    </cfRule>
  </conditionalFormatting>
  <conditionalFormatting sqref="F1117:H1117">
    <cfRule type="expression" dxfId="28" priority="280" stopIfTrue="1">
      <formula>$A1117&lt;&gt;""</formula>
    </cfRule>
  </conditionalFormatting>
  <conditionalFormatting sqref="F1240:H1245">
    <cfRule type="expression" dxfId="27" priority="122" stopIfTrue="1">
      <formula>$A1240&lt;&gt;""</formula>
    </cfRule>
  </conditionalFormatting>
  <conditionalFormatting sqref="F245:I245">
    <cfRule type="expression" dxfId="26" priority="150" stopIfTrue="1">
      <formula>$A245&lt;&gt;""</formula>
    </cfRule>
  </conditionalFormatting>
  <conditionalFormatting sqref="F164:J169 I226:J226 F227:J239 B465:I466 J465:J494 J639:J697 B694:I694 B696:I697 B804:E804 H804:J804 H812:J812 B819:E819 H819:J819 I1043:J1070 B1097:H1097 I1097:J1112 H1100:H1112 B1101:G1112 F1238:H1238 B1246:H1255 J1256:J1273 B1287:H1287 B1312:H1344 I1349:J1352 J1353:J1370 F1398:H1432 F1433:J1435 B1436:H1437">
    <cfRule type="expression" dxfId="25" priority="290" stopIfTrue="1">
      <formula>$A164&lt;&gt;""</formula>
    </cfRule>
  </conditionalFormatting>
  <conditionalFormatting sqref="H189">
    <cfRule type="expression" dxfId="24" priority="130" stopIfTrue="1">
      <formula>$A189&lt;&gt;""</formula>
    </cfRule>
  </conditionalFormatting>
  <conditionalFormatting sqref="H198:H226">
    <cfRule type="expression" dxfId="23" priority="9" stopIfTrue="1">
      <formula>$A198&lt;&gt;""</formula>
    </cfRule>
  </conditionalFormatting>
  <conditionalFormatting sqref="H469:H470">
    <cfRule type="expression" dxfId="22" priority="143" stopIfTrue="1">
      <formula>$A469&lt;&gt;""</formula>
    </cfRule>
  </conditionalFormatting>
  <conditionalFormatting sqref="H1239">
    <cfRule type="expression" dxfId="21" priority="192" stopIfTrue="1">
      <formula>$A1239&lt;&gt;""</formula>
    </cfRule>
  </conditionalFormatting>
  <conditionalFormatting sqref="H1278:H1286">
    <cfRule type="expression" dxfId="20" priority="160" stopIfTrue="1">
      <formula>$A1278&lt;&gt;""</formula>
    </cfRule>
  </conditionalFormatting>
  <conditionalFormatting sqref="H1288:H1311">
    <cfRule type="expression" dxfId="19" priority="39" stopIfTrue="1">
      <formula>$A1288&lt;&gt;""</formula>
    </cfRule>
  </conditionalFormatting>
  <conditionalFormatting sqref="H1350:H1352">
    <cfRule type="expression" dxfId="18" priority="258" stopIfTrue="1">
      <formula>$A1350&lt;&gt;""</formula>
    </cfRule>
  </conditionalFormatting>
  <conditionalFormatting sqref="H1354:H1364">
    <cfRule type="expression" dxfId="17" priority="19" stopIfTrue="1">
      <formula>$A1354&lt;&gt;""</formula>
    </cfRule>
  </conditionalFormatting>
  <conditionalFormatting sqref="H1397">
    <cfRule type="expression" dxfId="16" priority="155" stopIfTrue="1">
      <formula>$A1397&lt;&gt;""</formula>
    </cfRule>
  </conditionalFormatting>
  <conditionalFormatting sqref="H1438:H1443">
    <cfRule type="expression" dxfId="15" priority="225" stopIfTrue="1">
      <formula>$A1438&lt;&gt;""</formula>
    </cfRule>
  </conditionalFormatting>
  <conditionalFormatting sqref="H172:I173">
    <cfRule type="expression" dxfId="14" priority="247" stopIfTrue="1">
      <formula>$A172&lt;&gt;""</formula>
    </cfRule>
  </conditionalFormatting>
  <conditionalFormatting sqref="H241:I244">
    <cfRule type="expression" dxfId="13" priority="249" stopIfTrue="1">
      <formula>$A241&lt;&gt;""</formula>
    </cfRule>
  </conditionalFormatting>
  <conditionalFormatting sqref="H246:I246">
    <cfRule type="expression" dxfId="12" priority="125" stopIfTrue="1">
      <formula>$A246&lt;&gt;""</formula>
    </cfRule>
  </conditionalFormatting>
  <conditionalFormatting sqref="H683:I683">
    <cfRule type="expression" dxfId="11" priority="66" stopIfTrue="1">
      <formula>$A683&lt;&gt;""</formula>
    </cfRule>
  </conditionalFormatting>
  <conditionalFormatting sqref="H1123:I1133">
    <cfRule type="expression" dxfId="10" priority="50" stopIfTrue="1">
      <formula>$A1123&lt;&gt;""</formula>
    </cfRule>
  </conditionalFormatting>
  <conditionalFormatting sqref="H1137:I1137">
    <cfRule type="expression" dxfId="9" priority="76" stopIfTrue="1">
      <formula>$A1137&lt;&gt;""</formula>
    </cfRule>
  </conditionalFormatting>
  <conditionalFormatting sqref="H1096:J1096">
    <cfRule type="expression" dxfId="8" priority="132" stopIfTrue="1">
      <formula>$A1096&lt;&gt;""</formula>
    </cfRule>
  </conditionalFormatting>
  <conditionalFormatting sqref="H1345:J1348">
    <cfRule type="expression" dxfId="7" priority="55" stopIfTrue="1">
      <formula>$A1345&lt;&gt;""</formula>
    </cfRule>
  </conditionalFormatting>
  <conditionalFormatting sqref="H1378:J1389">
    <cfRule type="expression" dxfId="6" priority="14" stopIfTrue="1">
      <formula>$A1378&lt;&gt;""</formula>
    </cfRule>
  </conditionalFormatting>
  <conditionalFormatting sqref="I467:I491">
    <cfRule type="expression" dxfId="5" priority="140" stopIfTrue="1">
      <formula>$A467&lt;&gt;""</formula>
    </cfRule>
  </conditionalFormatting>
  <conditionalFormatting sqref="I1354:I1370">
    <cfRule type="expression" dxfId="4" priority="82" stopIfTrue="1">
      <formula>$A1354&lt;&gt;""</formula>
    </cfRule>
  </conditionalFormatting>
  <conditionalFormatting sqref="I1275:J1344">
    <cfRule type="expression" dxfId="3" priority="162" stopIfTrue="1">
      <formula>$A1275&lt;&gt;""</formula>
    </cfRule>
  </conditionalFormatting>
  <conditionalFormatting sqref="I1395:J1432">
    <cfRule type="expression" dxfId="2" priority="157" stopIfTrue="1">
      <formula>$A1395&lt;&gt;""</formula>
    </cfRule>
  </conditionalFormatting>
  <conditionalFormatting sqref="I1436:J1443">
    <cfRule type="expression" dxfId="1" priority="255" stopIfTrue="1">
      <formula>$A1436&lt;&gt;""</formula>
    </cfRule>
  </conditionalFormatting>
  <conditionalFormatting sqref="J1122:J1142">
    <cfRule type="expression" dxfId="0" priority="282" stopIfTrue="1">
      <formula>$A1122&lt;&gt;""</formula>
    </cfRule>
  </conditionalFormatting>
  <dataValidations count="5">
    <dataValidation type="date" allowBlank="1" showInputMessage="1" showErrorMessage="1" sqref="D102:E102 D4986:E65521 D106:E106" xr:uid="{F5059AEA-A0D8-4B20-9D3C-8B76D9C427E6}">
      <formula1>42370</formula1>
      <formula2>42735</formula2>
    </dataValidation>
    <dataValidation type="list" allowBlank="1" sqref="F107:F4985" xr:uid="{255B499D-B3E6-47A9-A857-DBFE56F071D9}">
      <formula1>$F$96:$F$99</formula1>
    </dataValidation>
    <dataValidation type="list" allowBlank="1" showInputMessage="1" showErrorMessage="1" sqref="A107:A4985" xr:uid="{540C0DA9-E9CD-4805-B659-E67C1C32B21C}">
      <formula1>OFFSET($A$1,0,0,$B$3,1)</formula1>
    </dataValidation>
    <dataValidation allowBlank="1" sqref="G107:G4985" xr:uid="{B36265DD-F5DD-4F0A-AD93-4A0388363C0B}"/>
    <dataValidation type="list" allowBlank="1" showInputMessage="1" showErrorMessage="1" errorTitle="Chyba !" error="zadajte (vyberte zo zoznamu) platný analytický kód podľa nápovedy k bunke I104" sqref="J107:J9985"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ignoredErrors>
    <ignoredError sqref="C108:C171 G141:G171 C172:C194 G172:G194 C370:C463 G370:G463 C464:C540 G464:G540 C541:C754 G541:G754 C755:C901 G755:G901 C902:C954 G902:G954 C955:C995 G955:G995 C996:C1081 G996:G1081 C1082:C1120 G1082:G1120 C1121:C1323 G1121:G1475 C195:C262 G195:G262 C263:C369 G263:G369" numberStoredAsText="1"/>
    <ignoredError sqref="I67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93" activePane="bottomLeft" state="frozen"/>
      <selection activeCell="I2" sqref="I2:L73"/>
      <selection pane="bottomLeft" activeCell="A141" sqref="A141"/>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256" width="9.109375" style="180"/>
    <col min="257" max="257" width="9.5546875" style="180" bestFit="1" customWidth="1"/>
    <col min="258" max="258" width="46.109375" style="180" bestFit="1" customWidth="1"/>
    <col min="259" max="259" width="15.44140625" style="180" bestFit="1" customWidth="1"/>
    <col min="260" max="260" width="20.5546875" style="180" customWidth="1"/>
    <col min="261" max="261" width="21" style="180" bestFit="1" customWidth="1"/>
    <col min="262" max="262" width="6.109375" style="180" bestFit="1" customWidth="1"/>
    <col min="263" max="263" width="22.88671875" style="180" customWidth="1"/>
    <col min="264" max="264" width="23.5546875" style="180" customWidth="1"/>
    <col min="265" max="265" width="26.88671875" style="180" customWidth="1"/>
    <col min="266" max="266" width="19" style="180" customWidth="1"/>
    <col min="267" max="267" width="19.88671875" style="180" bestFit="1" customWidth="1"/>
    <col min="268" max="268" width="14.44140625" style="180" customWidth="1"/>
    <col min="269" max="270" width="24.88671875" style="180" bestFit="1" customWidth="1"/>
    <col min="271" max="271" width="24.44140625" style="180" bestFit="1" customWidth="1"/>
    <col min="272" max="272" width="24.88671875" style="180" bestFit="1" customWidth="1"/>
    <col min="273" max="512" width="9.109375" style="180"/>
    <col min="513" max="513" width="9.5546875" style="180" bestFit="1" customWidth="1"/>
    <col min="514" max="514" width="46.109375" style="180" bestFit="1" customWidth="1"/>
    <col min="515" max="515" width="15.44140625" style="180" bestFit="1" customWidth="1"/>
    <col min="516" max="516" width="20.5546875" style="180" customWidth="1"/>
    <col min="517" max="517" width="21" style="180" bestFit="1" customWidth="1"/>
    <col min="518" max="518" width="6.109375" style="180" bestFit="1" customWidth="1"/>
    <col min="519" max="519" width="22.88671875" style="180" customWidth="1"/>
    <col min="520" max="520" width="23.5546875" style="180" customWidth="1"/>
    <col min="521" max="521" width="26.88671875" style="180" customWidth="1"/>
    <col min="522" max="522" width="19" style="180" customWidth="1"/>
    <col min="523" max="523" width="19.88671875" style="180" bestFit="1" customWidth="1"/>
    <col min="524" max="524" width="14.44140625" style="180" customWidth="1"/>
    <col min="525" max="526" width="24.88671875" style="180" bestFit="1" customWidth="1"/>
    <col min="527" max="527" width="24.44140625" style="180" bestFit="1" customWidth="1"/>
    <col min="528" max="528" width="24.88671875" style="180" bestFit="1" customWidth="1"/>
    <col min="529" max="768" width="9.109375" style="180"/>
    <col min="769" max="769" width="9.5546875" style="180" bestFit="1" customWidth="1"/>
    <col min="770" max="770" width="46.109375" style="180" bestFit="1" customWidth="1"/>
    <col min="771" max="771" width="15.44140625" style="180" bestFit="1" customWidth="1"/>
    <col min="772" max="772" width="20.5546875" style="180" customWidth="1"/>
    <col min="773" max="773" width="21" style="180" bestFit="1" customWidth="1"/>
    <col min="774" max="774" width="6.109375" style="180" bestFit="1" customWidth="1"/>
    <col min="775" max="775" width="22.88671875" style="180" customWidth="1"/>
    <col min="776" max="776" width="23.5546875" style="180" customWidth="1"/>
    <col min="777" max="777" width="26.88671875" style="180" customWidth="1"/>
    <col min="778" max="778" width="19" style="180" customWidth="1"/>
    <col min="779" max="779" width="19.88671875" style="180" bestFit="1" customWidth="1"/>
    <col min="780" max="780" width="14.44140625" style="180" customWidth="1"/>
    <col min="781" max="782" width="24.88671875" style="180" bestFit="1" customWidth="1"/>
    <col min="783" max="783" width="24.44140625" style="180" bestFit="1" customWidth="1"/>
    <col min="784" max="784" width="24.88671875" style="180" bestFit="1" customWidth="1"/>
    <col min="785" max="1024" width="9.109375" style="180"/>
    <col min="1025" max="1025" width="9.5546875" style="180" bestFit="1" customWidth="1"/>
    <col min="1026" max="1026" width="46.109375" style="180" bestFit="1" customWidth="1"/>
    <col min="1027" max="1027" width="15.44140625" style="180" bestFit="1" customWidth="1"/>
    <col min="1028" max="1028" width="20.5546875" style="180" customWidth="1"/>
    <col min="1029" max="1029" width="21" style="180" bestFit="1" customWidth="1"/>
    <col min="1030" max="1030" width="6.109375" style="180" bestFit="1" customWidth="1"/>
    <col min="1031" max="1031" width="22.88671875" style="180" customWidth="1"/>
    <col min="1032" max="1032" width="23.5546875" style="180" customWidth="1"/>
    <col min="1033" max="1033" width="26.88671875" style="180" customWidth="1"/>
    <col min="1034" max="1034" width="19" style="180" customWidth="1"/>
    <col min="1035" max="1035" width="19.88671875" style="180" bestFit="1" customWidth="1"/>
    <col min="1036" max="1036" width="14.44140625" style="180" customWidth="1"/>
    <col min="1037" max="1038" width="24.88671875" style="180" bestFit="1" customWidth="1"/>
    <col min="1039" max="1039" width="24.44140625" style="180" bestFit="1" customWidth="1"/>
    <col min="1040" max="1040" width="24.88671875" style="180" bestFit="1" customWidth="1"/>
    <col min="1041" max="1280" width="9.109375" style="180"/>
    <col min="1281" max="1281" width="9.5546875" style="180" bestFit="1" customWidth="1"/>
    <col min="1282" max="1282" width="46.109375" style="180" bestFit="1" customWidth="1"/>
    <col min="1283" max="1283" width="15.44140625" style="180" bestFit="1" customWidth="1"/>
    <col min="1284" max="1284" width="20.5546875" style="180" customWidth="1"/>
    <col min="1285" max="1285" width="21" style="180" bestFit="1" customWidth="1"/>
    <col min="1286" max="1286" width="6.109375" style="180" bestFit="1" customWidth="1"/>
    <col min="1287" max="1287" width="22.88671875" style="180" customWidth="1"/>
    <col min="1288" max="1288" width="23.5546875" style="180" customWidth="1"/>
    <col min="1289" max="1289" width="26.88671875" style="180" customWidth="1"/>
    <col min="1290" max="1290" width="19" style="180" customWidth="1"/>
    <col min="1291" max="1291" width="19.88671875" style="180" bestFit="1" customWidth="1"/>
    <col min="1292" max="1292" width="14.44140625" style="180" customWidth="1"/>
    <col min="1293" max="1294" width="24.88671875" style="180" bestFit="1" customWidth="1"/>
    <col min="1295" max="1295" width="24.44140625" style="180" bestFit="1" customWidth="1"/>
    <col min="1296" max="1296" width="24.88671875" style="180" bestFit="1" customWidth="1"/>
    <col min="1297" max="1536" width="9.109375" style="180"/>
    <col min="1537" max="1537" width="9.5546875" style="180" bestFit="1" customWidth="1"/>
    <col min="1538" max="1538" width="46.109375" style="180" bestFit="1" customWidth="1"/>
    <col min="1539" max="1539" width="15.44140625" style="180" bestFit="1" customWidth="1"/>
    <col min="1540" max="1540" width="20.5546875" style="180" customWidth="1"/>
    <col min="1541" max="1541" width="21" style="180" bestFit="1" customWidth="1"/>
    <col min="1542" max="1542" width="6.109375" style="180" bestFit="1" customWidth="1"/>
    <col min="1543" max="1543" width="22.88671875" style="180" customWidth="1"/>
    <col min="1544" max="1544" width="23.5546875" style="180" customWidth="1"/>
    <col min="1545" max="1545" width="26.88671875" style="180" customWidth="1"/>
    <col min="1546" max="1546" width="19" style="180" customWidth="1"/>
    <col min="1547" max="1547" width="19.88671875" style="180" bestFit="1" customWidth="1"/>
    <col min="1548" max="1548" width="14.44140625" style="180" customWidth="1"/>
    <col min="1549" max="1550" width="24.88671875" style="180" bestFit="1" customWidth="1"/>
    <col min="1551" max="1551" width="24.44140625" style="180" bestFit="1" customWidth="1"/>
    <col min="1552" max="1552" width="24.88671875" style="180" bestFit="1" customWidth="1"/>
    <col min="1553" max="1792" width="9.109375" style="180"/>
    <col min="1793" max="1793" width="9.5546875" style="180" bestFit="1" customWidth="1"/>
    <col min="1794" max="1794" width="46.109375" style="180" bestFit="1" customWidth="1"/>
    <col min="1795" max="1795" width="15.44140625" style="180" bestFit="1" customWidth="1"/>
    <col min="1796" max="1796" width="20.5546875" style="180" customWidth="1"/>
    <col min="1797" max="1797" width="21" style="180" bestFit="1" customWidth="1"/>
    <col min="1798" max="1798" width="6.109375" style="180" bestFit="1" customWidth="1"/>
    <col min="1799" max="1799" width="22.88671875" style="180" customWidth="1"/>
    <col min="1800" max="1800" width="23.5546875" style="180" customWidth="1"/>
    <col min="1801" max="1801" width="26.88671875" style="180" customWidth="1"/>
    <col min="1802" max="1802" width="19" style="180" customWidth="1"/>
    <col min="1803" max="1803" width="19.88671875" style="180" bestFit="1" customWidth="1"/>
    <col min="1804" max="1804" width="14.44140625" style="180" customWidth="1"/>
    <col min="1805" max="1806" width="24.88671875" style="180" bestFit="1" customWidth="1"/>
    <col min="1807" max="1807" width="24.44140625" style="180" bestFit="1" customWidth="1"/>
    <col min="1808" max="1808" width="24.88671875" style="180" bestFit="1" customWidth="1"/>
    <col min="1809" max="2048" width="9.109375" style="180"/>
    <col min="2049" max="2049" width="9.5546875" style="180" bestFit="1" customWidth="1"/>
    <col min="2050" max="2050" width="46.109375" style="180" bestFit="1" customWidth="1"/>
    <col min="2051" max="2051" width="15.44140625" style="180" bestFit="1" customWidth="1"/>
    <col min="2052" max="2052" width="20.5546875" style="180" customWidth="1"/>
    <col min="2053" max="2053" width="21" style="180" bestFit="1" customWidth="1"/>
    <col min="2054" max="2054" width="6.109375" style="180" bestFit="1" customWidth="1"/>
    <col min="2055" max="2055" width="22.88671875" style="180" customWidth="1"/>
    <col min="2056" max="2056" width="23.5546875" style="180" customWidth="1"/>
    <col min="2057" max="2057" width="26.88671875" style="180" customWidth="1"/>
    <col min="2058" max="2058" width="19" style="180" customWidth="1"/>
    <col min="2059" max="2059" width="19.88671875" style="180" bestFit="1" customWidth="1"/>
    <col min="2060" max="2060" width="14.44140625" style="180" customWidth="1"/>
    <col min="2061" max="2062" width="24.88671875" style="180" bestFit="1" customWidth="1"/>
    <col min="2063" max="2063" width="24.44140625" style="180" bestFit="1" customWidth="1"/>
    <col min="2064" max="2064" width="24.88671875" style="180" bestFit="1" customWidth="1"/>
    <col min="2065" max="2304" width="9.109375" style="180"/>
    <col min="2305" max="2305" width="9.5546875" style="180" bestFit="1" customWidth="1"/>
    <col min="2306" max="2306" width="46.109375" style="180" bestFit="1" customWidth="1"/>
    <col min="2307" max="2307" width="15.44140625" style="180" bestFit="1" customWidth="1"/>
    <col min="2308" max="2308" width="20.5546875" style="180" customWidth="1"/>
    <col min="2309" max="2309" width="21" style="180" bestFit="1" customWidth="1"/>
    <col min="2310" max="2310" width="6.109375" style="180" bestFit="1" customWidth="1"/>
    <col min="2311" max="2311" width="22.88671875" style="180" customWidth="1"/>
    <col min="2312" max="2312" width="23.5546875" style="180" customWidth="1"/>
    <col min="2313" max="2313" width="26.88671875" style="180" customWidth="1"/>
    <col min="2314" max="2314" width="19" style="180" customWidth="1"/>
    <col min="2315" max="2315" width="19.88671875" style="180" bestFit="1" customWidth="1"/>
    <col min="2316" max="2316" width="14.44140625" style="180" customWidth="1"/>
    <col min="2317" max="2318" width="24.88671875" style="180" bestFit="1" customWidth="1"/>
    <col min="2319" max="2319" width="24.44140625" style="180" bestFit="1" customWidth="1"/>
    <col min="2320" max="2320" width="24.88671875" style="180" bestFit="1" customWidth="1"/>
    <col min="2321" max="2560" width="9.109375" style="180"/>
    <col min="2561" max="2561" width="9.5546875" style="180" bestFit="1" customWidth="1"/>
    <col min="2562" max="2562" width="46.109375" style="180" bestFit="1" customWidth="1"/>
    <col min="2563" max="2563" width="15.44140625" style="180" bestFit="1" customWidth="1"/>
    <col min="2564" max="2564" width="20.5546875" style="180" customWidth="1"/>
    <col min="2565" max="2565" width="21" style="180" bestFit="1" customWidth="1"/>
    <col min="2566" max="2566" width="6.109375" style="180" bestFit="1" customWidth="1"/>
    <col min="2567" max="2567" width="22.88671875" style="180" customWidth="1"/>
    <col min="2568" max="2568" width="23.5546875" style="180" customWidth="1"/>
    <col min="2569" max="2569" width="26.88671875" style="180" customWidth="1"/>
    <col min="2570" max="2570" width="19" style="180" customWidth="1"/>
    <col min="2571" max="2571" width="19.88671875" style="180" bestFit="1" customWidth="1"/>
    <col min="2572" max="2572" width="14.44140625" style="180" customWidth="1"/>
    <col min="2573" max="2574" width="24.88671875" style="180" bestFit="1" customWidth="1"/>
    <col min="2575" max="2575" width="24.44140625" style="180" bestFit="1" customWidth="1"/>
    <col min="2576" max="2576" width="24.88671875" style="180" bestFit="1" customWidth="1"/>
    <col min="2577" max="2816" width="9.109375" style="180"/>
    <col min="2817" max="2817" width="9.5546875" style="180" bestFit="1" customWidth="1"/>
    <col min="2818" max="2818" width="46.109375" style="180" bestFit="1" customWidth="1"/>
    <col min="2819" max="2819" width="15.44140625" style="180" bestFit="1" customWidth="1"/>
    <col min="2820" max="2820" width="20.5546875" style="180" customWidth="1"/>
    <col min="2821" max="2821" width="21" style="180" bestFit="1" customWidth="1"/>
    <col min="2822" max="2822" width="6.109375" style="180" bestFit="1" customWidth="1"/>
    <col min="2823" max="2823" width="22.88671875" style="180" customWidth="1"/>
    <col min="2824" max="2824" width="23.5546875" style="180" customWidth="1"/>
    <col min="2825" max="2825" width="26.88671875" style="180" customWidth="1"/>
    <col min="2826" max="2826" width="19" style="180" customWidth="1"/>
    <col min="2827" max="2827" width="19.88671875" style="180" bestFit="1" customWidth="1"/>
    <col min="2828" max="2828" width="14.44140625" style="180" customWidth="1"/>
    <col min="2829" max="2830" width="24.88671875" style="180" bestFit="1" customWidth="1"/>
    <col min="2831" max="2831" width="24.44140625" style="180" bestFit="1" customWidth="1"/>
    <col min="2832" max="2832" width="24.88671875" style="180" bestFit="1" customWidth="1"/>
    <col min="2833" max="3072" width="9.109375" style="180"/>
    <col min="3073" max="3073" width="9.5546875" style="180" bestFit="1" customWidth="1"/>
    <col min="3074" max="3074" width="46.109375" style="180" bestFit="1" customWidth="1"/>
    <col min="3075" max="3075" width="15.44140625" style="180" bestFit="1" customWidth="1"/>
    <col min="3076" max="3076" width="20.5546875" style="180" customWidth="1"/>
    <col min="3077" max="3077" width="21" style="180" bestFit="1" customWidth="1"/>
    <col min="3078" max="3078" width="6.109375" style="180" bestFit="1" customWidth="1"/>
    <col min="3079" max="3079" width="22.88671875" style="180" customWidth="1"/>
    <col min="3080" max="3080" width="23.5546875" style="180" customWidth="1"/>
    <col min="3081" max="3081" width="26.88671875" style="180" customWidth="1"/>
    <col min="3082" max="3082" width="19" style="180" customWidth="1"/>
    <col min="3083" max="3083" width="19.88671875" style="180" bestFit="1" customWidth="1"/>
    <col min="3084" max="3084" width="14.44140625" style="180" customWidth="1"/>
    <col min="3085" max="3086" width="24.88671875" style="180" bestFit="1" customWidth="1"/>
    <col min="3087" max="3087" width="24.44140625" style="180" bestFit="1" customWidth="1"/>
    <col min="3088" max="3088" width="24.88671875" style="180" bestFit="1" customWidth="1"/>
    <col min="3089" max="3328" width="9.109375" style="180"/>
    <col min="3329" max="3329" width="9.5546875" style="180" bestFit="1" customWidth="1"/>
    <col min="3330" max="3330" width="46.109375" style="180" bestFit="1" customWidth="1"/>
    <col min="3331" max="3331" width="15.44140625" style="180" bestFit="1" customWidth="1"/>
    <col min="3332" max="3332" width="20.5546875" style="180" customWidth="1"/>
    <col min="3333" max="3333" width="21" style="180" bestFit="1" customWidth="1"/>
    <col min="3334" max="3334" width="6.109375" style="180" bestFit="1" customWidth="1"/>
    <col min="3335" max="3335" width="22.88671875" style="180" customWidth="1"/>
    <col min="3336" max="3336" width="23.5546875" style="180" customWidth="1"/>
    <col min="3337" max="3337" width="26.88671875" style="180" customWidth="1"/>
    <col min="3338" max="3338" width="19" style="180" customWidth="1"/>
    <col min="3339" max="3339" width="19.88671875" style="180" bestFit="1" customWidth="1"/>
    <col min="3340" max="3340" width="14.44140625" style="180" customWidth="1"/>
    <col min="3341" max="3342" width="24.88671875" style="180" bestFit="1" customWidth="1"/>
    <col min="3343" max="3343" width="24.44140625" style="180" bestFit="1" customWidth="1"/>
    <col min="3344" max="3344" width="24.88671875" style="180" bestFit="1" customWidth="1"/>
    <col min="3345" max="3584" width="9.109375" style="180"/>
    <col min="3585" max="3585" width="9.5546875" style="180" bestFit="1" customWidth="1"/>
    <col min="3586" max="3586" width="46.109375" style="180" bestFit="1" customWidth="1"/>
    <col min="3587" max="3587" width="15.44140625" style="180" bestFit="1" customWidth="1"/>
    <col min="3588" max="3588" width="20.5546875" style="180" customWidth="1"/>
    <col min="3589" max="3589" width="21" style="180" bestFit="1" customWidth="1"/>
    <col min="3590" max="3590" width="6.109375" style="180" bestFit="1" customWidth="1"/>
    <col min="3591" max="3591" width="22.88671875" style="180" customWidth="1"/>
    <col min="3592" max="3592" width="23.5546875" style="180" customWidth="1"/>
    <col min="3593" max="3593" width="26.88671875" style="180" customWidth="1"/>
    <col min="3594" max="3594" width="19" style="180" customWidth="1"/>
    <col min="3595" max="3595" width="19.88671875" style="180" bestFit="1" customWidth="1"/>
    <col min="3596" max="3596" width="14.44140625" style="180" customWidth="1"/>
    <col min="3597" max="3598" width="24.88671875" style="180" bestFit="1" customWidth="1"/>
    <col min="3599" max="3599" width="24.44140625" style="180" bestFit="1" customWidth="1"/>
    <col min="3600" max="3600" width="24.88671875" style="180" bestFit="1" customWidth="1"/>
    <col min="3601" max="3840" width="9.109375" style="180"/>
    <col min="3841" max="3841" width="9.5546875" style="180" bestFit="1" customWidth="1"/>
    <col min="3842" max="3842" width="46.109375" style="180" bestFit="1" customWidth="1"/>
    <col min="3843" max="3843" width="15.44140625" style="180" bestFit="1" customWidth="1"/>
    <col min="3844" max="3844" width="20.5546875" style="180" customWidth="1"/>
    <col min="3845" max="3845" width="21" style="180" bestFit="1" customWidth="1"/>
    <col min="3846" max="3846" width="6.109375" style="180" bestFit="1" customWidth="1"/>
    <col min="3847" max="3847" width="22.88671875" style="180" customWidth="1"/>
    <col min="3848" max="3848" width="23.5546875" style="180" customWidth="1"/>
    <col min="3849" max="3849" width="26.88671875" style="180" customWidth="1"/>
    <col min="3850" max="3850" width="19" style="180" customWidth="1"/>
    <col min="3851" max="3851" width="19.88671875" style="180" bestFit="1" customWidth="1"/>
    <col min="3852" max="3852" width="14.44140625" style="180" customWidth="1"/>
    <col min="3853" max="3854" width="24.88671875" style="180" bestFit="1" customWidth="1"/>
    <col min="3855" max="3855" width="24.44140625" style="180" bestFit="1" customWidth="1"/>
    <col min="3856" max="3856" width="24.88671875" style="180" bestFit="1" customWidth="1"/>
    <col min="3857" max="4096" width="9.109375" style="180"/>
    <col min="4097" max="4097" width="9.5546875" style="180" bestFit="1" customWidth="1"/>
    <col min="4098" max="4098" width="46.109375" style="180" bestFit="1" customWidth="1"/>
    <col min="4099" max="4099" width="15.44140625" style="180" bestFit="1" customWidth="1"/>
    <col min="4100" max="4100" width="20.5546875" style="180" customWidth="1"/>
    <col min="4101" max="4101" width="21" style="180" bestFit="1" customWidth="1"/>
    <col min="4102" max="4102" width="6.109375" style="180" bestFit="1" customWidth="1"/>
    <col min="4103" max="4103" width="22.88671875" style="180" customWidth="1"/>
    <col min="4104" max="4104" width="23.5546875" style="180" customWidth="1"/>
    <col min="4105" max="4105" width="26.88671875" style="180" customWidth="1"/>
    <col min="4106" max="4106" width="19" style="180" customWidth="1"/>
    <col min="4107" max="4107" width="19.88671875" style="180" bestFit="1" customWidth="1"/>
    <col min="4108" max="4108" width="14.44140625" style="180" customWidth="1"/>
    <col min="4109" max="4110" width="24.88671875" style="180" bestFit="1" customWidth="1"/>
    <col min="4111" max="4111" width="24.44140625" style="180" bestFit="1" customWidth="1"/>
    <col min="4112" max="4112" width="24.88671875" style="180" bestFit="1" customWidth="1"/>
    <col min="4113" max="4352" width="9.109375" style="180"/>
    <col min="4353" max="4353" width="9.5546875" style="180" bestFit="1" customWidth="1"/>
    <col min="4354" max="4354" width="46.109375" style="180" bestFit="1" customWidth="1"/>
    <col min="4355" max="4355" width="15.44140625" style="180" bestFit="1" customWidth="1"/>
    <col min="4356" max="4356" width="20.5546875" style="180" customWidth="1"/>
    <col min="4357" max="4357" width="21" style="180" bestFit="1" customWidth="1"/>
    <col min="4358" max="4358" width="6.109375" style="180" bestFit="1" customWidth="1"/>
    <col min="4359" max="4359" width="22.88671875" style="180" customWidth="1"/>
    <col min="4360" max="4360" width="23.5546875" style="180" customWidth="1"/>
    <col min="4361" max="4361" width="26.88671875" style="180" customWidth="1"/>
    <col min="4362" max="4362" width="19" style="180" customWidth="1"/>
    <col min="4363" max="4363" width="19.88671875" style="180" bestFit="1" customWidth="1"/>
    <col min="4364" max="4364" width="14.44140625" style="180" customWidth="1"/>
    <col min="4365" max="4366" width="24.88671875" style="180" bestFit="1" customWidth="1"/>
    <col min="4367" max="4367" width="24.44140625" style="180" bestFit="1" customWidth="1"/>
    <col min="4368" max="4368" width="24.88671875" style="180" bestFit="1" customWidth="1"/>
    <col min="4369" max="4608" width="9.109375" style="180"/>
    <col min="4609" max="4609" width="9.5546875" style="180" bestFit="1" customWidth="1"/>
    <col min="4610" max="4610" width="46.109375" style="180" bestFit="1" customWidth="1"/>
    <col min="4611" max="4611" width="15.44140625" style="180" bestFit="1" customWidth="1"/>
    <col min="4612" max="4612" width="20.5546875" style="180" customWidth="1"/>
    <col min="4613" max="4613" width="21" style="180" bestFit="1" customWidth="1"/>
    <col min="4614" max="4614" width="6.109375" style="180" bestFit="1" customWidth="1"/>
    <col min="4615" max="4615" width="22.88671875" style="180" customWidth="1"/>
    <col min="4616" max="4616" width="23.5546875" style="180" customWidth="1"/>
    <col min="4617" max="4617" width="26.88671875" style="180" customWidth="1"/>
    <col min="4618" max="4618" width="19" style="180" customWidth="1"/>
    <col min="4619" max="4619" width="19.88671875" style="180" bestFit="1" customWidth="1"/>
    <col min="4620" max="4620" width="14.44140625" style="180" customWidth="1"/>
    <col min="4621" max="4622" width="24.88671875" style="180" bestFit="1" customWidth="1"/>
    <col min="4623" max="4623" width="24.44140625" style="180" bestFit="1" customWidth="1"/>
    <col min="4624" max="4624" width="24.88671875" style="180" bestFit="1" customWidth="1"/>
    <col min="4625" max="4864" width="9.109375" style="180"/>
    <col min="4865" max="4865" width="9.5546875" style="180" bestFit="1" customWidth="1"/>
    <col min="4866" max="4866" width="46.109375" style="180" bestFit="1" customWidth="1"/>
    <col min="4867" max="4867" width="15.44140625" style="180" bestFit="1" customWidth="1"/>
    <col min="4868" max="4868" width="20.5546875" style="180" customWidth="1"/>
    <col min="4869" max="4869" width="21" style="180" bestFit="1" customWidth="1"/>
    <col min="4870" max="4870" width="6.109375" style="180" bestFit="1" customWidth="1"/>
    <col min="4871" max="4871" width="22.88671875" style="180" customWidth="1"/>
    <col min="4872" max="4872" width="23.5546875" style="180" customWidth="1"/>
    <col min="4873" max="4873" width="26.88671875" style="180" customWidth="1"/>
    <col min="4874" max="4874" width="19" style="180" customWidth="1"/>
    <col min="4875" max="4875" width="19.88671875" style="180" bestFit="1" customWidth="1"/>
    <col min="4876" max="4876" width="14.44140625" style="180" customWidth="1"/>
    <col min="4877" max="4878" width="24.88671875" style="180" bestFit="1" customWidth="1"/>
    <col min="4879" max="4879" width="24.44140625" style="180" bestFit="1" customWidth="1"/>
    <col min="4880" max="4880" width="24.88671875" style="180" bestFit="1" customWidth="1"/>
    <col min="4881" max="5120" width="9.109375" style="180"/>
    <col min="5121" max="5121" width="9.5546875" style="180" bestFit="1" customWidth="1"/>
    <col min="5122" max="5122" width="46.109375" style="180" bestFit="1" customWidth="1"/>
    <col min="5123" max="5123" width="15.44140625" style="180" bestFit="1" customWidth="1"/>
    <col min="5124" max="5124" width="20.5546875" style="180" customWidth="1"/>
    <col min="5125" max="5125" width="21" style="180" bestFit="1" customWidth="1"/>
    <col min="5126" max="5126" width="6.109375" style="180" bestFit="1" customWidth="1"/>
    <col min="5127" max="5127" width="22.88671875" style="180" customWidth="1"/>
    <col min="5128" max="5128" width="23.5546875" style="180" customWidth="1"/>
    <col min="5129" max="5129" width="26.88671875" style="180" customWidth="1"/>
    <col min="5130" max="5130" width="19" style="180" customWidth="1"/>
    <col min="5131" max="5131" width="19.88671875" style="180" bestFit="1" customWidth="1"/>
    <col min="5132" max="5132" width="14.44140625" style="180" customWidth="1"/>
    <col min="5133" max="5134" width="24.88671875" style="180" bestFit="1" customWidth="1"/>
    <col min="5135" max="5135" width="24.44140625" style="180" bestFit="1" customWidth="1"/>
    <col min="5136" max="5136" width="24.88671875" style="180" bestFit="1" customWidth="1"/>
    <col min="5137" max="5376" width="9.109375" style="180"/>
    <col min="5377" max="5377" width="9.5546875" style="180" bestFit="1" customWidth="1"/>
    <col min="5378" max="5378" width="46.109375" style="180" bestFit="1" customWidth="1"/>
    <col min="5379" max="5379" width="15.44140625" style="180" bestFit="1" customWidth="1"/>
    <col min="5380" max="5380" width="20.5546875" style="180" customWidth="1"/>
    <col min="5381" max="5381" width="21" style="180" bestFit="1" customWidth="1"/>
    <col min="5382" max="5382" width="6.109375" style="180" bestFit="1" customWidth="1"/>
    <col min="5383" max="5383" width="22.88671875" style="180" customWidth="1"/>
    <col min="5384" max="5384" width="23.5546875" style="180" customWidth="1"/>
    <col min="5385" max="5385" width="26.88671875" style="180" customWidth="1"/>
    <col min="5386" max="5386" width="19" style="180" customWidth="1"/>
    <col min="5387" max="5387" width="19.88671875" style="180" bestFit="1" customWidth="1"/>
    <col min="5388" max="5388" width="14.44140625" style="180" customWidth="1"/>
    <col min="5389" max="5390" width="24.88671875" style="180" bestFit="1" customWidth="1"/>
    <col min="5391" max="5391" width="24.44140625" style="180" bestFit="1" customWidth="1"/>
    <col min="5392" max="5392" width="24.88671875" style="180" bestFit="1" customWidth="1"/>
    <col min="5393" max="5632" width="9.109375" style="180"/>
    <col min="5633" max="5633" width="9.5546875" style="180" bestFit="1" customWidth="1"/>
    <col min="5634" max="5634" width="46.109375" style="180" bestFit="1" customWidth="1"/>
    <col min="5635" max="5635" width="15.44140625" style="180" bestFit="1" customWidth="1"/>
    <col min="5636" max="5636" width="20.5546875" style="180" customWidth="1"/>
    <col min="5637" max="5637" width="21" style="180" bestFit="1" customWidth="1"/>
    <col min="5638" max="5638" width="6.109375" style="180" bestFit="1" customWidth="1"/>
    <col min="5639" max="5639" width="22.88671875" style="180" customWidth="1"/>
    <col min="5640" max="5640" width="23.5546875" style="180" customWidth="1"/>
    <col min="5641" max="5641" width="26.88671875" style="180" customWidth="1"/>
    <col min="5642" max="5642" width="19" style="180" customWidth="1"/>
    <col min="5643" max="5643" width="19.88671875" style="180" bestFit="1" customWidth="1"/>
    <col min="5644" max="5644" width="14.44140625" style="180" customWidth="1"/>
    <col min="5645" max="5646" width="24.88671875" style="180" bestFit="1" customWidth="1"/>
    <col min="5647" max="5647" width="24.44140625" style="180" bestFit="1" customWidth="1"/>
    <col min="5648" max="5648" width="24.88671875" style="180" bestFit="1" customWidth="1"/>
    <col min="5649" max="5888" width="9.109375" style="180"/>
    <col min="5889" max="5889" width="9.5546875" style="180" bestFit="1" customWidth="1"/>
    <col min="5890" max="5890" width="46.109375" style="180" bestFit="1" customWidth="1"/>
    <col min="5891" max="5891" width="15.44140625" style="180" bestFit="1" customWidth="1"/>
    <col min="5892" max="5892" width="20.5546875" style="180" customWidth="1"/>
    <col min="5893" max="5893" width="21" style="180" bestFit="1" customWidth="1"/>
    <col min="5894" max="5894" width="6.109375" style="180" bestFit="1" customWidth="1"/>
    <col min="5895" max="5895" width="22.88671875" style="180" customWidth="1"/>
    <col min="5896" max="5896" width="23.5546875" style="180" customWidth="1"/>
    <col min="5897" max="5897" width="26.88671875" style="180" customWidth="1"/>
    <col min="5898" max="5898" width="19" style="180" customWidth="1"/>
    <col min="5899" max="5899" width="19.88671875" style="180" bestFit="1" customWidth="1"/>
    <col min="5900" max="5900" width="14.44140625" style="180" customWidth="1"/>
    <col min="5901" max="5902" width="24.88671875" style="180" bestFit="1" customWidth="1"/>
    <col min="5903" max="5903" width="24.44140625" style="180" bestFit="1" customWidth="1"/>
    <col min="5904" max="5904" width="24.88671875" style="180" bestFit="1" customWidth="1"/>
    <col min="5905" max="6144" width="9.109375" style="180"/>
    <col min="6145" max="6145" width="9.5546875" style="180" bestFit="1" customWidth="1"/>
    <col min="6146" max="6146" width="46.109375" style="180" bestFit="1" customWidth="1"/>
    <col min="6147" max="6147" width="15.44140625" style="180" bestFit="1" customWidth="1"/>
    <col min="6148" max="6148" width="20.5546875" style="180" customWidth="1"/>
    <col min="6149" max="6149" width="21" style="180" bestFit="1" customWidth="1"/>
    <col min="6150" max="6150" width="6.109375" style="180" bestFit="1" customWidth="1"/>
    <col min="6151" max="6151" width="22.88671875" style="180" customWidth="1"/>
    <col min="6152" max="6152" width="23.5546875" style="180" customWidth="1"/>
    <col min="6153" max="6153" width="26.88671875" style="180" customWidth="1"/>
    <col min="6154" max="6154" width="19" style="180" customWidth="1"/>
    <col min="6155" max="6155" width="19.88671875" style="180" bestFit="1" customWidth="1"/>
    <col min="6156" max="6156" width="14.44140625" style="180" customWidth="1"/>
    <col min="6157" max="6158" width="24.88671875" style="180" bestFit="1" customWidth="1"/>
    <col min="6159" max="6159" width="24.44140625" style="180" bestFit="1" customWidth="1"/>
    <col min="6160" max="6160" width="24.88671875" style="180" bestFit="1" customWidth="1"/>
    <col min="6161" max="6400" width="9.109375" style="180"/>
    <col min="6401" max="6401" width="9.5546875" style="180" bestFit="1" customWidth="1"/>
    <col min="6402" max="6402" width="46.109375" style="180" bestFit="1" customWidth="1"/>
    <col min="6403" max="6403" width="15.44140625" style="180" bestFit="1" customWidth="1"/>
    <col min="6404" max="6404" width="20.5546875" style="180" customWidth="1"/>
    <col min="6405" max="6405" width="21" style="180" bestFit="1" customWidth="1"/>
    <col min="6406" max="6406" width="6.109375" style="180" bestFit="1" customWidth="1"/>
    <col min="6407" max="6407" width="22.88671875" style="180" customWidth="1"/>
    <col min="6408" max="6408" width="23.5546875" style="180" customWidth="1"/>
    <col min="6409" max="6409" width="26.88671875" style="180" customWidth="1"/>
    <col min="6410" max="6410" width="19" style="180" customWidth="1"/>
    <col min="6411" max="6411" width="19.88671875" style="180" bestFit="1" customWidth="1"/>
    <col min="6412" max="6412" width="14.44140625" style="180" customWidth="1"/>
    <col min="6413" max="6414" width="24.88671875" style="180" bestFit="1" customWidth="1"/>
    <col min="6415" max="6415" width="24.44140625" style="180" bestFit="1" customWidth="1"/>
    <col min="6416" max="6416" width="24.88671875" style="180" bestFit="1" customWidth="1"/>
    <col min="6417" max="6656" width="9.109375" style="180"/>
    <col min="6657" max="6657" width="9.5546875" style="180" bestFit="1" customWidth="1"/>
    <col min="6658" max="6658" width="46.109375" style="180" bestFit="1" customWidth="1"/>
    <col min="6659" max="6659" width="15.44140625" style="180" bestFit="1" customWidth="1"/>
    <col min="6660" max="6660" width="20.5546875" style="180" customWidth="1"/>
    <col min="6661" max="6661" width="21" style="180" bestFit="1" customWidth="1"/>
    <col min="6662" max="6662" width="6.109375" style="180" bestFit="1" customWidth="1"/>
    <col min="6663" max="6663" width="22.88671875" style="180" customWidth="1"/>
    <col min="6664" max="6664" width="23.5546875" style="180" customWidth="1"/>
    <col min="6665" max="6665" width="26.88671875" style="180" customWidth="1"/>
    <col min="6666" max="6666" width="19" style="180" customWidth="1"/>
    <col min="6667" max="6667" width="19.88671875" style="180" bestFit="1" customWidth="1"/>
    <col min="6668" max="6668" width="14.44140625" style="180" customWidth="1"/>
    <col min="6669" max="6670" width="24.88671875" style="180" bestFit="1" customWidth="1"/>
    <col min="6671" max="6671" width="24.44140625" style="180" bestFit="1" customWidth="1"/>
    <col min="6672" max="6672" width="24.88671875" style="180" bestFit="1" customWidth="1"/>
    <col min="6673" max="6912" width="9.109375" style="180"/>
    <col min="6913" max="6913" width="9.5546875" style="180" bestFit="1" customWidth="1"/>
    <col min="6914" max="6914" width="46.109375" style="180" bestFit="1" customWidth="1"/>
    <col min="6915" max="6915" width="15.44140625" style="180" bestFit="1" customWidth="1"/>
    <col min="6916" max="6916" width="20.5546875" style="180" customWidth="1"/>
    <col min="6917" max="6917" width="21" style="180" bestFit="1" customWidth="1"/>
    <col min="6918" max="6918" width="6.109375" style="180" bestFit="1" customWidth="1"/>
    <col min="6919" max="6919" width="22.88671875" style="180" customWidth="1"/>
    <col min="6920" max="6920" width="23.5546875" style="180" customWidth="1"/>
    <col min="6921" max="6921" width="26.88671875" style="180" customWidth="1"/>
    <col min="6922" max="6922" width="19" style="180" customWidth="1"/>
    <col min="6923" max="6923" width="19.88671875" style="180" bestFit="1" customWidth="1"/>
    <col min="6924" max="6924" width="14.44140625" style="180" customWidth="1"/>
    <col min="6925" max="6926" width="24.88671875" style="180" bestFit="1" customWidth="1"/>
    <col min="6927" max="6927" width="24.44140625" style="180" bestFit="1" customWidth="1"/>
    <col min="6928" max="6928" width="24.88671875" style="180" bestFit="1" customWidth="1"/>
    <col min="6929" max="7168" width="9.109375" style="180"/>
    <col min="7169" max="7169" width="9.5546875" style="180" bestFit="1" customWidth="1"/>
    <col min="7170" max="7170" width="46.109375" style="180" bestFit="1" customWidth="1"/>
    <col min="7171" max="7171" width="15.44140625" style="180" bestFit="1" customWidth="1"/>
    <col min="7172" max="7172" width="20.5546875" style="180" customWidth="1"/>
    <col min="7173" max="7173" width="21" style="180" bestFit="1" customWidth="1"/>
    <col min="7174" max="7174" width="6.109375" style="180" bestFit="1" customWidth="1"/>
    <col min="7175" max="7175" width="22.88671875" style="180" customWidth="1"/>
    <col min="7176" max="7176" width="23.5546875" style="180" customWidth="1"/>
    <col min="7177" max="7177" width="26.88671875" style="180" customWidth="1"/>
    <col min="7178" max="7178" width="19" style="180" customWidth="1"/>
    <col min="7179" max="7179" width="19.88671875" style="180" bestFit="1" customWidth="1"/>
    <col min="7180" max="7180" width="14.44140625" style="180" customWidth="1"/>
    <col min="7181" max="7182" width="24.88671875" style="180" bestFit="1" customWidth="1"/>
    <col min="7183" max="7183" width="24.44140625" style="180" bestFit="1" customWidth="1"/>
    <col min="7184" max="7184" width="24.88671875" style="180" bestFit="1" customWidth="1"/>
    <col min="7185" max="7424" width="9.109375" style="180"/>
    <col min="7425" max="7425" width="9.5546875" style="180" bestFit="1" customWidth="1"/>
    <col min="7426" max="7426" width="46.109375" style="180" bestFit="1" customWidth="1"/>
    <col min="7427" max="7427" width="15.44140625" style="180" bestFit="1" customWidth="1"/>
    <col min="7428" max="7428" width="20.5546875" style="180" customWidth="1"/>
    <col min="7429" max="7429" width="21" style="180" bestFit="1" customWidth="1"/>
    <col min="7430" max="7430" width="6.109375" style="180" bestFit="1" customWidth="1"/>
    <col min="7431" max="7431" width="22.88671875" style="180" customWidth="1"/>
    <col min="7432" max="7432" width="23.5546875" style="180" customWidth="1"/>
    <col min="7433" max="7433" width="26.88671875" style="180" customWidth="1"/>
    <col min="7434" max="7434" width="19" style="180" customWidth="1"/>
    <col min="7435" max="7435" width="19.88671875" style="180" bestFit="1" customWidth="1"/>
    <col min="7436" max="7436" width="14.44140625" style="180" customWidth="1"/>
    <col min="7437" max="7438" width="24.88671875" style="180" bestFit="1" customWidth="1"/>
    <col min="7439" max="7439" width="24.44140625" style="180" bestFit="1" customWidth="1"/>
    <col min="7440" max="7440" width="24.88671875" style="180" bestFit="1" customWidth="1"/>
    <col min="7441" max="7680" width="9.109375" style="180"/>
    <col min="7681" max="7681" width="9.5546875" style="180" bestFit="1" customWidth="1"/>
    <col min="7682" max="7682" width="46.109375" style="180" bestFit="1" customWidth="1"/>
    <col min="7683" max="7683" width="15.44140625" style="180" bestFit="1" customWidth="1"/>
    <col min="7684" max="7684" width="20.5546875" style="180" customWidth="1"/>
    <col min="7685" max="7685" width="21" style="180" bestFit="1" customWidth="1"/>
    <col min="7686" max="7686" width="6.109375" style="180" bestFit="1" customWidth="1"/>
    <col min="7687" max="7687" width="22.88671875" style="180" customWidth="1"/>
    <col min="7688" max="7688" width="23.5546875" style="180" customWidth="1"/>
    <col min="7689" max="7689" width="26.88671875" style="180" customWidth="1"/>
    <col min="7690" max="7690" width="19" style="180" customWidth="1"/>
    <col min="7691" max="7691" width="19.88671875" style="180" bestFit="1" customWidth="1"/>
    <col min="7692" max="7692" width="14.44140625" style="180" customWidth="1"/>
    <col min="7693" max="7694" width="24.88671875" style="180" bestFit="1" customWidth="1"/>
    <col min="7695" max="7695" width="24.44140625" style="180" bestFit="1" customWidth="1"/>
    <col min="7696" max="7696" width="24.88671875" style="180" bestFit="1" customWidth="1"/>
    <col min="7697" max="7936" width="9.109375" style="180"/>
    <col min="7937" max="7937" width="9.5546875" style="180" bestFit="1" customWidth="1"/>
    <col min="7938" max="7938" width="46.109375" style="180" bestFit="1" customWidth="1"/>
    <col min="7939" max="7939" width="15.44140625" style="180" bestFit="1" customWidth="1"/>
    <col min="7940" max="7940" width="20.5546875" style="180" customWidth="1"/>
    <col min="7941" max="7941" width="21" style="180" bestFit="1" customWidth="1"/>
    <col min="7942" max="7942" width="6.109375" style="180" bestFit="1" customWidth="1"/>
    <col min="7943" max="7943" width="22.88671875" style="180" customWidth="1"/>
    <col min="7944" max="7944" width="23.5546875" style="180" customWidth="1"/>
    <col min="7945" max="7945" width="26.88671875" style="180" customWidth="1"/>
    <col min="7946" max="7946" width="19" style="180" customWidth="1"/>
    <col min="7947" max="7947" width="19.88671875" style="180" bestFit="1" customWidth="1"/>
    <col min="7948" max="7948" width="14.44140625" style="180" customWidth="1"/>
    <col min="7949" max="7950" width="24.88671875" style="180" bestFit="1" customWidth="1"/>
    <col min="7951" max="7951" width="24.44140625" style="180" bestFit="1" customWidth="1"/>
    <col min="7952" max="7952" width="24.88671875" style="180" bestFit="1" customWidth="1"/>
    <col min="7953" max="8192" width="9.109375" style="180"/>
    <col min="8193" max="8193" width="9.5546875" style="180" bestFit="1" customWidth="1"/>
    <col min="8194" max="8194" width="46.109375" style="180" bestFit="1" customWidth="1"/>
    <col min="8195" max="8195" width="15.44140625" style="180" bestFit="1" customWidth="1"/>
    <col min="8196" max="8196" width="20.5546875" style="180" customWidth="1"/>
    <col min="8197" max="8197" width="21" style="180" bestFit="1" customWidth="1"/>
    <col min="8198" max="8198" width="6.109375" style="180" bestFit="1" customWidth="1"/>
    <col min="8199" max="8199" width="22.88671875" style="180" customWidth="1"/>
    <col min="8200" max="8200" width="23.5546875" style="180" customWidth="1"/>
    <col min="8201" max="8201" width="26.88671875" style="180" customWidth="1"/>
    <col min="8202" max="8202" width="19" style="180" customWidth="1"/>
    <col min="8203" max="8203" width="19.88671875" style="180" bestFit="1" customWidth="1"/>
    <col min="8204" max="8204" width="14.44140625" style="180" customWidth="1"/>
    <col min="8205" max="8206" width="24.88671875" style="180" bestFit="1" customWidth="1"/>
    <col min="8207" max="8207" width="24.44140625" style="180" bestFit="1" customWidth="1"/>
    <col min="8208" max="8208" width="24.88671875" style="180" bestFit="1" customWidth="1"/>
    <col min="8209" max="8448" width="9.109375" style="180"/>
    <col min="8449" max="8449" width="9.5546875" style="180" bestFit="1" customWidth="1"/>
    <col min="8450" max="8450" width="46.109375" style="180" bestFit="1" customWidth="1"/>
    <col min="8451" max="8451" width="15.44140625" style="180" bestFit="1" customWidth="1"/>
    <col min="8452" max="8452" width="20.5546875" style="180" customWidth="1"/>
    <col min="8453" max="8453" width="21" style="180" bestFit="1" customWidth="1"/>
    <col min="8454" max="8454" width="6.109375" style="180" bestFit="1" customWidth="1"/>
    <col min="8455" max="8455" width="22.88671875" style="180" customWidth="1"/>
    <col min="8456" max="8456" width="23.5546875" style="180" customWidth="1"/>
    <col min="8457" max="8457" width="26.88671875" style="180" customWidth="1"/>
    <col min="8458" max="8458" width="19" style="180" customWidth="1"/>
    <col min="8459" max="8459" width="19.88671875" style="180" bestFit="1" customWidth="1"/>
    <col min="8460" max="8460" width="14.44140625" style="180" customWidth="1"/>
    <col min="8461" max="8462" width="24.88671875" style="180" bestFit="1" customWidth="1"/>
    <col min="8463" max="8463" width="24.44140625" style="180" bestFit="1" customWidth="1"/>
    <col min="8464" max="8464" width="24.88671875" style="180" bestFit="1" customWidth="1"/>
    <col min="8465" max="8704" width="9.109375" style="180"/>
    <col min="8705" max="8705" width="9.5546875" style="180" bestFit="1" customWidth="1"/>
    <col min="8706" max="8706" width="46.109375" style="180" bestFit="1" customWidth="1"/>
    <col min="8707" max="8707" width="15.44140625" style="180" bestFit="1" customWidth="1"/>
    <col min="8708" max="8708" width="20.5546875" style="180" customWidth="1"/>
    <col min="8709" max="8709" width="21" style="180" bestFit="1" customWidth="1"/>
    <col min="8710" max="8710" width="6.109375" style="180" bestFit="1" customWidth="1"/>
    <col min="8711" max="8711" width="22.88671875" style="180" customWidth="1"/>
    <col min="8712" max="8712" width="23.5546875" style="180" customWidth="1"/>
    <col min="8713" max="8713" width="26.88671875" style="180" customWidth="1"/>
    <col min="8714" max="8714" width="19" style="180" customWidth="1"/>
    <col min="8715" max="8715" width="19.88671875" style="180" bestFit="1" customWidth="1"/>
    <col min="8716" max="8716" width="14.44140625" style="180" customWidth="1"/>
    <col min="8717" max="8718" width="24.88671875" style="180" bestFit="1" customWidth="1"/>
    <col min="8719" max="8719" width="24.44140625" style="180" bestFit="1" customWidth="1"/>
    <col min="8720" max="8720" width="24.88671875" style="180" bestFit="1" customWidth="1"/>
    <col min="8721" max="8960" width="9.109375" style="180"/>
    <col min="8961" max="8961" width="9.5546875" style="180" bestFit="1" customWidth="1"/>
    <col min="8962" max="8962" width="46.109375" style="180" bestFit="1" customWidth="1"/>
    <col min="8963" max="8963" width="15.44140625" style="180" bestFit="1" customWidth="1"/>
    <col min="8964" max="8964" width="20.5546875" style="180" customWidth="1"/>
    <col min="8965" max="8965" width="21" style="180" bestFit="1" customWidth="1"/>
    <col min="8966" max="8966" width="6.109375" style="180" bestFit="1" customWidth="1"/>
    <col min="8967" max="8967" width="22.88671875" style="180" customWidth="1"/>
    <col min="8968" max="8968" width="23.5546875" style="180" customWidth="1"/>
    <col min="8969" max="8969" width="26.88671875" style="180" customWidth="1"/>
    <col min="8970" max="8970" width="19" style="180" customWidth="1"/>
    <col min="8971" max="8971" width="19.88671875" style="180" bestFit="1" customWidth="1"/>
    <col min="8972" max="8972" width="14.44140625" style="180" customWidth="1"/>
    <col min="8973" max="8974" width="24.88671875" style="180" bestFit="1" customWidth="1"/>
    <col min="8975" max="8975" width="24.44140625" style="180" bestFit="1" customWidth="1"/>
    <col min="8976" max="8976" width="24.88671875" style="180" bestFit="1" customWidth="1"/>
    <col min="8977" max="9216" width="9.109375" style="180"/>
    <col min="9217" max="9217" width="9.5546875" style="180" bestFit="1" customWidth="1"/>
    <col min="9218" max="9218" width="46.109375" style="180" bestFit="1" customWidth="1"/>
    <col min="9219" max="9219" width="15.44140625" style="180" bestFit="1" customWidth="1"/>
    <col min="9220" max="9220" width="20.5546875" style="180" customWidth="1"/>
    <col min="9221" max="9221" width="21" style="180" bestFit="1" customWidth="1"/>
    <col min="9222" max="9222" width="6.109375" style="180" bestFit="1" customWidth="1"/>
    <col min="9223" max="9223" width="22.88671875" style="180" customWidth="1"/>
    <col min="9224" max="9224" width="23.5546875" style="180" customWidth="1"/>
    <col min="9225" max="9225" width="26.88671875" style="180" customWidth="1"/>
    <col min="9226" max="9226" width="19" style="180" customWidth="1"/>
    <col min="9227" max="9227" width="19.88671875" style="180" bestFit="1" customWidth="1"/>
    <col min="9228" max="9228" width="14.44140625" style="180" customWidth="1"/>
    <col min="9229" max="9230" width="24.88671875" style="180" bestFit="1" customWidth="1"/>
    <col min="9231" max="9231" width="24.44140625" style="180" bestFit="1" customWidth="1"/>
    <col min="9232" max="9232" width="24.88671875" style="180" bestFit="1" customWidth="1"/>
    <col min="9233" max="9472" width="9.109375" style="180"/>
    <col min="9473" max="9473" width="9.5546875" style="180" bestFit="1" customWidth="1"/>
    <col min="9474" max="9474" width="46.109375" style="180" bestFit="1" customWidth="1"/>
    <col min="9475" max="9475" width="15.44140625" style="180" bestFit="1" customWidth="1"/>
    <col min="9476" max="9476" width="20.5546875" style="180" customWidth="1"/>
    <col min="9477" max="9477" width="21" style="180" bestFit="1" customWidth="1"/>
    <col min="9478" max="9478" width="6.109375" style="180" bestFit="1" customWidth="1"/>
    <col min="9479" max="9479" width="22.88671875" style="180" customWidth="1"/>
    <col min="9480" max="9480" width="23.5546875" style="180" customWidth="1"/>
    <col min="9481" max="9481" width="26.88671875" style="180" customWidth="1"/>
    <col min="9482" max="9482" width="19" style="180" customWidth="1"/>
    <col min="9483" max="9483" width="19.88671875" style="180" bestFit="1" customWidth="1"/>
    <col min="9484" max="9484" width="14.44140625" style="180" customWidth="1"/>
    <col min="9485" max="9486" width="24.88671875" style="180" bestFit="1" customWidth="1"/>
    <col min="9487" max="9487" width="24.44140625" style="180" bestFit="1" customWidth="1"/>
    <col min="9488" max="9488" width="24.88671875" style="180" bestFit="1" customWidth="1"/>
    <col min="9489" max="9728" width="9.109375" style="180"/>
    <col min="9729" max="9729" width="9.5546875" style="180" bestFit="1" customWidth="1"/>
    <col min="9730" max="9730" width="46.109375" style="180" bestFit="1" customWidth="1"/>
    <col min="9731" max="9731" width="15.44140625" style="180" bestFit="1" customWidth="1"/>
    <col min="9732" max="9732" width="20.5546875" style="180" customWidth="1"/>
    <col min="9733" max="9733" width="21" style="180" bestFit="1" customWidth="1"/>
    <col min="9734" max="9734" width="6.109375" style="180" bestFit="1" customWidth="1"/>
    <col min="9735" max="9735" width="22.88671875" style="180" customWidth="1"/>
    <col min="9736" max="9736" width="23.5546875" style="180" customWidth="1"/>
    <col min="9737" max="9737" width="26.88671875" style="180" customWidth="1"/>
    <col min="9738" max="9738" width="19" style="180" customWidth="1"/>
    <col min="9739" max="9739" width="19.88671875" style="180" bestFit="1" customWidth="1"/>
    <col min="9740" max="9740" width="14.44140625" style="180" customWidth="1"/>
    <col min="9741" max="9742" width="24.88671875" style="180" bestFit="1" customWidth="1"/>
    <col min="9743" max="9743" width="24.44140625" style="180" bestFit="1" customWidth="1"/>
    <col min="9744" max="9744" width="24.88671875" style="180" bestFit="1" customWidth="1"/>
    <col min="9745" max="9984" width="9.109375" style="180"/>
    <col min="9985" max="9985" width="9.5546875" style="180" bestFit="1" customWidth="1"/>
    <col min="9986" max="9986" width="46.109375" style="180" bestFit="1" customWidth="1"/>
    <col min="9987" max="9987" width="15.44140625" style="180" bestFit="1" customWidth="1"/>
    <col min="9988" max="9988" width="20.5546875" style="180" customWidth="1"/>
    <col min="9989" max="9989" width="21" style="180" bestFit="1" customWidth="1"/>
    <col min="9990" max="9990" width="6.109375" style="180" bestFit="1" customWidth="1"/>
    <col min="9991" max="9991" width="22.88671875" style="180" customWidth="1"/>
    <col min="9992" max="9992" width="23.5546875" style="180" customWidth="1"/>
    <col min="9993" max="9993" width="26.88671875" style="180" customWidth="1"/>
    <col min="9994" max="9994" width="19" style="180" customWidth="1"/>
    <col min="9995" max="9995" width="19.88671875" style="180" bestFit="1" customWidth="1"/>
    <col min="9996" max="9996" width="14.44140625" style="180" customWidth="1"/>
    <col min="9997" max="9998" width="24.88671875" style="180" bestFit="1" customWidth="1"/>
    <col min="9999" max="9999" width="24.44140625" style="180" bestFit="1" customWidth="1"/>
    <col min="10000" max="10000" width="24.88671875" style="180" bestFit="1" customWidth="1"/>
    <col min="10001" max="10240" width="9.109375" style="180"/>
    <col min="10241" max="10241" width="9.5546875" style="180" bestFit="1" customWidth="1"/>
    <col min="10242" max="10242" width="46.109375" style="180" bestFit="1" customWidth="1"/>
    <col min="10243" max="10243" width="15.44140625" style="180" bestFit="1" customWidth="1"/>
    <col min="10244" max="10244" width="20.5546875" style="180" customWidth="1"/>
    <col min="10245" max="10245" width="21" style="180" bestFit="1" customWidth="1"/>
    <col min="10246" max="10246" width="6.109375" style="180" bestFit="1" customWidth="1"/>
    <col min="10247" max="10247" width="22.88671875" style="180" customWidth="1"/>
    <col min="10248" max="10248" width="23.5546875" style="180" customWidth="1"/>
    <col min="10249" max="10249" width="26.88671875" style="180" customWidth="1"/>
    <col min="10250" max="10250" width="19" style="180" customWidth="1"/>
    <col min="10251" max="10251" width="19.88671875" style="180" bestFit="1" customWidth="1"/>
    <col min="10252" max="10252" width="14.44140625" style="180" customWidth="1"/>
    <col min="10253" max="10254" width="24.88671875" style="180" bestFit="1" customWidth="1"/>
    <col min="10255" max="10255" width="24.44140625" style="180" bestFit="1" customWidth="1"/>
    <col min="10256" max="10256" width="24.88671875" style="180" bestFit="1" customWidth="1"/>
    <col min="10257" max="10496" width="9.109375" style="180"/>
    <col min="10497" max="10497" width="9.5546875" style="180" bestFit="1" customWidth="1"/>
    <col min="10498" max="10498" width="46.109375" style="180" bestFit="1" customWidth="1"/>
    <col min="10499" max="10499" width="15.44140625" style="180" bestFit="1" customWidth="1"/>
    <col min="10500" max="10500" width="20.5546875" style="180" customWidth="1"/>
    <col min="10501" max="10501" width="21" style="180" bestFit="1" customWidth="1"/>
    <col min="10502" max="10502" width="6.109375" style="180" bestFit="1" customWidth="1"/>
    <col min="10503" max="10503" width="22.88671875" style="180" customWidth="1"/>
    <col min="10504" max="10504" width="23.5546875" style="180" customWidth="1"/>
    <col min="10505" max="10505" width="26.88671875" style="180" customWidth="1"/>
    <col min="10506" max="10506" width="19" style="180" customWidth="1"/>
    <col min="10507" max="10507" width="19.88671875" style="180" bestFit="1" customWidth="1"/>
    <col min="10508" max="10508" width="14.44140625" style="180" customWidth="1"/>
    <col min="10509" max="10510" width="24.88671875" style="180" bestFit="1" customWidth="1"/>
    <col min="10511" max="10511" width="24.44140625" style="180" bestFit="1" customWidth="1"/>
    <col min="10512" max="10512" width="24.88671875" style="180" bestFit="1" customWidth="1"/>
    <col min="10513" max="10752" width="9.109375" style="180"/>
    <col min="10753" max="10753" width="9.5546875" style="180" bestFit="1" customWidth="1"/>
    <col min="10754" max="10754" width="46.109375" style="180" bestFit="1" customWidth="1"/>
    <col min="10755" max="10755" width="15.44140625" style="180" bestFit="1" customWidth="1"/>
    <col min="10756" max="10756" width="20.5546875" style="180" customWidth="1"/>
    <col min="10757" max="10757" width="21" style="180" bestFit="1" customWidth="1"/>
    <col min="10758" max="10758" width="6.109375" style="180" bestFit="1" customWidth="1"/>
    <col min="10759" max="10759" width="22.88671875" style="180" customWidth="1"/>
    <col min="10760" max="10760" width="23.5546875" style="180" customWidth="1"/>
    <col min="10761" max="10761" width="26.88671875" style="180" customWidth="1"/>
    <col min="10762" max="10762" width="19" style="180" customWidth="1"/>
    <col min="10763" max="10763" width="19.88671875" style="180" bestFit="1" customWidth="1"/>
    <col min="10764" max="10764" width="14.44140625" style="180" customWidth="1"/>
    <col min="10765" max="10766" width="24.88671875" style="180" bestFit="1" customWidth="1"/>
    <col min="10767" max="10767" width="24.44140625" style="180" bestFit="1" customWidth="1"/>
    <col min="10768" max="10768" width="24.88671875" style="180" bestFit="1" customWidth="1"/>
    <col min="10769" max="11008" width="9.109375" style="180"/>
    <col min="11009" max="11009" width="9.5546875" style="180" bestFit="1" customWidth="1"/>
    <col min="11010" max="11010" width="46.109375" style="180" bestFit="1" customWidth="1"/>
    <col min="11011" max="11011" width="15.44140625" style="180" bestFit="1" customWidth="1"/>
    <col min="11012" max="11012" width="20.5546875" style="180" customWidth="1"/>
    <col min="11013" max="11013" width="21" style="180" bestFit="1" customWidth="1"/>
    <col min="11014" max="11014" width="6.109375" style="180" bestFit="1" customWidth="1"/>
    <col min="11015" max="11015" width="22.88671875" style="180" customWidth="1"/>
    <col min="11016" max="11016" width="23.5546875" style="180" customWidth="1"/>
    <col min="11017" max="11017" width="26.88671875" style="180" customWidth="1"/>
    <col min="11018" max="11018" width="19" style="180" customWidth="1"/>
    <col min="11019" max="11019" width="19.88671875" style="180" bestFit="1" customWidth="1"/>
    <col min="11020" max="11020" width="14.44140625" style="180" customWidth="1"/>
    <col min="11021" max="11022" width="24.88671875" style="180" bestFit="1" customWidth="1"/>
    <col min="11023" max="11023" width="24.44140625" style="180" bestFit="1" customWidth="1"/>
    <col min="11024" max="11024" width="24.88671875" style="180" bestFit="1" customWidth="1"/>
    <col min="11025" max="11264" width="9.109375" style="180"/>
    <col min="11265" max="11265" width="9.5546875" style="180" bestFit="1" customWidth="1"/>
    <col min="11266" max="11266" width="46.109375" style="180" bestFit="1" customWidth="1"/>
    <col min="11267" max="11267" width="15.44140625" style="180" bestFit="1" customWidth="1"/>
    <col min="11268" max="11268" width="20.5546875" style="180" customWidth="1"/>
    <col min="11269" max="11269" width="21" style="180" bestFit="1" customWidth="1"/>
    <col min="11270" max="11270" width="6.109375" style="180" bestFit="1" customWidth="1"/>
    <col min="11271" max="11271" width="22.88671875" style="180" customWidth="1"/>
    <col min="11272" max="11272" width="23.5546875" style="180" customWidth="1"/>
    <col min="11273" max="11273" width="26.88671875" style="180" customWidth="1"/>
    <col min="11274" max="11274" width="19" style="180" customWidth="1"/>
    <col min="11275" max="11275" width="19.88671875" style="180" bestFit="1" customWidth="1"/>
    <col min="11276" max="11276" width="14.44140625" style="180" customWidth="1"/>
    <col min="11277" max="11278" width="24.88671875" style="180" bestFit="1" customWidth="1"/>
    <col min="11279" max="11279" width="24.44140625" style="180" bestFit="1" customWidth="1"/>
    <col min="11280" max="11280" width="24.88671875" style="180" bestFit="1" customWidth="1"/>
    <col min="11281" max="11520" width="9.109375" style="180"/>
    <col min="11521" max="11521" width="9.5546875" style="180" bestFit="1" customWidth="1"/>
    <col min="11522" max="11522" width="46.109375" style="180" bestFit="1" customWidth="1"/>
    <col min="11523" max="11523" width="15.44140625" style="180" bestFit="1" customWidth="1"/>
    <col min="11524" max="11524" width="20.5546875" style="180" customWidth="1"/>
    <col min="11525" max="11525" width="21" style="180" bestFit="1" customWidth="1"/>
    <col min="11526" max="11526" width="6.109375" style="180" bestFit="1" customWidth="1"/>
    <col min="11527" max="11527" width="22.88671875" style="180" customWidth="1"/>
    <col min="11528" max="11528" width="23.5546875" style="180" customWidth="1"/>
    <col min="11529" max="11529" width="26.88671875" style="180" customWidth="1"/>
    <col min="11530" max="11530" width="19" style="180" customWidth="1"/>
    <col min="11531" max="11531" width="19.88671875" style="180" bestFit="1" customWidth="1"/>
    <col min="11532" max="11532" width="14.44140625" style="180" customWidth="1"/>
    <col min="11533" max="11534" width="24.88671875" style="180" bestFit="1" customWidth="1"/>
    <col min="11535" max="11535" width="24.44140625" style="180" bestFit="1" customWidth="1"/>
    <col min="11536" max="11536" width="24.88671875" style="180" bestFit="1" customWidth="1"/>
    <col min="11537" max="11776" width="9.109375" style="180"/>
    <col min="11777" max="11777" width="9.5546875" style="180" bestFit="1" customWidth="1"/>
    <col min="11778" max="11778" width="46.109375" style="180" bestFit="1" customWidth="1"/>
    <col min="11779" max="11779" width="15.44140625" style="180" bestFit="1" customWidth="1"/>
    <col min="11780" max="11780" width="20.5546875" style="180" customWidth="1"/>
    <col min="11781" max="11781" width="21" style="180" bestFit="1" customWidth="1"/>
    <col min="11782" max="11782" width="6.109375" style="180" bestFit="1" customWidth="1"/>
    <col min="11783" max="11783" width="22.88671875" style="180" customWidth="1"/>
    <col min="11784" max="11784" width="23.5546875" style="180" customWidth="1"/>
    <col min="11785" max="11785" width="26.88671875" style="180" customWidth="1"/>
    <col min="11786" max="11786" width="19" style="180" customWidth="1"/>
    <col min="11787" max="11787" width="19.88671875" style="180" bestFit="1" customWidth="1"/>
    <col min="11788" max="11788" width="14.44140625" style="180" customWidth="1"/>
    <col min="11789" max="11790" width="24.88671875" style="180" bestFit="1" customWidth="1"/>
    <col min="11791" max="11791" width="24.44140625" style="180" bestFit="1" customWidth="1"/>
    <col min="11792" max="11792" width="24.88671875" style="180" bestFit="1" customWidth="1"/>
    <col min="11793" max="12032" width="9.109375" style="180"/>
    <col min="12033" max="12033" width="9.5546875" style="180" bestFit="1" customWidth="1"/>
    <col min="12034" max="12034" width="46.109375" style="180" bestFit="1" customWidth="1"/>
    <col min="12035" max="12035" width="15.44140625" style="180" bestFit="1" customWidth="1"/>
    <col min="12036" max="12036" width="20.5546875" style="180" customWidth="1"/>
    <col min="12037" max="12037" width="21" style="180" bestFit="1" customWidth="1"/>
    <col min="12038" max="12038" width="6.109375" style="180" bestFit="1" customWidth="1"/>
    <col min="12039" max="12039" width="22.88671875" style="180" customWidth="1"/>
    <col min="12040" max="12040" width="23.5546875" style="180" customWidth="1"/>
    <col min="12041" max="12041" width="26.88671875" style="180" customWidth="1"/>
    <col min="12042" max="12042" width="19" style="180" customWidth="1"/>
    <col min="12043" max="12043" width="19.88671875" style="180" bestFit="1" customWidth="1"/>
    <col min="12044" max="12044" width="14.44140625" style="180" customWidth="1"/>
    <col min="12045" max="12046" width="24.88671875" style="180" bestFit="1" customWidth="1"/>
    <col min="12047" max="12047" width="24.44140625" style="180" bestFit="1" customWidth="1"/>
    <col min="12048" max="12048" width="24.88671875" style="180" bestFit="1" customWidth="1"/>
    <col min="12049" max="12288" width="9.109375" style="180"/>
    <col min="12289" max="12289" width="9.5546875" style="180" bestFit="1" customWidth="1"/>
    <col min="12290" max="12290" width="46.109375" style="180" bestFit="1" customWidth="1"/>
    <col min="12291" max="12291" width="15.44140625" style="180" bestFit="1" customWidth="1"/>
    <col min="12292" max="12292" width="20.5546875" style="180" customWidth="1"/>
    <col min="12293" max="12293" width="21" style="180" bestFit="1" customWidth="1"/>
    <col min="12294" max="12294" width="6.109375" style="180" bestFit="1" customWidth="1"/>
    <col min="12295" max="12295" width="22.88671875" style="180" customWidth="1"/>
    <col min="12296" max="12296" width="23.5546875" style="180" customWidth="1"/>
    <col min="12297" max="12297" width="26.88671875" style="180" customWidth="1"/>
    <col min="12298" max="12298" width="19" style="180" customWidth="1"/>
    <col min="12299" max="12299" width="19.88671875" style="180" bestFit="1" customWidth="1"/>
    <col min="12300" max="12300" width="14.44140625" style="180" customWidth="1"/>
    <col min="12301" max="12302" width="24.88671875" style="180" bestFit="1" customWidth="1"/>
    <col min="12303" max="12303" width="24.44140625" style="180" bestFit="1" customWidth="1"/>
    <col min="12304" max="12304" width="24.88671875" style="180" bestFit="1" customWidth="1"/>
    <col min="12305" max="12544" width="9.109375" style="180"/>
    <col min="12545" max="12545" width="9.5546875" style="180" bestFit="1" customWidth="1"/>
    <col min="12546" max="12546" width="46.109375" style="180" bestFit="1" customWidth="1"/>
    <col min="12547" max="12547" width="15.44140625" style="180" bestFit="1" customWidth="1"/>
    <col min="12548" max="12548" width="20.5546875" style="180" customWidth="1"/>
    <col min="12549" max="12549" width="21" style="180" bestFit="1" customWidth="1"/>
    <col min="12550" max="12550" width="6.109375" style="180" bestFit="1" customWidth="1"/>
    <col min="12551" max="12551" width="22.88671875" style="180" customWidth="1"/>
    <col min="12552" max="12552" width="23.5546875" style="180" customWidth="1"/>
    <col min="12553" max="12553" width="26.88671875" style="180" customWidth="1"/>
    <col min="12554" max="12554" width="19" style="180" customWidth="1"/>
    <col min="12555" max="12555" width="19.88671875" style="180" bestFit="1" customWidth="1"/>
    <col min="12556" max="12556" width="14.44140625" style="180" customWidth="1"/>
    <col min="12557" max="12558" width="24.88671875" style="180" bestFit="1" customWidth="1"/>
    <col min="12559" max="12559" width="24.44140625" style="180" bestFit="1" customWidth="1"/>
    <col min="12560" max="12560" width="24.88671875" style="180" bestFit="1" customWidth="1"/>
    <col min="12561" max="12800" width="9.109375" style="180"/>
    <col min="12801" max="12801" width="9.5546875" style="180" bestFit="1" customWidth="1"/>
    <col min="12802" max="12802" width="46.109375" style="180" bestFit="1" customWidth="1"/>
    <col min="12803" max="12803" width="15.44140625" style="180" bestFit="1" customWidth="1"/>
    <col min="12804" max="12804" width="20.5546875" style="180" customWidth="1"/>
    <col min="12805" max="12805" width="21" style="180" bestFit="1" customWidth="1"/>
    <col min="12806" max="12806" width="6.109375" style="180" bestFit="1" customWidth="1"/>
    <col min="12807" max="12807" width="22.88671875" style="180" customWidth="1"/>
    <col min="12808" max="12808" width="23.5546875" style="180" customWidth="1"/>
    <col min="12809" max="12809" width="26.88671875" style="180" customWidth="1"/>
    <col min="12810" max="12810" width="19" style="180" customWidth="1"/>
    <col min="12811" max="12811" width="19.88671875" style="180" bestFit="1" customWidth="1"/>
    <col min="12812" max="12812" width="14.44140625" style="180" customWidth="1"/>
    <col min="12813" max="12814" width="24.88671875" style="180" bestFit="1" customWidth="1"/>
    <col min="12815" max="12815" width="24.44140625" style="180" bestFit="1" customWidth="1"/>
    <col min="12816" max="12816" width="24.88671875" style="180" bestFit="1" customWidth="1"/>
    <col min="12817" max="13056" width="9.109375" style="180"/>
    <col min="13057" max="13057" width="9.5546875" style="180" bestFit="1" customWidth="1"/>
    <col min="13058" max="13058" width="46.109375" style="180" bestFit="1" customWidth="1"/>
    <col min="13059" max="13059" width="15.44140625" style="180" bestFit="1" customWidth="1"/>
    <col min="13060" max="13060" width="20.5546875" style="180" customWidth="1"/>
    <col min="13061" max="13061" width="21" style="180" bestFit="1" customWidth="1"/>
    <col min="13062" max="13062" width="6.109375" style="180" bestFit="1" customWidth="1"/>
    <col min="13063" max="13063" width="22.88671875" style="180" customWidth="1"/>
    <col min="13064" max="13064" width="23.5546875" style="180" customWidth="1"/>
    <col min="13065" max="13065" width="26.88671875" style="180" customWidth="1"/>
    <col min="13066" max="13066" width="19" style="180" customWidth="1"/>
    <col min="13067" max="13067" width="19.88671875" style="180" bestFit="1" customWidth="1"/>
    <col min="13068" max="13068" width="14.44140625" style="180" customWidth="1"/>
    <col min="13069" max="13070" width="24.88671875" style="180" bestFit="1" customWidth="1"/>
    <col min="13071" max="13071" width="24.44140625" style="180" bestFit="1" customWidth="1"/>
    <col min="13072" max="13072" width="24.88671875" style="180" bestFit="1" customWidth="1"/>
    <col min="13073" max="13312" width="9.109375" style="180"/>
    <col min="13313" max="13313" width="9.5546875" style="180" bestFit="1" customWidth="1"/>
    <col min="13314" max="13314" width="46.109375" style="180" bestFit="1" customWidth="1"/>
    <col min="13315" max="13315" width="15.44140625" style="180" bestFit="1" customWidth="1"/>
    <col min="13316" max="13316" width="20.5546875" style="180" customWidth="1"/>
    <col min="13317" max="13317" width="21" style="180" bestFit="1" customWidth="1"/>
    <col min="13318" max="13318" width="6.109375" style="180" bestFit="1" customWidth="1"/>
    <col min="13319" max="13319" width="22.88671875" style="180" customWidth="1"/>
    <col min="13320" max="13320" width="23.5546875" style="180" customWidth="1"/>
    <col min="13321" max="13321" width="26.88671875" style="180" customWidth="1"/>
    <col min="13322" max="13322" width="19" style="180" customWidth="1"/>
    <col min="13323" max="13323" width="19.88671875" style="180" bestFit="1" customWidth="1"/>
    <col min="13324" max="13324" width="14.44140625" style="180" customWidth="1"/>
    <col min="13325" max="13326" width="24.88671875" style="180" bestFit="1" customWidth="1"/>
    <col min="13327" max="13327" width="24.44140625" style="180" bestFit="1" customWidth="1"/>
    <col min="13328" max="13328" width="24.88671875" style="180" bestFit="1" customWidth="1"/>
    <col min="13329" max="13568" width="9.109375" style="180"/>
    <col min="13569" max="13569" width="9.5546875" style="180" bestFit="1" customWidth="1"/>
    <col min="13570" max="13570" width="46.109375" style="180" bestFit="1" customWidth="1"/>
    <col min="13571" max="13571" width="15.44140625" style="180" bestFit="1" customWidth="1"/>
    <col min="13572" max="13572" width="20.5546875" style="180" customWidth="1"/>
    <col min="13573" max="13573" width="21" style="180" bestFit="1" customWidth="1"/>
    <col min="13574" max="13574" width="6.109375" style="180" bestFit="1" customWidth="1"/>
    <col min="13575" max="13575" width="22.88671875" style="180" customWidth="1"/>
    <col min="13576" max="13576" width="23.5546875" style="180" customWidth="1"/>
    <col min="13577" max="13577" width="26.88671875" style="180" customWidth="1"/>
    <col min="13578" max="13578" width="19" style="180" customWidth="1"/>
    <col min="13579" max="13579" width="19.88671875" style="180" bestFit="1" customWidth="1"/>
    <col min="13580" max="13580" width="14.44140625" style="180" customWidth="1"/>
    <col min="13581" max="13582" width="24.88671875" style="180" bestFit="1" customWidth="1"/>
    <col min="13583" max="13583" width="24.44140625" style="180" bestFit="1" customWidth="1"/>
    <col min="13584" max="13584" width="24.88671875" style="180" bestFit="1" customWidth="1"/>
    <col min="13585" max="13824" width="9.109375" style="180"/>
    <col min="13825" max="13825" width="9.5546875" style="180" bestFit="1" customWidth="1"/>
    <col min="13826" max="13826" width="46.109375" style="180" bestFit="1" customWidth="1"/>
    <col min="13827" max="13827" width="15.44140625" style="180" bestFit="1" customWidth="1"/>
    <col min="13828" max="13828" width="20.5546875" style="180" customWidth="1"/>
    <col min="13829" max="13829" width="21" style="180" bestFit="1" customWidth="1"/>
    <col min="13830" max="13830" width="6.109375" style="180" bestFit="1" customWidth="1"/>
    <col min="13831" max="13831" width="22.88671875" style="180" customWidth="1"/>
    <col min="13832" max="13832" width="23.5546875" style="180" customWidth="1"/>
    <col min="13833" max="13833" width="26.88671875" style="180" customWidth="1"/>
    <col min="13834" max="13834" width="19" style="180" customWidth="1"/>
    <col min="13835" max="13835" width="19.88671875" style="180" bestFit="1" customWidth="1"/>
    <col min="13836" max="13836" width="14.44140625" style="180" customWidth="1"/>
    <col min="13837" max="13838" width="24.88671875" style="180" bestFit="1" customWidth="1"/>
    <col min="13839" max="13839" width="24.44140625" style="180" bestFit="1" customWidth="1"/>
    <col min="13840" max="13840" width="24.88671875" style="180" bestFit="1" customWidth="1"/>
    <col min="13841" max="14080" width="9.109375" style="180"/>
    <col min="14081" max="14081" width="9.5546875" style="180" bestFit="1" customWidth="1"/>
    <col min="14082" max="14082" width="46.109375" style="180" bestFit="1" customWidth="1"/>
    <col min="14083" max="14083" width="15.44140625" style="180" bestFit="1" customWidth="1"/>
    <col min="14084" max="14084" width="20.5546875" style="180" customWidth="1"/>
    <col min="14085" max="14085" width="21" style="180" bestFit="1" customWidth="1"/>
    <col min="14086" max="14086" width="6.109375" style="180" bestFit="1" customWidth="1"/>
    <col min="14087" max="14087" width="22.88671875" style="180" customWidth="1"/>
    <col min="14088" max="14088" width="23.5546875" style="180" customWidth="1"/>
    <col min="14089" max="14089" width="26.88671875" style="180" customWidth="1"/>
    <col min="14090" max="14090" width="19" style="180" customWidth="1"/>
    <col min="14091" max="14091" width="19.88671875" style="180" bestFit="1" customWidth="1"/>
    <col min="14092" max="14092" width="14.44140625" style="180" customWidth="1"/>
    <col min="14093" max="14094" width="24.88671875" style="180" bestFit="1" customWidth="1"/>
    <col min="14095" max="14095" width="24.44140625" style="180" bestFit="1" customWidth="1"/>
    <col min="14096" max="14096" width="24.88671875" style="180" bestFit="1" customWidth="1"/>
    <col min="14097" max="14336" width="9.109375" style="180"/>
    <col min="14337" max="14337" width="9.5546875" style="180" bestFit="1" customWidth="1"/>
    <col min="14338" max="14338" width="46.109375" style="180" bestFit="1" customWidth="1"/>
    <col min="14339" max="14339" width="15.44140625" style="180" bestFit="1" customWidth="1"/>
    <col min="14340" max="14340" width="20.5546875" style="180" customWidth="1"/>
    <col min="14341" max="14341" width="21" style="180" bestFit="1" customWidth="1"/>
    <col min="14342" max="14342" width="6.109375" style="180" bestFit="1" customWidth="1"/>
    <col min="14343" max="14343" width="22.88671875" style="180" customWidth="1"/>
    <col min="14344" max="14344" width="23.5546875" style="180" customWidth="1"/>
    <col min="14345" max="14345" width="26.88671875" style="180" customWidth="1"/>
    <col min="14346" max="14346" width="19" style="180" customWidth="1"/>
    <col min="14347" max="14347" width="19.88671875" style="180" bestFit="1" customWidth="1"/>
    <col min="14348" max="14348" width="14.44140625" style="180" customWidth="1"/>
    <col min="14349" max="14350" width="24.88671875" style="180" bestFit="1" customWidth="1"/>
    <col min="14351" max="14351" width="24.44140625" style="180" bestFit="1" customWidth="1"/>
    <col min="14352" max="14352" width="24.88671875" style="180" bestFit="1" customWidth="1"/>
    <col min="14353" max="14592" width="9.109375" style="180"/>
    <col min="14593" max="14593" width="9.5546875" style="180" bestFit="1" customWidth="1"/>
    <col min="14594" max="14594" width="46.109375" style="180" bestFit="1" customWidth="1"/>
    <col min="14595" max="14595" width="15.44140625" style="180" bestFit="1" customWidth="1"/>
    <col min="14596" max="14596" width="20.5546875" style="180" customWidth="1"/>
    <col min="14597" max="14597" width="21" style="180" bestFit="1" customWidth="1"/>
    <col min="14598" max="14598" width="6.109375" style="180" bestFit="1" customWidth="1"/>
    <col min="14599" max="14599" width="22.88671875" style="180" customWidth="1"/>
    <col min="14600" max="14600" width="23.5546875" style="180" customWidth="1"/>
    <col min="14601" max="14601" width="26.88671875" style="180" customWidth="1"/>
    <col min="14602" max="14602" width="19" style="180" customWidth="1"/>
    <col min="14603" max="14603" width="19.88671875" style="180" bestFit="1" customWidth="1"/>
    <col min="14604" max="14604" width="14.44140625" style="180" customWidth="1"/>
    <col min="14605" max="14606" width="24.88671875" style="180" bestFit="1" customWidth="1"/>
    <col min="14607" max="14607" width="24.44140625" style="180" bestFit="1" customWidth="1"/>
    <col min="14608" max="14608" width="24.88671875" style="180" bestFit="1" customWidth="1"/>
    <col min="14609" max="14848" width="9.109375" style="180"/>
    <col min="14849" max="14849" width="9.5546875" style="180" bestFit="1" customWidth="1"/>
    <col min="14850" max="14850" width="46.109375" style="180" bestFit="1" customWidth="1"/>
    <col min="14851" max="14851" width="15.44140625" style="180" bestFit="1" customWidth="1"/>
    <col min="14852" max="14852" width="20.5546875" style="180" customWidth="1"/>
    <col min="14853" max="14853" width="21" style="180" bestFit="1" customWidth="1"/>
    <col min="14854" max="14854" width="6.109375" style="180" bestFit="1" customWidth="1"/>
    <col min="14855" max="14855" width="22.88671875" style="180" customWidth="1"/>
    <col min="14856" max="14856" width="23.5546875" style="180" customWidth="1"/>
    <col min="14857" max="14857" width="26.88671875" style="180" customWidth="1"/>
    <col min="14858" max="14858" width="19" style="180" customWidth="1"/>
    <col min="14859" max="14859" width="19.88671875" style="180" bestFit="1" customWidth="1"/>
    <col min="14860" max="14860" width="14.44140625" style="180" customWidth="1"/>
    <col min="14861" max="14862" width="24.88671875" style="180" bestFit="1" customWidth="1"/>
    <col min="14863" max="14863" width="24.44140625" style="180" bestFit="1" customWidth="1"/>
    <col min="14864" max="14864" width="24.88671875" style="180" bestFit="1" customWidth="1"/>
    <col min="14865" max="15104" width="9.109375" style="180"/>
    <col min="15105" max="15105" width="9.5546875" style="180" bestFit="1" customWidth="1"/>
    <col min="15106" max="15106" width="46.109375" style="180" bestFit="1" customWidth="1"/>
    <col min="15107" max="15107" width="15.44140625" style="180" bestFit="1" customWidth="1"/>
    <col min="15108" max="15108" width="20.5546875" style="180" customWidth="1"/>
    <col min="15109" max="15109" width="21" style="180" bestFit="1" customWidth="1"/>
    <col min="15110" max="15110" width="6.109375" style="180" bestFit="1" customWidth="1"/>
    <col min="15111" max="15111" width="22.88671875" style="180" customWidth="1"/>
    <col min="15112" max="15112" width="23.5546875" style="180" customWidth="1"/>
    <col min="15113" max="15113" width="26.88671875" style="180" customWidth="1"/>
    <col min="15114" max="15114" width="19" style="180" customWidth="1"/>
    <col min="15115" max="15115" width="19.88671875" style="180" bestFit="1" customWidth="1"/>
    <col min="15116" max="15116" width="14.44140625" style="180" customWidth="1"/>
    <col min="15117" max="15118" width="24.88671875" style="180" bestFit="1" customWidth="1"/>
    <col min="15119" max="15119" width="24.44140625" style="180" bestFit="1" customWidth="1"/>
    <col min="15120" max="15120" width="24.88671875" style="180" bestFit="1" customWidth="1"/>
    <col min="15121" max="15360" width="9.109375" style="180"/>
    <col min="15361" max="15361" width="9.5546875" style="180" bestFit="1" customWidth="1"/>
    <col min="15362" max="15362" width="46.109375" style="180" bestFit="1" customWidth="1"/>
    <col min="15363" max="15363" width="15.44140625" style="180" bestFit="1" customWidth="1"/>
    <col min="15364" max="15364" width="20.5546875" style="180" customWidth="1"/>
    <col min="15365" max="15365" width="21" style="180" bestFit="1" customWidth="1"/>
    <col min="15366" max="15366" width="6.109375" style="180" bestFit="1" customWidth="1"/>
    <col min="15367" max="15367" width="22.88671875" style="180" customWidth="1"/>
    <col min="15368" max="15368" width="23.5546875" style="180" customWidth="1"/>
    <col min="15369" max="15369" width="26.88671875" style="180" customWidth="1"/>
    <col min="15370" max="15370" width="19" style="180" customWidth="1"/>
    <col min="15371" max="15371" width="19.88671875" style="180" bestFit="1" customWidth="1"/>
    <col min="15372" max="15372" width="14.44140625" style="180" customWidth="1"/>
    <col min="15373" max="15374" width="24.88671875" style="180" bestFit="1" customWidth="1"/>
    <col min="15375" max="15375" width="24.44140625" style="180" bestFit="1" customWidth="1"/>
    <col min="15376" max="15376" width="24.88671875" style="180" bestFit="1" customWidth="1"/>
    <col min="15377" max="15616" width="9.109375" style="180"/>
    <col min="15617" max="15617" width="9.5546875" style="180" bestFit="1" customWidth="1"/>
    <col min="15618" max="15618" width="46.109375" style="180" bestFit="1" customWidth="1"/>
    <col min="15619" max="15619" width="15.44140625" style="180" bestFit="1" customWidth="1"/>
    <col min="15620" max="15620" width="20.5546875" style="180" customWidth="1"/>
    <col min="15621" max="15621" width="21" style="180" bestFit="1" customWidth="1"/>
    <col min="15622" max="15622" width="6.109375" style="180" bestFit="1" customWidth="1"/>
    <col min="15623" max="15623" width="22.88671875" style="180" customWidth="1"/>
    <col min="15624" max="15624" width="23.5546875" style="180" customWidth="1"/>
    <col min="15625" max="15625" width="26.88671875" style="180" customWidth="1"/>
    <col min="15626" max="15626" width="19" style="180" customWidth="1"/>
    <col min="15627" max="15627" width="19.88671875" style="180" bestFit="1" customWidth="1"/>
    <col min="15628" max="15628" width="14.44140625" style="180" customWidth="1"/>
    <col min="15629" max="15630" width="24.88671875" style="180" bestFit="1" customWidth="1"/>
    <col min="15631" max="15631" width="24.44140625" style="180" bestFit="1" customWidth="1"/>
    <col min="15632" max="15632" width="24.88671875" style="180" bestFit="1" customWidth="1"/>
    <col min="15633" max="15872" width="9.109375" style="180"/>
    <col min="15873" max="15873" width="9.5546875" style="180" bestFit="1" customWidth="1"/>
    <col min="15874" max="15874" width="46.109375" style="180" bestFit="1" customWidth="1"/>
    <col min="15875" max="15875" width="15.44140625" style="180" bestFit="1" customWidth="1"/>
    <col min="15876" max="15876" width="20.5546875" style="180" customWidth="1"/>
    <col min="15877" max="15877" width="21" style="180" bestFit="1" customWidth="1"/>
    <col min="15878" max="15878" width="6.109375" style="180" bestFit="1" customWidth="1"/>
    <col min="15879" max="15879" width="22.88671875" style="180" customWidth="1"/>
    <col min="15880" max="15880" width="23.5546875" style="180" customWidth="1"/>
    <col min="15881" max="15881" width="26.88671875" style="180" customWidth="1"/>
    <col min="15882" max="15882" width="19" style="180" customWidth="1"/>
    <col min="15883" max="15883" width="19.88671875" style="180" bestFit="1" customWidth="1"/>
    <col min="15884" max="15884" width="14.44140625" style="180" customWidth="1"/>
    <col min="15885" max="15886" width="24.88671875" style="180" bestFit="1" customWidth="1"/>
    <col min="15887" max="15887" width="24.44140625" style="180" bestFit="1" customWidth="1"/>
    <col min="15888" max="15888" width="24.88671875" style="180" bestFit="1" customWidth="1"/>
    <col min="15889" max="16128" width="9.109375" style="180"/>
    <col min="16129" max="16129" width="9.5546875" style="180" bestFit="1" customWidth="1"/>
    <col min="16130" max="16130" width="46.109375" style="180" bestFit="1" customWidth="1"/>
    <col min="16131" max="16131" width="15.44140625" style="180" bestFit="1" customWidth="1"/>
    <col min="16132" max="16132" width="20.5546875" style="180" customWidth="1"/>
    <col min="16133" max="16133" width="21" style="180" bestFit="1" customWidth="1"/>
    <col min="16134" max="16134" width="6.109375" style="180" bestFit="1" customWidth="1"/>
    <col min="16135" max="16135" width="22.88671875" style="180" customWidth="1"/>
    <col min="16136" max="16136" width="23.5546875" style="180" customWidth="1"/>
    <col min="16137" max="16137" width="26.88671875" style="180" customWidth="1"/>
    <col min="16138" max="16138" width="19" style="180" customWidth="1"/>
    <col min="16139" max="16139" width="19.88671875" style="180" bestFit="1" customWidth="1"/>
    <col min="16140" max="16140" width="14.44140625" style="180" customWidth="1"/>
    <col min="16141" max="16142" width="24.88671875" style="180" bestFit="1" customWidth="1"/>
    <col min="16143" max="16143" width="24.44140625" style="180" bestFit="1" customWidth="1"/>
    <col min="16144" max="16144" width="24.88671875" style="180" bestFit="1" customWidth="1"/>
    <col min="16145" max="16384" width="9.1093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2246</v>
      </c>
      <c r="N1" s="274" t="s">
        <v>2993</v>
      </c>
      <c r="O1" s="274" t="s">
        <v>421</v>
      </c>
      <c r="P1" s="274" t="s">
        <v>422</v>
      </c>
    </row>
    <row r="2" spans="1:18" s="213" customFormat="1" x14ac:dyDescent="0.2">
      <c r="A2" s="203" t="s">
        <v>2247</v>
      </c>
      <c r="B2" s="285" t="s">
        <v>2248</v>
      </c>
      <c r="C2" s="285" t="s">
        <v>423</v>
      </c>
      <c r="D2" s="285" t="s">
        <v>2249</v>
      </c>
      <c r="E2" s="285" t="s">
        <v>430</v>
      </c>
      <c r="F2" s="285" t="s">
        <v>441</v>
      </c>
      <c r="G2" s="285" t="s">
        <v>2250</v>
      </c>
      <c r="H2" s="285" t="s">
        <v>2251</v>
      </c>
      <c r="I2" s="285" t="s">
        <v>2252</v>
      </c>
      <c r="J2" s="285" t="s">
        <v>425</v>
      </c>
      <c r="K2" s="285" t="s">
        <v>2252</v>
      </c>
      <c r="L2" s="286">
        <v>421905859671</v>
      </c>
      <c r="M2" s="285" t="s">
        <v>2253</v>
      </c>
      <c r="N2" s="285"/>
      <c r="O2" s="285"/>
      <c r="P2" s="285"/>
      <c r="R2" s="276"/>
    </row>
    <row r="3" spans="1:18" s="213" customFormat="1" x14ac:dyDescent="0.2">
      <c r="A3" s="203" t="s">
        <v>2254</v>
      </c>
      <c r="B3" s="285" t="s">
        <v>2255</v>
      </c>
      <c r="C3" s="285" t="s">
        <v>423</v>
      </c>
      <c r="D3" s="285" t="s">
        <v>2256</v>
      </c>
      <c r="E3" s="285" t="s">
        <v>2257</v>
      </c>
      <c r="F3" s="285" t="s">
        <v>1768</v>
      </c>
      <c r="G3" s="285" t="s">
        <v>2258</v>
      </c>
      <c r="H3" s="285" t="s">
        <v>2259</v>
      </c>
      <c r="I3" s="285" t="s">
        <v>2260</v>
      </c>
      <c r="J3" s="285" t="s">
        <v>425</v>
      </c>
      <c r="K3" s="285" t="s">
        <v>2261</v>
      </c>
      <c r="L3" s="286">
        <v>421915992124</v>
      </c>
      <c r="M3" s="285" t="s">
        <v>2262</v>
      </c>
      <c r="N3" s="285"/>
      <c r="O3" s="285"/>
      <c r="P3" s="285"/>
      <c r="R3" s="276"/>
    </row>
    <row r="4" spans="1:18" s="213" customFormat="1" x14ac:dyDescent="0.2">
      <c r="A4" s="203" t="s">
        <v>2263</v>
      </c>
      <c r="B4" s="285" t="s">
        <v>2264</v>
      </c>
      <c r="C4" s="285" t="s">
        <v>423</v>
      </c>
      <c r="D4" s="285" t="s">
        <v>2265</v>
      </c>
      <c r="E4" s="285" t="s">
        <v>2266</v>
      </c>
      <c r="F4" s="285" t="s">
        <v>2267</v>
      </c>
      <c r="G4" s="285" t="s">
        <v>2268</v>
      </c>
      <c r="H4" s="285" t="s">
        <v>2269</v>
      </c>
      <c r="I4" s="285" t="s">
        <v>2270</v>
      </c>
      <c r="J4" s="285" t="s">
        <v>425</v>
      </c>
      <c r="K4" s="285" t="s">
        <v>2270</v>
      </c>
      <c r="L4" s="286">
        <v>421905262613</v>
      </c>
      <c r="M4" s="285" t="s">
        <v>2271</v>
      </c>
      <c r="N4" s="285"/>
      <c r="O4" s="285"/>
      <c r="P4" s="285"/>
      <c r="R4" s="276"/>
    </row>
    <row r="5" spans="1:18" s="213" customFormat="1" x14ac:dyDescent="0.2">
      <c r="A5" s="203" t="s">
        <v>2272</v>
      </c>
      <c r="B5" s="285" t="s">
        <v>2273</v>
      </c>
      <c r="C5" s="285" t="s">
        <v>423</v>
      </c>
      <c r="D5" s="285" t="s">
        <v>2274</v>
      </c>
      <c r="E5" s="285" t="s">
        <v>2275</v>
      </c>
      <c r="F5" s="285" t="s">
        <v>2276</v>
      </c>
      <c r="G5" s="285" t="s">
        <v>2277</v>
      </c>
      <c r="H5" s="285" t="s">
        <v>2278</v>
      </c>
      <c r="I5" s="285" t="s">
        <v>2279</v>
      </c>
      <c r="J5" s="285" t="s">
        <v>425</v>
      </c>
      <c r="K5" s="285" t="s">
        <v>2279</v>
      </c>
      <c r="L5" s="286">
        <v>421915064990</v>
      </c>
      <c r="M5" s="285" t="s">
        <v>2280</v>
      </c>
      <c r="N5" s="285"/>
      <c r="O5" s="285"/>
      <c r="P5" s="285"/>
      <c r="R5" s="276"/>
    </row>
    <row r="6" spans="1:18" s="213" customFormat="1" x14ac:dyDescent="0.2">
      <c r="A6" s="203" t="s">
        <v>2281</v>
      </c>
      <c r="B6" s="285" t="s">
        <v>2282</v>
      </c>
      <c r="C6" s="285" t="s">
        <v>423</v>
      </c>
      <c r="D6" s="285" t="s">
        <v>2283</v>
      </c>
      <c r="E6" s="285" t="s">
        <v>430</v>
      </c>
      <c r="F6" s="285" t="s">
        <v>441</v>
      </c>
      <c r="G6" s="285" t="s">
        <v>2284</v>
      </c>
      <c r="H6" s="285" t="s">
        <v>2285</v>
      </c>
      <c r="I6" s="285" t="s">
        <v>2286</v>
      </c>
      <c r="J6" s="285" t="s">
        <v>425</v>
      </c>
      <c r="K6" s="285" t="s">
        <v>2286</v>
      </c>
      <c r="L6" s="286">
        <v>421908174487</v>
      </c>
      <c r="M6" s="285" t="s">
        <v>2287</v>
      </c>
      <c r="N6" s="285"/>
      <c r="O6" s="285"/>
      <c r="P6" s="285"/>
      <c r="R6" s="276"/>
    </row>
    <row r="7" spans="1:18" s="213" customFormat="1" x14ac:dyDescent="0.2">
      <c r="A7" s="203" t="s">
        <v>2288</v>
      </c>
      <c r="B7" s="285" t="s">
        <v>2289</v>
      </c>
      <c r="C7" s="285" t="s">
        <v>423</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450</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423</v>
      </c>
      <c r="D9" s="285" t="s">
        <v>2311</v>
      </c>
      <c r="E9" s="285" t="s">
        <v>2312</v>
      </c>
      <c r="F9" s="285" t="s">
        <v>2313</v>
      </c>
      <c r="G9" s="285" t="s">
        <v>2314</v>
      </c>
      <c r="H9" s="285" t="s">
        <v>2315</v>
      </c>
      <c r="I9" s="285" t="s">
        <v>2316</v>
      </c>
      <c r="J9" s="285" t="s">
        <v>425</v>
      </c>
      <c r="K9" s="285" t="s">
        <v>2317</v>
      </c>
      <c r="L9" s="286">
        <v>421904567820</v>
      </c>
      <c r="M9" s="285" t="s">
        <v>2318</v>
      </c>
      <c r="N9" s="285"/>
      <c r="O9" s="285"/>
      <c r="P9" s="285"/>
      <c r="R9" s="276"/>
    </row>
    <row r="10" spans="1:18" s="213" customFormat="1" ht="11.4" customHeight="1" x14ac:dyDescent="0.2">
      <c r="A10" s="198" t="s">
        <v>1675</v>
      </c>
      <c r="B10" s="199" t="s">
        <v>1676</v>
      </c>
      <c r="C10" s="200" t="s">
        <v>423</v>
      </c>
      <c r="D10" s="199" t="s">
        <v>1677</v>
      </c>
      <c r="E10" s="199" t="s">
        <v>598</v>
      </c>
      <c r="F10" s="199" t="s">
        <v>599</v>
      </c>
      <c r="G10" s="265" t="s">
        <v>1678</v>
      </c>
      <c r="H10" s="265" t="s">
        <v>1679</v>
      </c>
      <c r="I10" s="275" t="s">
        <v>1680</v>
      </c>
      <c r="J10" s="199" t="s">
        <v>427</v>
      </c>
      <c r="K10" s="275" t="s">
        <v>1681</v>
      </c>
      <c r="L10" s="201">
        <v>421903471398</v>
      </c>
      <c r="M10" s="199" t="s">
        <v>1682</v>
      </c>
      <c r="N10" s="199"/>
      <c r="O10" s="199"/>
      <c r="P10" s="199"/>
      <c r="R10" s="276"/>
    </row>
    <row r="11" spans="1:18" s="213" customFormat="1" x14ac:dyDescent="0.2">
      <c r="A11" s="203" t="s">
        <v>1683</v>
      </c>
      <c r="B11" s="285" t="s">
        <v>1684</v>
      </c>
      <c r="C11" s="285" t="s">
        <v>423</v>
      </c>
      <c r="D11" s="285" t="s">
        <v>1685</v>
      </c>
      <c r="E11" s="285" t="s">
        <v>430</v>
      </c>
      <c r="F11" s="285" t="s">
        <v>975</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423</v>
      </c>
      <c r="D12" s="285" t="s">
        <v>474</v>
      </c>
      <c r="E12" s="285" t="s">
        <v>430</v>
      </c>
      <c r="F12" s="285" t="s">
        <v>475</v>
      </c>
      <c r="G12" s="285" t="s">
        <v>1693</v>
      </c>
      <c r="H12" s="285" t="s">
        <v>1694</v>
      </c>
      <c r="I12" s="285" t="s">
        <v>1695</v>
      </c>
      <c r="J12" s="285" t="s">
        <v>425</v>
      </c>
      <c r="K12" s="285" t="s">
        <v>1695</v>
      </c>
      <c r="L12" s="286">
        <v>421911244266</v>
      </c>
      <c r="M12" s="285" t="s">
        <v>1696</v>
      </c>
      <c r="N12" s="285"/>
      <c r="O12" s="285"/>
      <c r="P12" s="285"/>
      <c r="R12" s="276"/>
    </row>
    <row r="13" spans="1:18" s="213" customFormat="1" x14ac:dyDescent="0.2">
      <c r="A13" s="203" t="s">
        <v>2319</v>
      </c>
      <c r="B13" s="285" t="s">
        <v>2320</v>
      </c>
      <c r="C13" s="285" t="s">
        <v>423</v>
      </c>
      <c r="D13" s="285" t="s">
        <v>2321</v>
      </c>
      <c r="E13" s="285" t="s">
        <v>430</v>
      </c>
      <c r="F13" s="285" t="s">
        <v>1921</v>
      </c>
      <c r="G13" s="285" t="s">
        <v>2322</v>
      </c>
      <c r="H13" s="285" t="s">
        <v>2323</v>
      </c>
      <c r="I13" s="285" t="s">
        <v>2324</v>
      </c>
      <c r="J13" s="285" t="s">
        <v>425</v>
      </c>
      <c r="K13" s="285" t="s">
        <v>2324</v>
      </c>
      <c r="L13" s="286">
        <v>421948780850</v>
      </c>
      <c r="M13" s="285" t="s">
        <v>2325</v>
      </c>
      <c r="N13" s="285"/>
      <c r="O13" s="285"/>
      <c r="P13" s="285"/>
      <c r="R13" s="276" t="str">
        <f>A13</f>
        <v>55184707</v>
      </c>
    </row>
    <row r="14" spans="1:18" s="213" customFormat="1" x14ac:dyDescent="0.2">
      <c r="A14" s="203" t="s">
        <v>2326</v>
      </c>
      <c r="B14" s="285" t="s">
        <v>2327</v>
      </c>
      <c r="C14" s="285" t="s">
        <v>423</v>
      </c>
      <c r="D14" s="285" t="s">
        <v>2328</v>
      </c>
      <c r="E14" s="285" t="s">
        <v>1767</v>
      </c>
      <c r="F14" s="285" t="s">
        <v>1768</v>
      </c>
      <c r="G14" s="285" t="s">
        <v>2329</v>
      </c>
      <c r="H14" s="285" t="s">
        <v>2330</v>
      </c>
      <c r="I14" s="285" t="s">
        <v>2331</v>
      </c>
      <c r="J14" s="285" t="s">
        <v>425</v>
      </c>
      <c r="K14" s="285" t="s">
        <v>2331</v>
      </c>
      <c r="L14" s="286">
        <v>421918706450</v>
      </c>
      <c r="M14" s="285" t="s">
        <v>2332</v>
      </c>
      <c r="N14" s="285"/>
      <c r="O14" s="285"/>
      <c r="P14" s="285"/>
      <c r="R14" s="276" t="str">
        <f>A14</f>
        <v>35629827</v>
      </c>
    </row>
    <row r="15" spans="1:18" s="213" customFormat="1" x14ac:dyDescent="0.2">
      <c r="A15" s="203" t="s">
        <v>2333</v>
      </c>
      <c r="B15" s="285" t="s">
        <v>2334</v>
      </c>
      <c r="C15" s="285" t="s">
        <v>423</v>
      </c>
      <c r="D15" s="285" t="s">
        <v>2335</v>
      </c>
      <c r="E15" s="285" t="s">
        <v>502</v>
      </c>
      <c r="F15" s="285" t="s">
        <v>503</v>
      </c>
      <c r="G15" s="285" t="s">
        <v>2336</v>
      </c>
      <c r="H15" s="285" t="s">
        <v>2337</v>
      </c>
      <c r="I15" s="285" t="s">
        <v>2338</v>
      </c>
      <c r="J15" s="285" t="s">
        <v>425</v>
      </c>
      <c r="K15" s="285" t="s">
        <v>2338</v>
      </c>
      <c r="L15" s="286">
        <v>421905442262</v>
      </c>
      <c r="M15" s="285" t="s">
        <v>2339</v>
      </c>
      <c r="N15" s="285"/>
      <c r="O15" s="285"/>
      <c r="P15" s="285"/>
      <c r="R15" s="276" t="str">
        <f>A15</f>
        <v>37963091</v>
      </c>
    </row>
    <row r="16" spans="1:18" x14ac:dyDescent="0.2">
      <c r="A16" s="203" t="s">
        <v>2340</v>
      </c>
      <c r="B16" s="285" t="s">
        <v>2341</v>
      </c>
      <c r="C16" s="285" t="s">
        <v>423</v>
      </c>
      <c r="D16" s="285" t="s">
        <v>2342</v>
      </c>
      <c r="E16" s="285" t="s">
        <v>431</v>
      </c>
      <c r="F16" s="285" t="s">
        <v>725</v>
      </c>
      <c r="G16" s="285" t="s">
        <v>2343</v>
      </c>
      <c r="H16" s="285" t="s">
        <v>2344</v>
      </c>
      <c r="I16" s="285" t="s">
        <v>2345</v>
      </c>
      <c r="J16" s="285" t="s">
        <v>425</v>
      </c>
      <c r="K16" s="285" t="s">
        <v>2345</v>
      </c>
      <c r="L16" s="286">
        <v>421907188019</v>
      </c>
      <c r="M16" s="285" t="s">
        <v>2346</v>
      </c>
      <c r="N16" s="285"/>
      <c r="O16" s="285"/>
      <c r="P16" s="285"/>
      <c r="Q16" s="213"/>
      <c r="R16" s="276" t="str">
        <f>A16</f>
        <v>42220971</v>
      </c>
    </row>
    <row r="17" spans="1:18" x14ac:dyDescent="0.2">
      <c r="A17" s="203" t="s">
        <v>2347</v>
      </c>
      <c r="B17" s="285" t="s">
        <v>2348</v>
      </c>
      <c r="C17" s="285" t="s">
        <v>423</v>
      </c>
      <c r="D17" s="285" t="s">
        <v>2349</v>
      </c>
      <c r="E17" s="285" t="s">
        <v>2350</v>
      </c>
      <c r="F17" s="285" t="s">
        <v>2351</v>
      </c>
      <c r="G17" s="285" t="s">
        <v>2352</v>
      </c>
      <c r="H17" s="285" t="s">
        <v>2353</v>
      </c>
      <c r="I17" s="285" t="s">
        <v>2354</v>
      </c>
      <c r="J17" s="285" t="s">
        <v>425</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423</v>
      </c>
      <c r="D18" s="285" t="s">
        <v>2358</v>
      </c>
      <c r="E18" s="285" t="s">
        <v>945</v>
      </c>
      <c r="F18" s="285" t="s">
        <v>946</v>
      </c>
      <c r="G18" s="285" t="s">
        <v>2359</v>
      </c>
      <c r="H18" s="285" t="s">
        <v>2360</v>
      </c>
      <c r="I18" s="285" t="s">
        <v>2361</v>
      </c>
      <c r="J18" s="285" t="s">
        <v>438</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430</v>
      </c>
      <c r="F19" s="285" t="s">
        <v>437</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423</v>
      </c>
      <c r="D20" s="199" t="s">
        <v>1375</v>
      </c>
      <c r="E20" s="199" t="s">
        <v>430</v>
      </c>
      <c r="F20" s="199" t="s">
        <v>426</v>
      </c>
      <c r="G20" s="265" t="s">
        <v>1376</v>
      </c>
      <c r="H20" s="265" t="s">
        <v>1377</v>
      </c>
      <c r="I20" s="275" t="s">
        <v>1378</v>
      </c>
      <c r="J20" s="199" t="s">
        <v>427</v>
      </c>
      <c r="K20" s="275" t="s">
        <v>1379</v>
      </c>
      <c r="L20" s="201">
        <v>421911370554</v>
      </c>
      <c r="M20" s="199" t="s">
        <v>1380</v>
      </c>
      <c r="N20" s="199"/>
      <c r="O20" s="199"/>
      <c r="P20" s="199"/>
      <c r="Q20" s="213"/>
      <c r="R20" s="276" t="str">
        <f t="shared" si="0"/>
        <v>42254388</v>
      </c>
    </row>
    <row r="21" spans="1:18" x14ac:dyDescent="0.2">
      <c r="A21" s="203" t="s">
        <v>2371</v>
      </c>
      <c r="B21" s="285" t="s">
        <v>2372</v>
      </c>
      <c r="C21" s="285" t="s">
        <v>423</v>
      </c>
      <c r="D21" s="285" t="s">
        <v>2373</v>
      </c>
      <c r="E21" s="285" t="s">
        <v>2374</v>
      </c>
      <c r="F21" s="285" t="s">
        <v>2375</v>
      </c>
      <c r="G21" s="285" t="s">
        <v>2376</v>
      </c>
      <c r="H21" s="285" t="s">
        <v>2377</v>
      </c>
      <c r="I21" s="285" t="s">
        <v>2378</v>
      </c>
      <c r="J21" s="285" t="s">
        <v>425</v>
      </c>
      <c r="K21" s="285" t="s">
        <v>2378</v>
      </c>
      <c r="L21" s="286">
        <v>421903945335</v>
      </c>
      <c r="M21" s="285" t="s">
        <v>2379</v>
      </c>
      <c r="N21" s="285"/>
      <c r="O21" s="285"/>
      <c r="P21" s="285"/>
      <c r="Q21" s="213"/>
      <c r="R21" s="276"/>
    </row>
    <row r="22" spans="1:18" x14ac:dyDescent="0.2">
      <c r="A22" s="203" t="s">
        <v>2380</v>
      </c>
      <c r="B22" s="285" t="s">
        <v>2381</v>
      </c>
      <c r="C22" s="285" t="s">
        <v>423</v>
      </c>
      <c r="D22" s="285" t="s">
        <v>2382</v>
      </c>
      <c r="E22" s="285" t="s">
        <v>1873</v>
      </c>
      <c r="F22" s="285" t="s">
        <v>1874</v>
      </c>
      <c r="G22" s="285" t="s">
        <v>2383</v>
      </c>
      <c r="H22" s="285" t="s">
        <v>2384</v>
      </c>
      <c r="I22" s="285" t="s">
        <v>2385</v>
      </c>
      <c r="J22" s="285" t="s">
        <v>425</v>
      </c>
      <c r="K22" s="285" t="s">
        <v>2385</v>
      </c>
      <c r="L22" s="286">
        <v>421903604195</v>
      </c>
      <c r="M22" s="285" t="s">
        <v>2386</v>
      </c>
      <c r="N22" s="285"/>
      <c r="O22" s="285"/>
      <c r="P22" s="285"/>
      <c r="Q22" s="213"/>
      <c r="R22" s="276" t="str">
        <f t="shared" si="0"/>
        <v>42103711</v>
      </c>
    </row>
    <row r="23" spans="1:18" x14ac:dyDescent="0.2">
      <c r="A23" s="203" t="s">
        <v>2387</v>
      </c>
      <c r="B23" s="285" t="s">
        <v>2388</v>
      </c>
      <c r="C23" s="285" t="s">
        <v>423</v>
      </c>
      <c r="D23" s="285" t="s">
        <v>2389</v>
      </c>
      <c r="E23" s="285" t="s">
        <v>430</v>
      </c>
      <c r="F23" s="285" t="s">
        <v>2390</v>
      </c>
      <c r="G23" s="285" t="s">
        <v>2391</v>
      </c>
      <c r="H23" s="285" t="s">
        <v>2392</v>
      </c>
      <c r="I23" s="285" t="s">
        <v>2393</v>
      </c>
      <c r="J23" s="285" t="s">
        <v>425</v>
      </c>
      <c r="K23" s="285" t="s">
        <v>2393</v>
      </c>
      <c r="L23" s="286">
        <v>421905613897</v>
      </c>
      <c r="M23" s="285" t="s">
        <v>2394</v>
      </c>
      <c r="N23" s="285"/>
      <c r="O23" s="285"/>
      <c r="P23" s="285"/>
      <c r="Q23" s="213"/>
      <c r="R23" s="276"/>
    </row>
    <row r="24" spans="1:18" x14ac:dyDescent="0.2">
      <c r="A24" s="203" t="s">
        <v>2395</v>
      </c>
      <c r="B24" s="285" t="s">
        <v>2396</v>
      </c>
      <c r="C24" s="285" t="s">
        <v>423</v>
      </c>
      <c r="D24" s="285" t="s">
        <v>2397</v>
      </c>
      <c r="E24" s="285" t="s">
        <v>2398</v>
      </c>
      <c r="F24" s="285" t="s">
        <v>2399</v>
      </c>
      <c r="G24" s="285" t="s">
        <v>2400</v>
      </c>
      <c r="H24" s="285" t="s">
        <v>2401</v>
      </c>
      <c r="I24" s="285" t="s">
        <v>2402</v>
      </c>
      <c r="J24" s="285" t="s">
        <v>425</v>
      </c>
      <c r="K24" s="285" t="s">
        <v>2402</v>
      </c>
      <c r="L24" s="286">
        <v>421905837809</v>
      </c>
      <c r="M24" s="285" t="s">
        <v>2403</v>
      </c>
      <c r="N24" s="285"/>
      <c r="O24" s="285"/>
      <c r="P24" s="285"/>
      <c r="Q24" s="213"/>
      <c r="R24" s="276"/>
    </row>
    <row r="25" spans="1:18" x14ac:dyDescent="0.2">
      <c r="A25" s="203" t="s">
        <v>2404</v>
      </c>
      <c r="B25" s="285" t="s">
        <v>2405</v>
      </c>
      <c r="C25" s="285" t="s">
        <v>423</v>
      </c>
      <c r="D25" s="285" t="s">
        <v>2406</v>
      </c>
      <c r="E25" s="285" t="s">
        <v>2350</v>
      </c>
      <c r="F25" s="285" t="s">
        <v>826</v>
      </c>
      <c r="G25" s="285" t="s">
        <v>2407</v>
      </c>
      <c r="H25" s="285" t="s">
        <v>2408</v>
      </c>
      <c r="I25" s="285" t="s">
        <v>2409</v>
      </c>
      <c r="J25" s="285" t="s">
        <v>425</v>
      </c>
      <c r="K25" s="285" t="s">
        <v>2409</v>
      </c>
      <c r="L25" s="286">
        <v>421903434035</v>
      </c>
      <c r="M25" s="285" t="s">
        <v>2410</v>
      </c>
      <c r="N25" s="285"/>
      <c r="O25" s="285"/>
      <c r="P25" s="285"/>
      <c r="Q25" s="213"/>
      <c r="R25" s="276" t="str">
        <f t="shared" si="0"/>
        <v>42258014</v>
      </c>
    </row>
    <row r="26" spans="1:18" x14ac:dyDescent="0.2">
      <c r="A26" s="203" t="s">
        <v>2411</v>
      </c>
      <c r="B26" s="285" t="s">
        <v>2412</v>
      </c>
      <c r="C26" s="285" t="s">
        <v>423</v>
      </c>
      <c r="D26" s="285" t="s">
        <v>2413</v>
      </c>
      <c r="E26" s="285" t="s">
        <v>449</v>
      </c>
      <c r="F26" s="285" t="s">
        <v>450</v>
      </c>
      <c r="G26" s="285" t="s">
        <v>2414</v>
      </c>
      <c r="H26" s="285" t="s">
        <v>2415</v>
      </c>
      <c r="I26" s="285" t="s">
        <v>2416</v>
      </c>
      <c r="J26" s="285" t="s">
        <v>425</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423</v>
      </c>
      <c r="D28" s="285" t="s">
        <v>2421</v>
      </c>
      <c r="E28" s="285" t="s">
        <v>2060</v>
      </c>
      <c r="F28" s="285" t="s">
        <v>2061</v>
      </c>
      <c r="G28" s="285" t="s">
        <v>2422</v>
      </c>
      <c r="H28" s="285" t="s">
        <v>2423</v>
      </c>
      <c r="I28" s="285" t="s">
        <v>2424</v>
      </c>
      <c r="J28" s="285" t="s">
        <v>425</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3.2" x14ac:dyDescent="0.2">
      <c r="A30" s="198" t="s">
        <v>1707</v>
      </c>
      <c r="B30" s="199" t="s">
        <v>1708</v>
      </c>
      <c r="C30" s="200" t="s">
        <v>423</v>
      </c>
      <c r="D30" s="199" t="s">
        <v>1709</v>
      </c>
      <c r="E30" s="199" t="s">
        <v>1710</v>
      </c>
      <c r="F30" s="199" t="s">
        <v>1711</v>
      </c>
      <c r="G30" s="265" t="s">
        <v>1712</v>
      </c>
      <c r="H30" s="312" t="s">
        <v>2433</v>
      </c>
      <c r="I30" s="275" t="s">
        <v>1713</v>
      </c>
      <c r="J30" s="199" t="s">
        <v>425</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430</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423</v>
      </c>
      <c r="D32" s="199" t="s">
        <v>1727</v>
      </c>
      <c r="E32" s="199" t="s">
        <v>424</v>
      </c>
      <c r="F32" s="199" t="s">
        <v>817</v>
      </c>
      <c r="G32" s="265" t="s">
        <v>1728</v>
      </c>
      <c r="H32" s="265" t="s">
        <v>1729</v>
      </c>
      <c r="I32" s="275" t="s">
        <v>1730</v>
      </c>
      <c r="J32" s="199" t="s">
        <v>427</v>
      </c>
      <c r="K32" s="275"/>
      <c r="L32" s="201"/>
      <c r="M32" s="199" t="s">
        <v>1731</v>
      </c>
      <c r="N32" s="199"/>
      <c r="O32" s="199"/>
      <c r="P32" s="199"/>
      <c r="Q32" s="213"/>
      <c r="R32" s="276" t="str">
        <f t="shared" si="0"/>
        <v>50879391</v>
      </c>
    </row>
    <row r="33" spans="1:18" ht="13.2" x14ac:dyDescent="0.2">
      <c r="A33" s="198" t="s">
        <v>1732</v>
      </c>
      <c r="B33" s="199" t="s">
        <v>1733</v>
      </c>
      <c r="C33" s="200" t="s">
        <v>423</v>
      </c>
      <c r="D33" s="199" t="s">
        <v>1734</v>
      </c>
      <c r="E33" s="199" t="s">
        <v>428</v>
      </c>
      <c r="F33" s="199" t="s">
        <v>429</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423</v>
      </c>
      <c r="D34" s="285" t="s">
        <v>2437</v>
      </c>
      <c r="E34" s="285" t="s">
        <v>2438</v>
      </c>
      <c r="F34" s="285" t="s">
        <v>2439</v>
      </c>
      <c r="G34" s="285" t="s">
        <v>2440</v>
      </c>
      <c r="H34" s="285" t="s">
        <v>2441</v>
      </c>
      <c r="I34" s="285" t="s">
        <v>2442</v>
      </c>
      <c r="J34" s="285" t="s">
        <v>509</v>
      </c>
      <c r="K34" s="285" t="s">
        <v>2442</v>
      </c>
      <c r="L34" s="286">
        <v>421904481001</v>
      </c>
      <c r="M34" s="285" t="s">
        <v>2443</v>
      </c>
      <c r="N34" s="285"/>
      <c r="O34" s="285"/>
      <c r="P34" s="285"/>
      <c r="Q34" s="213"/>
      <c r="R34" s="276" t="str">
        <f t="shared" si="0"/>
        <v>42024536</v>
      </c>
    </row>
    <row r="35" spans="1:18" x14ac:dyDescent="0.2">
      <c r="A35" s="203" t="s">
        <v>1739</v>
      </c>
      <c r="B35" s="285" t="s">
        <v>1740</v>
      </c>
      <c r="C35" s="285" t="s">
        <v>423</v>
      </c>
      <c r="D35" s="285" t="s">
        <v>1741</v>
      </c>
      <c r="E35" s="285" t="s">
        <v>434</v>
      </c>
      <c r="F35" s="285" t="s">
        <v>435</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423</v>
      </c>
      <c r="D36" s="285" t="s">
        <v>2446</v>
      </c>
      <c r="E36" s="285" t="s">
        <v>434</v>
      </c>
      <c r="F36" s="285" t="s">
        <v>435</v>
      </c>
      <c r="G36" s="285" t="s">
        <v>2447</v>
      </c>
      <c r="H36" s="285" t="s">
        <v>2448</v>
      </c>
      <c r="I36" s="285" t="s">
        <v>2449</v>
      </c>
      <c r="J36" s="285" t="s">
        <v>425</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3.2" x14ac:dyDescent="0.25">
      <c r="A38" s="203" t="s">
        <v>1747</v>
      </c>
      <c r="B38" s="285" t="s">
        <v>1748</v>
      </c>
      <c r="C38" s="285" t="s">
        <v>423</v>
      </c>
      <c r="D38" s="285" t="s">
        <v>1749</v>
      </c>
      <c r="E38" s="285" t="s">
        <v>1750</v>
      </c>
      <c r="F38" s="285" t="s">
        <v>1751</v>
      </c>
      <c r="G38" s="313" t="s">
        <v>1752</v>
      </c>
      <c r="H38" s="285" t="s">
        <v>1753</v>
      </c>
      <c r="I38" s="285" t="s">
        <v>1754</v>
      </c>
      <c r="J38" s="285" t="s">
        <v>438</v>
      </c>
      <c r="K38" s="285" t="s">
        <v>1754</v>
      </c>
      <c r="L38" s="286">
        <v>421905262047</v>
      </c>
      <c r="M38" s="285" t="s">
        <v>1755</v>
      </c>
      <c r="N38" s="285"/>
      <c r="O38" s="285"/>
      <c r="P38" s="285"/>
      <c r="Q38" s="213"/>
      <c r="R38" s="276" t="str">
        <f t="shared" si="0"/>
        <v>42234425</v>
      </c>
    </row>
    <row r="39" spans="1:18" x14ac:dyDescent="0.2">
      <c r="A39" s="203" t="s">
        <v>2461</v>
      </c>
      <c r="B39" s="285" t="s">
        <v>2462</v>
      </c>
      <c r="C39" s="285" t="s">
        <v>423</v>
      </c>
      <c r="D39" s="285" t="s">
        <v>2463</v>
      </c>
      <c r="E39" s="285" t="s">
        <v>945</v>
      </c>
      <c r="F39" s="285" t="s">
        <v>946</v>
      </c>
      <c r="G39" s="285" t="s">
        <v>2464</v>
      </c>
      <c r="H39" s="285" t="s">
        <v>2465</v>
      </c>
      <c r="I39" s="285" t="s">
        <v>2466</v>
      </c>
      <c r="J39" s="285" t="s">
        <v>425</v>
      </c>
      <c r="K39" s="285" t="s">
        <v>2466</v>
      </c>
      <c r="L39" s="286">
        <v>421907672006</v>
      </c>
      <c r="M39" s="285" t="s">
        <v>2467</v>
      </c>
      <c r="N39" s="285"/>
      <c r="O39" s="285"/>
      <c r="P39" s="285"/>
      <c r="Q39" s="213"/>
      <c r="R39" s="276" t="str">
        <f t="shared" si="0"/>
        <v>14222230</v>
      </c>
    </row>
    <row r="40" spans="1:18" x14ac:dyDescent="0.2">
      <c r="A40" s="203" t="s">
        <v>1756</v>
      </c>
      <c r="B40" s="285" t="s">
        <v>1757</v>
      </c>
      <c r="C40" s="285" t="s">
        <v>423</v>
      </c>
      <c r="D40" s="285" t="s">
        <v>1758</v>
      </c>
      <c r="E40" s="285" t="s">
        <v>1759</v>
      </c>
      <c r="F40" s="285" t="s">
        <v>1760</v>
      </c>
      <c r="G40" s="285" t="s">
        <v>1761</v>
      </c>
      <c r="H40" s="285" t="s">
        <v>1762</v>
      </c>
      <c r="I40" s="285" t="s">
        <v>1763</v>
      </c>
      <c r="J40" s="285" t="s">
        <v>425</v>
      </c>
      <c r="K40" s="285" t="s">
        <v>1763</v>
      </c>
      <c r="L40" s="286">
        <v>421915178155</v>
      </c>
      <c r="M40" s="285" t="s">
        <v>1764</v>
      </c>
      <c r="N40" s="285"/>
      <c r="O40" s="285"/>
      <c r="P40" s="285"/>
      <c r="Q40" s="213"/>
      <c r="R40" s="276" t="str">
        <f t="shared" si="0"/>
        <v>00609153</v>
      </c>
    </row>
    <row r="41" spans="1:18" x14ac:dyDescent="0.2">
      <c r="A41" s="203" t="s">
        <v>2468</v>
      </c>
      <c r="B41" s="285" t="s">
        <v>2469</v>
      </c>
      <c r="C41" s="285" t="s">
        <v>423</v>
      </c>
      <c r="D41" s="285" t="s">
        <v>2470</v>
      </c>
      <c r="E41" s="285" t="s">
        <v>2471</v>
      </c>
      <c r="F41" s="285" t="s">
        <v>2472</v>
      </c>
      <c r="G41" s="285" t="s">
        <v>2473</v>
      </c>
      <c r="H41" s="285" t="s">
        <v>2474</v>
      </c>
      <c r="I41" s="285" t="s">
        <v>2475</v>
      </c>
      <c r="J41" s="285" t="s">
        <v>425</v>
      </c>
      <c r="K41" s="285" t="s">
        <v>2476</v>
      </c>
      <c r="L41" s="286">
        <v>421903623498</v>
      </c>
      <c r="M41" s="285" t="s">
        <v>2477</v>
      </c>
      <c r="N41" s="285"/>
      <c r="O41" s="285"/>
      <c r="P41" s="285"/>
      <c r="Q41" s="213"/>
      <c r="R41" s="276" t="str">
        <f t="shared" si="0"/>
        <v>35533099</v>
      </c>
    </row>
    <row r="42" spans="1:18" x14ac:dyDescent="0.2">
      <c r="A42" s="203" t="s">
        <v>2478</v>
      </c>
      <c r="B42" s="285" t="s">
        <v>2479</v>
      </c>
      <c r="C42" s="285" t="s">
        <v>423</v>
      </c>
      <c r="D42" s="285" t="s">
        <v>2480</v>
      </c>
      <c r="E42" s="285" t="s">
        <v>808</v>
      </c>
      <c r="F42" s="285" t="s">
        <v>809</v>
      </c>
      <c r="G42" s="285" t="s">
        <v>2481</v>
      </c>
      <c r="H42" s="285" t="s">
        <v>2482</v>
      </c>
      <c r="I42" s="285" t="s">
        <v>2483</v>
      </c>
      <c r="J42" s="285" t="s">
        <v>425</v>
      </c>
      <c r="K42" s="285" t="s">
        <v>2483</v>
      </c>
      <c r="L42" s="286">
        <v>421907450644</v>
      </c>
      <c r="M42" s="285" t="s">
        <v>2484</v>
      </c>
      <c r="N42" s="285"/>
      <c r="O42" s="285"/>
      <c r="P42" s="285"/>
      <c r="Q42" s="213"/>
      <c r="R42" s="276" t="str">
        <f t="shared" si="0"/>
        <v>42074355</v>
      </c>
    </row>
    <row r="43" spans="1:18" x14ac:dyDescent="0.2">
      <c r="A43" s="203" t="s">
        <v>2485</v>
      </c>
      <c r="B43" s="285" t="s">
        <v>2486</v>
      </c>
      <c r="C43" s="285" t="s">
        <v>423</v>
      </c>
      <c r="D43" s="285" t="s">
        <v>2487</v>
      </c>
      <c r="E43" s="285" t="s">
        <v>434</v>
      </c>
      <c r="F43" s="285" t="s">
        <v>433</v>
      </c>
      <c r="G43" s="285" t="s">
        <v>2488</v>
      </c>
      <c r="H43" s="285" t="s">
        <v>2489</v>
      </c>
      <c r="I43" s="285" t="s">
        <v>2490</v>
      </c>
      <c r="J43" s="285" t="s">
        <v>425</v>
      </c>
      <c r="K43" s="285" t="s">
        <v>2490</v>
      </c>
      <c r="L43" s="286">
        <v>421905321899</v>
      </c>
      <c r="M43" s="285" t="s">
        <v>2491</v>
      </c>
      <c r="N43" s="285"/>
      <c r="O43" s="285"/>
      <c r="P43" s="285"/>
      <c r="Q43" s="213"/>
      <c r="R43" s="276" t="str">
        <f t="shared" si="0"/>
        <v>35545127</v>
      </c>
    </row>
    <row r="44" spans="1:18" x14ac:dyDescent="0.2">
      <c r="A44" s="203" t="s">
        <v>2492</v>
      </c>
      <c r="B44" s="285" t="s">
        <v>2493</v>
      </c>
      <c r="C44" s="285" t="s">
        <v>423</v>
      </c>
      <c r="D44" s="285" t="s">
        <v>2494</v>
      </c>
      <c r="E44" s="285" t="s">
        <v>436</v>
      </c>
      <c r="F44" s="285" t="s">
        <v>494</v>
      </c>
      <c r="G44" s="285" t="s">
        <v>2495</v>
      </c>
      <c r="H44" s="285" t="s">
        <v>2496</v>
      </c>
      <c r="I44" s="285" t="s">
        <v>2497</v>
      </c>
      <c r="J44" s="285" t="s">
        <v>425</v>
      </c>
      <c r="K44" s="285" t="s">
        <v>2497</v>
      </c>
      <c r="L44" s="286">
        <v>421907778064</v>
      </c>
      <c r="M44" s="285" t="s">
        <v>2498</v>
      </c>
      <c r="N44" s="285"/>
      <c r="O44" s="285"/>
      <c r="P44" s="285"/>
      <c r="Q44" s="213"/>
      <c r="R44" s="276" t="str">
        <f t="shared" si="0"/>
        <v>36130605</v>
      </c>
    </row>
    <row r="45" spans="1:18" x14ac:dyDescent="0.2">
      <c r="A45" s="203" t="s">
        <v>2499</v>
      </c>
      <c r="B45" s="285" t="s">
        <v>2500</v>
      </c>
      <c r="C45" s="285" t="s">
        <v>423</v>
      </c>
      <c r="D45" s="285" t="s">
        <v>2501</v>
      </c>
      <c r="E45" s="285" t="s">
        <v>1710</v>
      </c>
      <c r="F45" s="285" t="s">
        <v>725</v>
      </c>
      <c r="G45" s="285" t="s">
        <v>2502</v>
      </c>
      <c r="H45" s="285" t="s">
        <v>2503</v>
      </c>
      <c r="I45" s="285" t="s">
        <v>2504</v>
      </c>
      <c r="J45" s="285" t="s">
        <v>425</v>
      </c>
      <c r="K45" s="285" t="s">
        <v>2504</v>
      </c>
      <c r="L45" s="286">
        <v>421948900425</v>
      </c>
      <c r="M45" s="285" t="s">
        <v>2505</v>
      </c>
      <c r="N45" s="285"/>
      <c r="O45" s="285"/>
      <c r="P45" s="285"/>
      <c r="Q45" s="213"/>
      <c r="R45" s="276" t="str">
        <f t="shared" si="0"/>
        <v>30230152</v>
      </c>
    </row>
    <row r="46" spans="1:18" x14ac:dyDescent="0.2">
      <c r="A46" s="203" t="s">
        <v>2506</v>
      </c>
      <c r="B46" s="285" t="s">
        <v>2507</v>
      </c>
      <c r="C46" s="285" t="s">
        <v>423</v>
      </c>
      <c r="D46" s="285" t="s">
        <v>2508</v>
      </c>
      <c r="E46" s="285" t="s">
        <v>1759</v>
      </c>
      <c r="F46" s="285" t="s">
        <v>1760</v>
      </c>
      <c r="G46" s="285" t="s">
        <v>2509</v>
      </c>
      <c r="H46" s="285" t="s">
        <v>2510</v>
      </c>
      <c r="I46" s="285" t="s">
        <v>2511</v>
      </c>
      <c r="J46" s="285" t="s">
        <v>427</v>
      </c>
      <c r="K46" s="285" t="s">
        <v>2511</v>
      </c>
      <c r="L46" s="286">
        <v>421948022784</v>
      </c>
      <c r="M46" s="285" t="s">
        <v>2512</v>
      </c>
      <c r="N46" s="285"/>
      <c r="O46" s="285"/>
      <c r="P46" s="285"/>
      <c r="Q46" s="213"/>
      <c r="R46" s="276"/>
    </row>
    <row r="47" spans="1:18" x14ac:dyDescent="0.2">
      <c r="A47" s="203" t="s">
        <v>1765</v>
      </c>
      <c r="B47" s="285" t="s">
        <v>1766</v>
      </c>
      <c r="C47" s="285" t="s">
        <v>423</v>
      </c>
      <c r="D47" s="285" t="s">
        <v>2513</v>
      </c>
      <c r="E47" s="285" t="s">
        <v>1767</v>
      </c>
      <c r="F47" s="285" t="s">
        <v>1768</v>
      </c>
      <c r="G47" s="285" t="s">
        <v>2514</v>
      </c>
      <c r="H47" s="285" t="s">
        <v>2981</v>
      </c>
      <c r="I47" s="285" t="s">
        <v>1769</v>
      </c>
      <c r="J47" s="285" t="s">
        <v>425</v>
      </c>
      <c r="K47" s="285" t="s">
        <v>2982</v>
      </c>
      <c r="L47" s="286">
        <v>421905811054</v>
      </c>
      <c r="M47" s="285" t="s">
        <v>2515</v>
      </c>
      <c r="N47" s="285"/>
      <c r="O47" s="285"/>
      <c r="P47" s="285"/>
      <c r="Q47" s="213"/>
      <c r="R47" s="276" t="str">
        <f t="shared" si="0"/>
        <v>45011893</v>
      </c>
    </row>
    <row r="48" spans="1:18" x14ac:dyDescent="0.2">
      <c r="A48" s="203" t="s">
        <v>2516</v>
      </c>
      <c r="B48" s="285" t="s">
        <v>2517</v>
      </c>
      <c r="C48" s="285" t="s">
        <v>423</v>
      </c>
      <c r="D48" s="285" t="s">
        <v>2518</v>
      </c>
      <c r="E48" s="285" t="s">
        <v>430</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423</v>
      </c>
      <c r="D49" s="285" t="s">
        <v>1741</v>
      </c>
      <c r="E49" s="285" t="s">
        <v>434</v>
      </c>
      <c r="F49" s="285" t="s">
        <v>435</v>
      </c>
      <c r="G49" s="285" t="s">
        <v>1772</v>
      </c>
      <c r="H49" s="285" t="s">
        <v>1773</v>
      </c>
      <c r="I49" s="285" t="s">
        <v>1774</v>
      </c>
      <c r="J49" s="285" t="s">
        <v>425</v>
      </c>
      <c r="K49" s="285" t="s">
        <v>1774</v>
      </c>
      <c r="L49" s="286">
        <v>421915872938</v>
      </c>
      <c r="M49" s="285" t="s">
        <v>1775</v>
      </c>
      <c r="N49" s="285"/>
      <c r="O49" s="285"/>
      <c r="P49" s="285"/>
      <c r="Q49" s="213"/>
      <c r="R49" s="276" t="str">
        <f t="shared" si="0"/>
        <v>51565153</v>
      </c>
    </row>
    <row r="50" spans="1:18" ht="13.2" x14ac:dyDescent="0.25">
      <c r="A50" s="203" t="s">
        <v>1776</v>
      </c>
      <c r="B50" s="285" t="s">
        <v>1777</v>
      </c>
      <c r="C50" s="285" t="s">
        <v>423</v>
      </c>
      <c r="D50" s="285" t="s">
        <v>1778</v>
      </c>
      <c r="E50" s="285" t="s">
        <v>431</v>
      </c>
      <c r="F50" s="285" t="s">
        <v>1779</v>
      </c>
      <c r="G50" s="313" t="s">
        <v>1780</v>
      </c>
      <c r="H50" s="285" t="s">
        <v>1781</v>
      </c>
      <c r="I50" s="285" t="s">
        <v>1782</v>
      </c>
      <c r="J50" s="285" t="s">
        <v>425</v>
      </c>
      <c r="K50" s="285" t="s">
        <v>1782</v>
      </c>
      <c r="L50" s="286">
        <v>421904457419</v>
      </c>
      <c r="M50" s="285" t="s">
        <v>1783</v>
      </c>
      <c r="N50" s="285"/>
      <c r="O50" s="285"/>
      <c r="P50" s="285"/>
      <c r="Q50" s="213"/>
      <c r="R50" s="276" t="str">
        <f t="shared" si="0"/>
        <v>31940803</v>
      </c>
    </row>
    <row r="51" spans="1:18" ht="13.2" x14ac:dyDescent="0.25">
      <c r="A51" s="203" t="s">
        <v>1784</v>
      </c>
      <c r="B51" s="285" t="s">
        <v>1785</v>
      </c>
      <c r="C51" s="285" t="s">
        <v>423</v>
      </c>
      <c r="D51" s="285" t="s">
        <v>1786</v>
      </c>
      <c r="E51" s="285" t="s">
        <v>1767</v>
      </c>
      <c r="F51" s="285" t="s">
        <v>1787</v>
      </c>
      <c r="G51" s="313" t="s">
        <v>1788</v>
      </c>
      <c r="H51" s="285" t="s">
        <v>1789</v>
      </c>
      <c r="I51" s="285" t="s">
        <v>1790</v>
      </c>
      <c r="J51" s="285" t="s">
        <v>425</v>
      </c>
      <c r="K51" s="285" t="s">
        <v>1790</v>
      </c>
      <c r="L51" s="286">
        <v>421908119697</v>
      </c>
      <c r="M51" s="285" t="s">
        <v>1791</v>
      </c>
      <c r="N51" s="285"/>
      <c r="O51" s="285"/>
      <c r="P51" s="285"/>
      <c r="Q51" s="213"/>
      <c r="R51" s="276" t="str">
        <f t="shared" si="0"/>
        <v>36082538</v>
      </c>
    </row>
    <row r="52" spans="1:18" x14ac:dyDescent="0.2">
      <c r="A52" s="198" t="s">
        <v>1381</v>
      </c>
      <c r="B52" s="199" t="s">
        <v>1382</v>
      </c>
      <c r="C52" s="200" t="s">
        <v>423</v>
      </c>
      <c r="D52" s="199" t="s">
        <v>1383</v>
      </c>
      <c r="E52" s="199" t="s">
        <v>430</v>
      </c>
      <c r="F52" s="199" t="s">
        <v>432</v>
      </c>
      <c r="G52" s="199" t="s">
        <v>1384</v>
      </c>
      <c r="H52" s="199" t="s">
        <v>1385</v>
      </c>
      <c r="I52" s="199" t="s">
        <v>1386</v>
      </c>
      <c r="J52" s="199" t="s">
        <v>425</v>
      </c>
      <c r="K52" s="199" t="s">
        <v>1387</v>
      </c>
      <c r="L52" s="201">
        <v>421903705119</v>
      </c>
      <c r="M52" s="199" t="s">
        <v>1388</v>
      </c>
      <c r="N52" s="199"/>
      <c r="O52" s="199"/>
      <c r="P52" s="199"/>
      <c r="Q52" s="213"/>
      <c r="R52" s="276" t="str">
        <f t="shared" si="0"/>
        <v>00688312</v>
      </c>
    </row>
    <row r="53" spans="1:18" x14ac:dyDescent="0.2">
      <c r="A53" s="203" t="s">
        <v>2525</v>
      </c>
      <c r="B53" s="285" t="s">
        <v>2526</v>
      </c>
      <c r="C53" s="285" t="s">
        <v>423</v>
      </c>
      <c r="D53" s="285" t="s">
        <v>2527</v>
      </c>
      <c r="E53" s="285" t="s">
        <v>434</v>
      </c>
      <c r="F53" s="285" t="s">
        <v>435</v>
      </c>
      <c r="G53" s="285" t="s">
        <v>2528</v>
      </c>
      <c r="H53" s="285" t="s">
        <v>2529</v>
      </c>
      <c r="I53" s="285" t="s">
        <v>2530</v>
      </c>
      <c r="J53" s="285" t="s">
        <v>425</v>
      </c>
      <c r="K53" s="285" t="s">
        <v>2530</v>
      </c>
      <c r="L53" s="286">
        <v>421908744859</v>
      </c>
      <c r="M53" s="285" t="s">
        <v>2531</v>
      </c>
      <c r="N53" s="285"/>
      <c r="O53" s="285"/>
      <c r="P53" s="285"/>
      <c r="Q53" s="213"/>
      <c r="R53" s="276" t="str">
        <f t="shared" si="0"/>
        <v>42329809</v>
      </c>
    </row>
    <row r="54" spans="1:18" x14ac:dyDescent="0.2">
      <c r="A54" s="203" t="s">
        <v>2532</v>
      </c>
      <c r="B54" s="285" t="s">
        <v>2533</v>
      </c>
      <c r="C54" s="285" t="s">
        <v>423</v>
      </c>
      <c r="D54" s="285" t="s">
        <v>2534</v>
      </c>
      <c r="E54" s="285" t="s">
        <v>430</v>
      </c>
      <c r="F54" s="285" t="s">
        <v>2535</v>
      </c>
      <c r="G54" s="285" t="s">
        <v>2536</v>
      </c>
      <c r="H54" s="285" t="s">
        <v>2537</v>
      </c>
      <c r="I54" s="285" t="s">
        <v>2538</v>
      </c>
      <c r="J54" s="285" t="s">
        <v>425</v>
      </c>
      <c r="K54" s="285" t="s">
        <v>2538</v>
      </c>
      <c r="L54" s="286">
        <v>421902299675</v>
      </c>
      <c r="M54" s="285" t="s">
        <v>2539</v>
      </c>
      <c r="N54" s="285"/>
      <c r="O54" s="285"/>
      <c r="P54" s="285"/>
      <c r="Q54" s="213"/>
      <c r="R54" s="276" t="str">
        <f t="shared" si="0"/>
        <v>30857791</v>
      </c>
    </row>
    <row r="55" spans="1:18" x14ac:dyDescent="0.2">
      <c r="A55" s="203" t="s">
        <v>2540</v>
      </c>
      <c r="B55" s="285" t="s">
        <v>2541</v>
      </c>
      <c r="C55" s="285" t="s">
        <v>423</v>
      </c>
      <c r="D55" s="285" t="s">
        <v>1727</v>
      </c>
      <c r="E55" s="285" t="s">
        <v>2542</v>
      </c>
      <c r="F55" s="285" t="s">
        <v>817</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423</v>
      </c>
      <c r="D56" s="285" t="s">
        <v>2550</v>
      </c>
      <c r="E56" s="285" t="s">
        <v>2060</v>
      </c>
      <c r="F56" s="285" t="s">
        <v>2061</v>
      </c>
      <c r="G56" s="285" t="s">
        <v>2551</v>
      </c>
      <c r="H56" s="285" t="s">
        <v>2552</v>
      </c>
      <c r="I56" s="285" t="s">
        <v>2553</v>
      </c>
      <c r="J56" s="285" t="s">
        <v>425</v>
      </c>
      <c r="K56" s="285"/>
      <c r="L56" s="286">
        <v>421902677720</v>
      </c>
      <c r="M56" s="285" t="s">
        <v>2554</v>
      </c>
      <c r="N56" s="285"/>
      <c r="O56" s="285"/>
      <c r="P56" s="285"/>
      <c r="Q56" s="213"/>
      <c r="R56" s="276" t="str">
        <f t="shared" si="0"/>
        <v>53942663</v>
      </c>
    </row>
    <row r="57" spans="1:18" x14ac:dyDescent="0.2">
      <c r="A57" s="203" t="s">
        <v>2555</v>
      </c>
      <c r="B57" s="285" t="s">
        <v>2556</v>
      </c>
      <c r="C57" s="285" t="s">
        <v>423</v>
      </c>
      <c r="D57" s="285" t="s">
        <v>2557</v>
      </c>
      <c r="E57" s="285" t="s">
        <v>2558</v>
      </c>
      <c r="F57" s="285" t="s">
        <v>2559</v>
      </c>
      <c r="G57" s="285" t="s">
        <v>2560</v>
      </c>
      <c r="H57" s="285" t="s">
        <v>2561</v>
      </c>
      <c r="I57" s="285" t="s">
        <v>2562</v>
      </c>
      <c r="J57" s="285" t="s">
        <v>509</v>
      </c>
      <c r="K57" s="285" t="s">
        <v>2562</v>
      </c>
      <c r="L57" s="286">
        <v>421905892677</v>
      </c>
      <c r="M57" s="285" t="s">
        <v>2563</v>
      </c>
      <c r="N57" s="285"/>
      <c r="O57" s="285"/>
      <c r="P57" s="285"/>
      <c r="Q57" s="213"/>
      <c r="R57" s="276" t="str">
        <f t="shared" si="0"/>
        <v>37951343</v>
      </c>
    </row>
    <row r="58" spans="1:18" x14ac:dyDescent="0.2">
      <c r="A58" s="203" t="s">
        <v>2564</v>
      </c>
      <c r="B58" s="285" t="s">
        <v>2565</v>
      </c>
      <c r="C58" s="285" t="s">
        <v>423</v>
      </c>
      <c r="D58" s="285" t="s">
        <v>2566</v>
      </c>
      <c r="E58" s="285" t="s">
        <v>430</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423</v>
      </c>
      <c r="D59" s="285" t="s">
        <v>2575</v>
      </c>
      <c r="E59" s="285" t="s">
        <v>2576</v>
      </c>
      <c r="F59" s="285" t="s">
        <v>2577</v>
      </c>
      <c r="G59" s="285" t="s">
        <v>2578</v>
      </c>
      <c r="H59" s="285" t="s">
        <v>2579</v>
      </c>
      <c r="I59" s="285" t="s">
        <v>2580</v>
      </c>
      <c r="J59" s="285" t="s">
        <v>425</v>
      </c>
      <c r="K59" s="285" t="s">
        <v>2580</v>
      </c>
      <c r="L59" s="286">
        <v>421948800954</v>
      </c>
      <c r="M59" s="285" t="s">
        <v>2581</v>
      </c>
      <c r="N59" s="285"/>
      <c r="O59" s="285"/>
      <c r="P59" s="285"/>
      <c r="Q59" s="213"/>
      <c r="R59" s="276" t="str">
        <f t="shared" si="0"/>
        <v>35992204</v>
      </c>
    </row>
    <row r="60" spans="1:18" x14ac:dyDescent="0.2">
      <c r="A60" s="198" t="s">
        <v>1792</v>
      </c>
      <c r="B60" s="199" t="s">
        <v>1793</v>
      </c>
      <c r="C60" s="200" t="s">
        <v>423</v>
      </c>
      <c r="D60" s="199" t="s">
        <v>1794</v>
      </c>
      <c r="E60" s="199" t="s">
        <v>430</v>
      </c>
      <c r="F60" s="199" t="s">
        <v>1795</v>
      </c>
      <c r="G60" s="199" t="s">
        <v>1796</v>
      </c>
      <c r="H60" s="265" t="s">
        <v>1797</v>
      </c>
      <c r="I60" s="199" t="s">
        <v>1798</v>
      </c>
      <c r="J60" s="199" t="s">
        <v>427</v>
      </c>
      <c r="K60" s="199" t="s">
        <v>1799</v>
      </c>
      <c r="L60" s="201">
        <v>421903555547</v>
      </c>
      <c r="M60" s="199" t="s">
        <v>1800</v>
      </c>
      <c r="N60" s="199"/>
      <c r="O60" s="199"/>
      <c r="P60" s="199"/>
      <c r="Q60" s="213"/>
      <c r="R60" s="276" t="str">
        <f t="shared" si="0"/>
        <v>42269423</v>
      </c>
    </row>
    <row r="61" spans="1:18" x14ac:dyDescent="0.2">
      <c r="A61" s="203" t="s">
        <v>1801</v>
      </c>
      <c r="B61" s="285" t="s">
        <v>1802</v>
      </c>
      <c r="C61" s="285" t="s">
        <v>423</v>
      </c>
      <c r="D61" s="285" t="s">
        <v>1803</v>
      </c>
      <c r="E61" s="285" t="s">
        <v>1804</v>
      </c>
      <c r="F61" s="285" t="s">
        <v>1805</v>
      </c>
      <c r="G61" s="285" t="s">
        <v>1806</v>
      </c>
      <c r="H61" s="285" t="s">
        <v>1807</v>
      </c>
      <c r="I61" s="285" t="s">
        <v>1808</v>
      </c>
      <c r="J61" s="285" t="s">
        <v>425</v>
      </c>
      <c r="K61" s="285" t="s">
        <v>1808</v>
      </c>
      <c r="L61" s="286">
        <v>421903175665</v>
      </c>
      <c r="M61" s="285" t="s">
        <v>1809</v>
      </c>
      <c r="N61" s="285"/>
      <c r="O61" s="285"/>
      <c r="P61" s="285"/>
      <c r="Q61" s="213"/>
      <c r="R61" s="276"/>
    </row>
    <row r="62" spans="1:18" x14ac:dyDescent="0.2">
      <c r="A62" s="198" t="s">
        <v>1389</v>
      </c>
      <c r="B62" s="199" t="s">
        <v>1390</v>
      </c>
      <c r="C62" s="200" t="s">
        <v>423</v>
      </c>
      <c r="D62" s="199" t="s">
        <v>1391</v>
      </c>
      <c r="E62" s="199" t="s">
        <v>434</v>
      </c>
      <c r="F62" s="199" t="s">
        <v>435</v>
      </c>
      <c r="G62" s="199" t="s">
        <v>1392</v>
      </c>
      <c r="H62" s="265" t="s">
        <v>1393</v>
      </c>
      <c r="I62" s="199" t="s">
        <v>1810</v>
      </c>
      <c r="J62" s="199" t="s">
        <v>427</v>
      </c>
      <c r="K62" s="199" t="s">
        <v>1811</v>
      </c>
      <c r="L62" s="201">
        <v>421918626994</v>
      </c>
      <c r="M62" s="199" t="s">
        <v>1394</v>
      </c>
      <c r="N62" s="199"/>
      <c r="O62" s="199"/>
      <c r="P62" s="199"/>
      <c r="Q62" s="213"/>
      <c r="R62" s="276" t="str">
        <f t="shared" si="0"/>
        <v>00595209</v>
      </c>
    </row>
    <row r="63" spans="1:18" x14ac:dyDescent="0.2">
      <c r="A63" s="203" t="s">
        <v>2582</v>
      </c>
      <c r="B63" s="285" t="s">
        <v>2583</v>
      </c>
      <c r="C63" s="285" t="s">
        <v>423</v>
      </c>
      <c r="D63" s="285" t="s">
        <v>2584</v>
      </c>
      <c r="E63" s="285" t="s">
        <v>2585</v>
      </c>
      <c r="F63" s="285" t="s">
        <v>317</v>
      </c>
      <c r="G63" s="285"/>
      <c r="H63" s="285" t="s">
        <v>2586</v>
      </c>
      <c r="I63" s="285" t="s">
        <v>2587</v>
      </c>
      <c r="J63" s="285" t="s">
        <v>425</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423</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423</v>
      </c>
      <c r="D68" s="285" t="s">
        <v>2628</v>
      </c>
      <c r="E68" s="285" t="s">
        <v>430</v>
      </c>
      <c r="F68" s="285" t="s">
        <v>622</v>
      </c>
      <c r="G68" s="285" t="s">
        <v>2629</v>
      </c>
      <c r="H68" s="285" t="s">
        <v>2630</v>
      </c>
      <c r="I68" s="285" t="s">
        <v>2631</v>
      </c>
      <c r="J68" s="285" t="s">
        <v>425</v>
      </c>
      <c r="K68" s="285" t="s">
        <v>2631</v>
      </c>
      <c r="L68" s="286">
        <v>421904566528</v>
      </c>
      <c r="M68" s="285" t="s">
        <v>2359</v>
      </c>
      <c r="N68" s="285"/>
      <c r="O68" s="285"/>
      <c r="P68" s="285"/>
      <c r="Q68" s="213"/>
      <c r="R68" s="276" t="str">
        <f t="shared" si="0"/>
        <v>42253284</v>
      </c>
    </row>
    <row r="69" spans="1:18" ht="13.2" x14ac:dyDescent="0.25">
      <c r="A69" s="203" t="s">
        <v>1812</v>
      </c>
      <c r="B69" s="285" t="s">
        <v>1813</v>
      </c>
      <c r="C69" s="285" t="s">
        <v>423</v>
      </c>
      <c r="D69" s="285" t="s">
        <v>1814</v>
      </c>
      <c r="E69" s="285" t="s">
        <v>436</v>
      </c>
      <c r="F69" s="285" t="s">
        <v>494</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423</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423</v>
      </c>
      <c r="D72" s="285" t="s">
        <v>2649</v>
      </c>
      <c r="E72" s="285" t="s">
        <v>2650</v>
      </c>
      <c r="F72" s="285" t="s">
        <v>2651</v>
      </c>
      <c r="G72" s="285" t="s">
        <v>2652</v>
      </c>
      <c r="H72" s="285" t="s">
        <v>2653</v>
      </c>
      <c r="I72" s="285" t="s">
        <v>2654</v>
      </c>
      <c r="J72" s="285" t="s">
        <v>425</v>
      </c>
      <c r="K72" s="285" t="s">
        <v>2654</v>
      </c>
      <c r="L72" s="286">
        <v>421905656180</v>
      </c>
      <c r="M72" s="285" t="s">
        <v>2359</v>
      </c>
      <c r="N72" s="285"/>
      <c r="O72" s="285"/>
      <c r="P72" s="285"/>
      <c r="Q72" s="213"/>
      <c r="R72" s="276" t="str">
        <f t="shared" si="0"/>
        <v>37832743</v>
      </c>
    </row>
    <row r="73" spans="1:18" x14ac:dyDescent="0.2">
      <c r="A73" s="203" t="s">
        <v>2655</v>
      </c>
      <c r="B73" s="285" t="s">
        <v>2656</v>
      </c>
      <c r="C73" s="285" t="s">
        <v>423</v>
      </c>
      <c r="D73" s="285" t="s">
        <v>2657</v>
      </c>
      <c r="E73" s="285" t="s">
        <v>424</v>
      </c>
      <c r="F73" s="285" t="s">
        <v>817</v>
      </c>
      <c r="G73" s="285" t="s">
        <v>2658</v>
      </c>
      <c r="H73" s="285" t="s">
        <v>2659</v>
      </c>
      <c r="I73" s="285" t="s">
        <v>2660</v>
      </c>
      <c r="J73" s="285" t="s">
        <v>425</v>
      </c>
      <c r="K73" s="285" t="s">
        <v>2660</v>
      </c>
      <c r="L73" s="286">
        <v>421905168178</v>
      </c>
      <c r="M73" s="285" t="s">
        <v>2359</v>
      </c>
      <c r="N73" s="285"/>
      <c r="O73" s="285"/>
      <c r="P73" s="285"/>
      <c r="Q73" s="213"/>
      <c r="R73" s="276" t="str">
        <f t="shared" si="0"/>
        <v>42007445</v>
      </c>
    </row>
    <row r="74" spans="1:18" ht="13.2" x14ac:dyDescent="0.25">
      <c r="A74" s="203" t="s">
        <v>1821</v>
      </c>
      <c r="B74" s="285" t="s">
        <v>1822</v>
      </c>
      <c r="C74" s="285" t="s">
        <v>423</v>
      </c>
      <c r="D74" s="285" t="s">
        <v>1823</v>
      </c>
      <c r="E74" s="285" t="s">
        <v>502</v>
      </c>
      <c r="F74" s="285" t="s">
        <v>503</v>
      </c>
      <c r="G74" s="313" t="s">
        <v>1824</v>
      </c>
      <c r="H74" s="285" t="s">
        <v>1825</v>
      </c>
      <c r="I74" s="285" t="s">
        <v>1826</v>
      </c>
      <c r="J74" s="285" t="s">
        <v>425</v>
      </c>
      <c r="K74" s="285" t="s">
        <v>1827</v>
      </c>
      <c r="L74" s="286">
        <v>421905897072</v>
      </c>
      <c r="M74" s="285" t="s">
        <v>1828</v>
      </c>
      <c r="N74" s="285"/>
      <c r="O74" s="285"/>
      <c r="P74" s="285"/>
      <c r="Q74" s="213"/>
      <c r="R74" s="276" t="str">
        <f t="shared" si="0"/>
        <v>36102181</v>
      </c>
    </row>
    <row r="75" spans="1:18" x14ac:dyDescent="0.2">
      <c r="A75" s="203" t="s">
        <v>2661</v>
      </c>
      <c r="B75" s="285" t="s">
        <v>2662</v>
      </c>
      <c r="C75" s="285" t="s">
        <v>423</v>
      </c>
      <c r="D75" s="285" t="s">
        <v>2663</v>
      </c>
      <c r="E75" s="285" t="s">
        <v>2664</v>
      </c>
      <c r="F75" s="285" t="s">
        <v>2665</v>
      </c>
      <c r="G75" s="285" t="s">
        <v>2666</v>
      </c>
      <c r="H75" s="285" t="s">
        <v>2667</v>
      </c>
      <c r="I75" s="285" t="s">
        <v>2668</v>
      </c>
      <c r="J75" s="285" t="s">
        <v>425</v>
      </c>
      <c r="K75" s="285" t="s">
        <v>2668</v>
      </c>
      <c r="L75" s="286">
        <v>421948486366</v>
      </c>
      <c r="M75" s="285" t="s">
        <v>2669</v>
      </c>
      <c r="N75" s="285"/>
      <c r="O75" s="285"/>
      <c r="P75" s="285"/>
      <c r="Q75" s="213"/>
      <c r="R75" s="276" t="str">
        <f t="shared" si="0"/>
        <v>42172209</v>
      </c>
    </row>
    <row r="76" spans="1:18" x14ac:dyDescent="0.2">
      <c r="A76" s="203" t="s">
        <v>1829</v>
      </c>
      <c r="B76" s="285" t="s">
        <v>1830</v>
      </c>
      <c r="C76" s="285" t="s">
        <v>423</v>
      </c>
      <c r="D76" s="285" t="s">
        <v>1831</v>
      </c>
      <c r="E76" s="285" t="s">
        <v>430</v>
      </c>
      <c r="F76" s="285" t="s">
        <v>1832</v>
      </c>
      <c r="G76" s="285" t="s">
        <v>1833</v>
      </c>
      <c r="H76" s="285" t="s">
        <v>1834</v>
      </c>
      <c r="I76" s="285" t="s">
        <v>2670</v>
      </c>
      <c r="J76" s="199" t="s">
        <v>427</v>
      </c>
      <c r="K76" s="285"/>
      <c r="L76" s="286">
        <v>421918817207</v>
      </c>
      <c r="M76" s="285" t="s">
        <v>1835</v>
      </c>
      <c r="N76" s="285"/>
      <c r="O76" s="285"/>
      <c r="P76" s="285"/>
      <c r="Q76" s="213"/>
      <c r="R76" s="276" t="str">
        <f t="shared" si="0"/>
        <v>50607332</v>
      </c>
    </row>
    <row r="77" spans="1:18" x14ac:dyDescent="0.2">
      <c r="A77" s="203" t="s">
        <v>2671</v>
      </c>
      <c r="B77" s="285" t="s">
        <v>2672</v>
      </c>
      <c r="C77" s="285" t="s">
        <v>423</v>
      </c>
      <c r="D77" s="285" t="s">
        <v>2673</v>
      </c>
      <c r="E77" s="285" t="s">
        <v>2674</v>
      </c>
      <c r="F77" s="285" t="s">
        <v>2675</v>
      </c>
      <c r="G77" s="285" t="s">
        <v>2676</v>
      </c>
      <c r="H77" s="285" t="s">
        <v>2677</v>
      </c>
      <c r="I77" s="285" t="s">
        <v>2678</v>
      </c>
      <c r="J77" s="285" t="s">
        <v>425</v>
      </c>
      <c r="K77" s="285" t="s">
        <v>2678</v>
      </c>
      <c r="L77" s="286">
        <v>421904339283</v>
      </c>
      <c r="M77" s="285" t="s">
        <v>2679</v>
      </c>
      <c r="N77" s="285"/>
      <c r="O77" s="285"/>
      <c r="P77" s="285"/>
      <c r="Q77" s="213"/>
      <c r="R77" s="276" t="str">
        <f t="shared" si="0"/>
        <v>42279607</v>
      </c>
    </row>
    <row r="78" spans="1:18" x14ac:dyDescent="0.2">
      <c r="A78" s="203" t="s">
        <v>1836</v>
      </c>
      <c r="B78" s="285" t="s">
        <v>1837</v>
      </c>
      <c r="C78" s="285" t="s">
        <v>423</v>
      </c>
      <c r="D78" s="285" t="s">
        <v>1838</v>
      </c>
      <c r="E78" s="285" t="s">
        <v>502</v>
      </c>
      <c r="F78" s="285" t="s">
        <v>1839</v>
      </c>
      <c r="G78" s="285" t="s">
        <v>1840</v>
      </c>
      <c r="H78" s="285" t="s">
        <v>1841</v>
      </c>
      <c r="I78" s="285" t="s">
        <v>1842</v>
      </c>
      <c r="J78" s="285" t="s">
        <v>425</v>
      </c>
      <c r="K78" s="285" t="s">
        <v>1842</v>
      </c>
      <c r="L78" s="286">
        <v>421908842839</v>
      </c>
      <c r="M78" s="285" t="s">
        <v>2680</v>
      </c>
      <c r="N78" s="285"/>
      <c r="O78" s="285"/>
      <c r="P78" s="285"/>
    </row>
    <row r="79" spans="1:18" x14ac:dyDescent="0.2">
      <c r="A79" s="203" t="s">
        <v>2681</v>
      </c>
      <c r="B79" s="285" t="s">
        <v>2682</v>
      </c>
      <c r="C79" s="285" t="s">
        <v>2301</v>
      </c>
      <c r="D79" s="285" t="s">
        <v>2683</v>
      </c>
      <c r="E79" s="285" t="s">
        <v>430</v>
      </c>
      <c r="F79" s="285" t="s">
        <v>542</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423</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3.2" x14ac:dyDescent="0.25">
      <c r="A81" s="203" t="s">
        <v>1853</v>
      </c>
      <c r="B81" s="285" t="s">
        <v>1854</v>
      </c>
      <c r="C81" s="285" t="s">
        <v>423</v>
      </c>
      <c r="D81" s="285" t="s">
        <v>1855</v>
      </c>
      <c r="E81" s="285" t="s">
        <v>430</v>
      </c>
      <c r="F81" s="285" t="s">
        <v>826</v>
      </c>
      <c r="G81" s="313" t="s">
        <v>1856</v>
      </c>
      <c r="H81" s="285" t="s">
        <v>1857</v>
      </c>
      <c r="I81" s="285" t="s">
        <v>1858</v>
      </c>
      <c r="J81" s="285" t="s">
        <v>425</v>
      </c>
      <c r="K81" s="285" t="s">
        <v>1858</v>
      </c>
      <c r="L81" s="286">
        <v>421905659005</v>
      </c>
      <c r="M81" s="285" t="s">
        <v>1859</v>
      </c>
      <c r="N81" s="285"/>
      <c r="O81" s="285"/>
      <c r="P81" s="285"/>
    </row>
    <row r="82" spans="1:16" ht="13.2" x14ac:dyDescent="0.25">
      <c r="A82" s="203" t="s">
        <v>1860</v>
      </c>
      <c r="B82" s="285" t="s">
        <v>1861</v>
      </c>
      <c r="C82" s="285" t="s">
        <v>423</v>
      </c>
      <c r="D82" s="285" t="s">
        <v>1862</v>
      </c>
      <c r="E82" s="285" t="s">
        <v>434</v>
      </c>
      <c r="F82" s="285" t="s">
        <v>435</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423</v>
      </c>
      <c r="D83" s="285" t="s">
        <v>2693</v>
      </c>
      <c r="E83" s="285" t="s">
        <v>430</v>
      </c>
      <c r="F83" s="285" t="s">
        <v>758</v>
      </c>
      <c r="G83" s="285" t="s">
        <v>2694</v>
      </c>
      <c r="H83" s="285" t="s">
        <v>2695</v>
      </c>
      <c r="I83" s="285" t="s">
        <v>2696</v>
      </c>
      <c r="J83" s="285" t="s">
        <v>425</v>
      </c>
      <c r="K83" s="285" t="s">
        <v>2696</v>
      </c>
      <c r="L83" s="286">
        <v>421903413040</v>
      </c>
      <c r="M83" s="285" t="s">
        <v>2697</v>
      </c>
      <c r="N83" s="285"/>
      <c r="O83" s="285"/>
      <c r="P83" s="285"/>
    </row>
    <row r="84" spans="1:16" ht="13.2" x14ac:dyDescent="0.2">
      <c r="A84" s="198" t="s">
        <v>439</v>
      </c>
      <c r="B84" s="199" t="s">
        <v>1867</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1395</v>
      </c>
      <c r="L88" s="316">
        <v>421908965156</v>
      </c>
      <c r="M88" s="200" t="s">
        <v>479</v>
      </c>
      <c r="N88" s="199"/>
      <c r="O88" s="200"/>
      <c r="P88" s="199"/>
    </row>
    <row r="89" spans="1:16" x14ac:dyDescent="0.2">
      <c r="A89" s="198" t="s">
        <v>480</v>
      </c>
      <c r="B89" s="199" t="s">
        <v>481</v>
      </c>
      <c r="C89" s="200" t="s">
        <v>423</v>
      </c>
      <c r="D89" s="200" t="s">
        <v>1364</v>
      </c>
      <c r="E89" s="200" t="s">
        <v>1365</v>
      </c>
      <c r="F89" s="200" t="s">
        <v>1366</v>
      </c>
      <c r="G89" s="265" t="s">
        <v>482</v>
      </c>
      <c r="H89" s="314" t="s">
        <v>483</v>
      </c>
      <c r="I89" s="200" t="s">
        <v>1868</v>
      </c>
      <c r="J89" s="200" t="s">
        <v>425</v>
      </c>
      <c r="K89" s="315" t="s">
        <v>484</v>
      </c>
      <c r="L89" s="316">
        <v>421905998953</v>
      </c>
      <c r="M89" s="200" t="s">
        <v>485</v>
      </c>
      <c r="N89" s="199"/>
      <c r="O89" s="200"/>
      <c r="P89" s="199"/>
    </row>
    <row r="90" spans="1:16" ht="20.399999999999999" x14ac:dyDescent="0.2">
      <c r="A90" s="198" t="s">
        <v>486</v>
      </c>
      <c r="B90" s="199" t="s">
        <v>487</v>
      </c>
      <c r="C90" s="200" t="s">
        <v>423</v>
      </c>
      <c r="D90" s="200" t="s">
        <v>474</v>
      </c>
      <c r="E90" s="200" t="s">
        <v>430</v>
      </c>
      <c r="F90" s="200" t="s">
        <v>475</v>
      </c>
      <c r="G90" s="265" t="s">
        <v>488</v>
      </c>
      <c r="H90" s="314" t="s">
        <v>489</v>
      </c>
      <c r="I90" s="200" t="s">
        <v>490</v>
      </c>
      <c r="J90" s="200" t="s">
        <v>427</v>
      </c>
      <c r="K90" s="315" t="s">
        <v>1396</v>
      </c>
      <c r="L90" s="316" t="s">
        <v>1397</v>
      </c>
      <c r="M90" s="200" t="s">
        <v>491</v>
      </c>
      <c r="N90" s="199"/>
      <c r="O90" s="200"/>
      <c r="P90" s="199"/>
    </row>
    <row r="91" spans="1:16" x14ac:dyDescent="0.2">
      <c r="A91" s="198" t="s">
        <v>492</v>
      </c>
      <c r="B91" s="199" t="s">
        <v>493</v>
      </c>
      <c r="C91" s="200" t="s">
        <v>423</v>
      </c>
      <c r="D91" s="200" t="s">
        <v>1869</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1870</v>
      </c>
      <c r="B93" s="199" t="s">
        <v>1871</v>
      </c>
      <c r="C93" s="200" t="s">
        <v>423</v>
      </c>
      <c r="D93" s="199" t="s">
        <v>1872</v>
      </c>
      <c r="E93" s="199" t="s">
        <v>1873</v>
      </c>
      <c r="F93" s="199" t="s">
        <v>1874</v>
      </c>
      <c r="G93" s="199" t="s">
        <v>1875</v>
      </c>
      <c r="H93" s="199" t="s">
        <v>1876</v>
      </c>
      <c r="I93" s="199" t="s">
        <v>1877</v>
      </c>
      <c r="J93" s="199" t="s">
        <v>427</v>
      </c>
      <c r="K93" s="199" t="s">
        <v>1877</v>
      </c>
      <c r="L93" s="201">
        <v>421917812810</v>
      </c>
      <c r="M93" s="199" t="s">
        <v>1878</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1879</v>
      </c>
      <c r="J94" s="200" t="s">
        <v>427</v>
      </c>
      <c r="K94" s="315" t="s">
        <v>517</v>
      </c>
      <c r="L94" s="316">
        <v>421905162424</v>
      </c>
      <c r="M94" s="200" t="s">
        <v>518</v>
      </c>
      <c r="N94" s="199"/>
      <c r="O94" s="200"/>
      <c r="P94" s="199"/>
    </row>
    <row r="95" spans="1:16" ht="20.399999999999999" x14ac:dyDescent="0.2">
      <c r="A95" s="198" t="s">
        <v>519</v>
      </c>
      <c r="B95" s="199" t="s">
        <v>1880</v>
      </c>
      <c r="C95" s="200" t="s">
        <v>423</v>
      </c>
      <c r="D95" s="200" t="s">
        <v>1367</v>
      </c>
      <c r="E95" s="199" t="s">
        <v>434</v>
      </c>
      <c r="F95" s="200" t="s">
        <v>435</v>
      </c>
      <c r="G95" s="265" t="s">
        <v>520</v>
      </c>
      <c r="H95" s="314" t="s">
        <v>521</v>
      </c>
      <c r="I95" s="200" t="s">
        <v>522</v>
      </c>
      <c r="J95" s="200" t="s">
        <v>427</v>
      </c>
      <c r="K95" s="315" t="s">
        <v>1398</v>
      </c>
      <c r="L95" s="316" t="s">
        <v>1399</v>
      </c>
      <c r="M95" s="200" t="s">
        <v>523</v>
      </c>
      <c r="N95" s="199"/>
      <c r="O95" s="200"/>
      <c r="P95" s="199"/>
    </row>
    <row r="96" spans="1:16" x14ac:dyDescent="0.2">
      <c r="A96" s="203">
        <v>30814910</v>
      </c>
      <c r="B96" s="285" t="s">
        <v>2698</v>
      </c>
      <c r="C96" s="285" t="s">
        <v>423</v>
      </c>
      <c r="D96" s="285" t="s">
        <v>1367</v>
      </c>
      <c r="E96" s="285" t="s">
        <v>2699</v>
      </c>
      <c r="F96" s="285" t="s">
        <v>435</v>
      </c>
      <c r="G96" s="285" t="s">
        <v>2700</v>
      </c>
      <c r="H96" s="285" t="s">
        <v>521</v>
      </c>
      <c r="I96" s="285" t="s">
        <v>522</v>
      </c>
      <c r="J96" s="285" t="s">
        <v>427</v>
      </c>
      <c r="K96" s="285" t="s">
        <v>522</v>
      </c>
      <c r="L96" s="286">
        <v>421905267973</v>
      </c>
      <c r="M96" s="285" t="s">
        <v>523</v>
      </c>
      <c r="N96" s="285"/>
      <c r="O96" s="285"/>
      <c r="P96" s="285"/>
    </row>
    <row r="97" spans="1:16" x14ac:dyDescent="0.2">
      <c r="A97" s="198" t="s">
        <v>1400</v>
      </c>
      <c r="B97" s="199" t="s">
        <v>1401</v>
      </c>
      <c r="C97" s="200" t="s">
        <v>423</v>
      </c>
      <c r="D97" s="200" t="s">
        <v>524</v>
      </c>
      <c r="E97" s="200" t="s">
        <v>430</v>
      </c>
      <c r="F97" s="200" t="s">
        <v>525</v>
      </c>
      <c r="G97" s="265" t="s">
        <v>1402</v>
      </c>
      <c r="H97" s="199" t="s">
        <v>1403</v>
      </c>
      <c r="I97" s="200" t="s">
        <v>1404</v>
      </c>
      <c r="J97" s="200" t="s">
        <v>427</v>
      </c>
      <c r="K97" s="200" t="s">
        <v>1405</v>
      </c>
      <c r="L97" s="201">
        <v>421907696186</v>
      </c>
      <c r="M97" s="200" t="s">
        <v>1406</v>
      </c>
      <c r="N97" s="200"/>
      <c r="O97" s="200"/>
      <c r="P97" s="200"/>
    </row>
    <row r="98" spans="1:16" x14ac:dyDescent="0.2">
      <c r="A98" s="198" t="s">
        <v>1881</v>
      </c>
      <c r="B98" s="199" t="s">
        <v>1882</v>
      </c>
      <c r="C98" s="200" t="s">
        <v>423</v>
      </c>
      <c r="D98" s="200" t="s">
        <v>1883</v>
      </c>
      <c r="E98" s="200" t="s">
        <v>436</v>
      </c>
      <c r="F98" s="200" t="s">
        <v>494</v>
      </c>
      <c r="G98" s="265" t="s">
        <v>1884</v>
      </c>
      <c r="H98" s="199" t="s">
        <v>1885</v>
      </c>
      <c r="I98" s="200" t="s">
        <v>1886</v>
      </c>
      <c r="J98" s="200" t="s">
        <v>427</v>
      </c>
      <c r="K98" s="200" t="s">
        <v>1886</v>
      </c>
      <c r="L98" s="201">
        <v>421918478290</v>
      </c>
      <c r="M98" s="200" t="s">
        <v>1887</v>
      </c>
      <c r="N98" s="200"/>
      <c r="O98" s="200"/>
      <c r="P98" s="200"/>
    </row>
    <row r="99" spans="1:16" x14ac:dyDescent="0.2">
      <c r="A99" s="198" t="s">
        <v>1407</v>
      </c>
      <c r="B99" s="199" t="s">
        <v>1408</v>
      </c>
      <c r="C99" s="200" t="s">
        <v>423</v>
      </c>
      <c r="D99" s="200" t="s">
        <v>1888</v>
      </c>
      <c r="E99" s="200" t="s">
        <v>1889</v>
      </c>
      <c r="F99" s="200" t="s">
        <v>1890</v>
      </c>
      <c r="G99" s="265" t="s">
        <v>1409</v>
      </c>
      <c r="H99" s="199" t="s">
        <v>1410</v>
      </c>
      <c r="I99" s="200" t="s">
        <v>1891</v>
      </c>
      <c r="J99" s="200" t="s">
        <v>425</v>
      </c>
      <c r="K99" s="200" t="s">
        <v>1891</v>
      </c>
      <c r="L99" s="201">
        <v>421907448837</v>
      </c>
      <c r="M99" s="200" t="s">
        <v>1411</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2701</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1412</v>
      </c>
      <c r="P102" s="317"/>
    </row>
    <row r="103" spans="1:16" x14ac:dyDescent="0.2">
      <c r="A103" s="198" t="s">
        <v>1892</v>
      </c>
      <c r="B103" s="199" t="s">
        <v>1893</v>
      </c>
      <c r="C103" s="200" t="s">
        <v>423</v>
      </c>
      <c r="D103" s="200" t="s">
        <v>1894</v>
      </c>
      <c r="E103" s="200" t="s">
        <v>1895</v>
      </c>
      <c r="F103" s="200" t="s">
        <v>1896</v>
      </c>
      <c r="G103" s="199" t="s">
        <v>1897</v>
      </c>
      <c r="H103" s="199" t="s">
        <v>1898</v>
      </c>
      <c r="I103" s="200" t="s">
        <v>1899</v>
      </c>
      <c r="J103" s="200" t="s">
        <v>427</v>
      </c>
      <c r="K103" s="200" t="s">
        <v>1899</v>
      </c>
      <c r="L103" s="201">
        <v>421905607646</v>
      </c>
      <c r="M103" s="200" t="s">
        <v>1900</v>
      </c>
      <c r="N103" s="200"/>
      <c r="O103" s="278"/>
      <c r="P103" s="317"/>
    </row>
    <row r="104" spans="1:16" x14ac:dyDescent="0.2">
      <c r="A104" s="198" t="s">
        <v>1901</v>
      </c>
      <c r="B104" s="199" t="s">
        <v>1902</v>
      </c>
      <c r="C104" s="200" t="s">
        <v>423</v>
      </c>
      <c r="D104" s="199" t="s">
        <v>1903</v>
      </c>
      <c r="E104" s="199" t="s">
        <v>1904</v>
      </c>
      <c r="F104" s="199" t="s">
        <v>1905</v>
      </c>
      <c r="G104" s="265" t="s">
        <v>1906</v>
      </c>
      <c r="H104" s="199" t="s">
        <v>1907</v>
      </c>
      <c r="I104" s="199" t="s">
        <v>1908</v>
      </c>
      <c r="J104" s="199" t="s">
        <v>425</v>
      </c>
      <c r="K104" s="199" t="s">
        <v>1909</v>
      </c>
      <c r="L104" s="201">
        <v>421907344996</v>
      </c>
      <c r="M104" s="199" t="s">
        <v>1910</v>
      </c>
      <c r="N104" s="199"/>
      <c r="O104" s="199"/>
      <c r="P104" s="199"/>
    </row>
    <row r="105" spans="1:16" x14ac:dyDescent="0.2">
      <c r="A105" s="198" t="s">
        <v>1911</v>
      </c>
      <c r="B105" s="199" t="s">
        <v>1912</v>
      </c>
      <c r="C105" s="200" t="s">
        <v>423</v>
      </c>
      <c r="D105" s="199" t="s">
        <v>1913</v>
      </c>
      <c r="E105" s="199" t="s">
        <v>430</v>
      </c>
      <c r="F105" s="199" t="s">
        <v>437</v>
      </c>
      <c r="G105" s="318" t="s">
        <v>1914</v>
      </c>
      <c r="H105" s="199" t="s">
        <v>1915</v>
      </c>
      <c r="I105" s="199" t="s">
        <v>1916</v>
      </c>
      <c r="J105" s="199" t="s">
        <v>427</v>
      </c>
      <c r="K105" s="199" t="s">
        <v>1916</v>
      </c>
      <c r="L105" s="201">
        <v>421903919943</v>
      </c>
      <c r="M105" s="199" t="s">
        <v>1917</v>
      </c>
      <c r="N105" s="199"/>
      <c r="O105" s="199"/>
      <c r="P105" s="199"/>
    </row>
    <row r="106" spans="1:16" x14ac:dyDescent="0.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2">
      <c r="A107" s="198" t="s">
        <v>1918</v>
      </c>
      <c r="B107" s="199" t="s">
        <v>1919</v>
      </c>
      <c r="C107" s="200" t="s">
        <v>423</v>
      </c>
      <c r="D107" s="199" t="s">
        <v>1920</v>
      </c>
      <c r="E107" s="199" t="s">
        <v>430</v>
      </c>
      <c r="F107" s="199" t="s">
        <v>1921</v>
      </c>
      <c r="G107" s="199" t="s">
        <v>1922</v>
      </c>
      <c r="H107" s="199" t="s">
        <v>1923</v>
      </c>
      <c r="I107" s="199" t="s">
        <v>1924</v>
      </c>
      <c r="J107" s="199" t="s">
        <v>427</v>
      </c>
      <c r="K107" s="199" t="s">
        <v>1925</v>
      </c>
      <c r="L107" s="201">
        <v>421903204367</v>
      </c>
      <c r="M107" s="199" t="s">
        <v>1926</v>
      </c>
      <c r="N107" s="199"/>
      <c r="O107" s="199"/>
      <c r="P107" s="199"/>
    </row>
    <row r="108" spans="1:16" x14ac:dyDescent="0.2">
      <c r="A108" s="198" t="s">
        <v>556</v>
      </c>
      <c r="B108" s="199" t="s">
        <v>557</v>
      </c>
      <c r="C108" s="200" t="s">
        <v>423</v>
      </c>
      <c r="D108" s="199" t="s">
        <v>558</v>
      </c>
      <c r="E108" s="199" t="s">
        <v>430</v>
      </c>
      <c r="F108" s="199" t="s">
        <v>559</v>
      </c>
      <c r="G108" s="199" t="s">
        <v>560</v>
      </c>
      <c r="H108" s="199" t="s">
        <v>561</v>
      </c>
      <c r="I108" s="199" t="s">
        <v>1927</v>
      </c>
      <c r="J108" s="199" t="s">
        <v>2702</v>
      </c>
      <c r="K108" s="199" t="s">
        <v>1928</v>
      </c>
      <c r="L108" s="201">
        <v>421911865045</v>
      </c>
      <c r="M108" s="199" t="s">
        <v>562</v>
      </c>
      <c r="N108" s="199"/>
      <c r="O108" s="199"/>
      <c r="P108" s="199" t="s">
        <v>1413</v>
      </c>
    </row>
    <row r="109" spans="1:16" x14ac:dyDescent="0.2">
      <c r="A109" s="198" t="s">
        <v>563</v>
      </c>
      <c r="B109" s="199" t="s">
        <v>564</v>
      </c>
      <c r="C109" s="200" t="s">
        <v>423</v>
      </c>
      <c r="D109" s="200" t="s">
        <v>474</v>
      </c>
      <c r="E109" s="200" t="s">
        <v>430</v>
      </c>
      <c r="F109" s="200" t="s">
        <v>525</v>
      </c>
      <c r="G109" s="199" t="s">
        <v>565</v>
      </c>
      <c r="H109" s="265" t="s">
        <v>566</v>
      </c>
      <c r="I109" s="200" t="s">
        <v>1368</v>
      </c>
      <c r="J109" s="200" t="s">
        <v>838</v>
      </c>
      <c r="K109" s="200" t="s">
        <v>567</v>
      </c>
      <c r="L109" s="201">
        <v>421915177492</v>
      </c>
      <c r="M109" s="200" t="s">
        <v>568</v>
      </c>
      <c r="N109" s="199"/>
      <c r="O109" s="200"/>
      <c r="P109" s="200"/>
    </row>
    <row r="110" spans="1:16" x14ac:dyDescent="0.2">
      <c r="A110" s="198" t="s">
        <v>1929</v>
      </c>
      <c r="B110" s="199" t="s">
        <v>1930</v>
      </c>
      <c r="C110" s="200" t="s">
        <v>423</v>
      </c>
      <c r="D110" s="200" t="s">
        <v>474</v>
      </c>
      <c r="E110" s="199" t="s">
        <v>430</v>
      </c>
      <c r="F110" s="200" t="s">
        <v>525</v>
      </c>
      <c r="G110" s="199" t="s">
        <v>1931</v>
      </c>
      <c r="H110" s="199" t="s">
        <v>1932</v>
      </c>
      <c r="I110" s="199" t="s">
        <v>1933</v>
      </c>
      <c r="J110" s="199" t="s">
        <v>427</v>
      </c>
      <c r="K110" s="199" t="s">
        <v>1933</v>
      </c>
      <c r="L110" s="201">
        <v>421908145184</v>
      </c>
      <c r="M110" s="199" t="s">
        <v>1934</v>
      </c>
      <c r="N110" s="199"/>
      <c r="O110" s="199"/>
      <c r="P110" s="199"/>
    </row>
    <row r="111" spans="1:16" x14ac:dyDescent="0.2">
      <c r="A111" s="198" t="s">
        <v>569</v>
      </c>
      <c r="B111" s="199" t="s">
        <v>570</v>
      </c>
      <c r="C111" s="200" t="s">
        <v>423</v>
      </c>
      <c r="D111" s="199" t="s">
        <v>571</v>
      </c>
      <c r="E111" s="199" t="s">
        <v>428</v>
      </c>
      <c r="F111" s="199" t="s">
        <v>429</v>
      </c>
      <c r="G111" s="199" t="s">
        <v>572</v>
      </c>
      <c r="H111" s="199" t="s">
        <v>1414</v>
      </c>
      <c r="I111" s="199" t="s">
        <v>573</v>
      </c>
      <c r="J111" s="199" t="s">
        <v>509</v>
      </c>
      <c r="K111" s="199" t="s">
        <v>573</v>
      </c>
      <c r="L111" s="316">
        <v>421905380634</v>
      </c>
      <c r="M111" s="319" t="s">
        <v>574</v>
      </c>
      <c r="N111" s="199"/>
      <c r="O111" s="199"/>
      <c r="P111" s="319" t="s">
        <v>1415</v>
      </c>
    </row>
    <row r="112" spans="1:16" x14ac:dyDescent="0.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3.2" x14ac:dyDescent="0.2">
      <c r="A113" s="198" t="s">
        <v>582</v>
      </c>
      <c r="B113" s="199" t="s">
        <v>583</v>
      </c>
      <c r="C113" s="200" t="s">
        <v>423</v>
      </c>
      <c r="D113" s="200" t="s">
        <v>474</v>
      </c>
      <c r="E113" s="199" t="s">
        <v>430</v>
      </c>
      <c r="F113" s="199" t="s">
        <v>525</v>
      </c>
      <c r="G113" s="199" t="s">
        <v>584</v>
      </c>
      <c r="H113" s="312" t="s">
        <v>1935</v>
      </c>
      <c r="I113" s="199" t="s">
        <v>1936</v>
      </c>
      <c r="J113" s="199" t="s">
        <v>427</v>
      </c>
      <c r="K113" s="275" t="s">
        <v>585</v>
      </c>
      <c r="L113" s="316">
        <v>421905659739</v>
      </c>
      <c r="M113" s="199" t="s">
        <v>586</v>
      </c>
      <c r="N113" s="310"/>
      <c r="O113" s="199"/>
      <c r="P113" s="200"/>
    </row>
    <row r="114" spans="1:16" x14ac:dyDescent="0.2">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2">
      <c r="A115" s="198" t="s">
        <v>1937</v>
      </c>
      <c r="B115" s="199" t="s">
        <v>1938</v>
      </c>
      <c r="C115" s="200" t="s">
        <v>423</v>
      </c>
      <c r="D115" s="199" t="s">
        <v>1939</v>
      </c>
      <c r="E115" s="199" t="s">
        <v>1940</v>
      </c>
      <c r="F115" s="199" t="s">
        <v>1941</v>
      </c>
      <c r="G115" s="199" t="s">
        <v>1942</v>
      </c>
      <c r="H115" s="199" t="s">
        <v>1943</v>
      </c>
      <c r="I115" s="199" t="s">
        <v>1944</v>
      </c>
      <c r="J115" s="199" t="s">
        <v>425</v>
      </c>
      <c r="K115" s="199" t="s">
        <v>1944</v>
      </c>
      <c r="L115" s="201">
        <v>421908737634</v>
      </c>
      <c r="M115" s="199" t="s">
        <v>1945</v>
      </c>
      <c r="N115" s="199"/>
      <c r="O115" s="199"/>
      <c r="P115" s="199"/>
    </row>
    <row r="116" spans="1:16" x14ac:dyDescent="0.2">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2">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2">
      <c r="A118" s="198" t="s">
        <v>1416</v>
      </c>
      <c r="B118" s="199" t="s">
        <v>1417</v>
      </c>
      <c r="C118" s="200" t="s">
        <v>423</v>
      </c>
      <c r="D118" s="200" t="s">
        <v>474</v>
      </c>
      <c r="E118" s="199" t="s">
        <v>430</v>
      </c>
      <c r="F118" s="200" t="s">
        <v>475</v>
      </c>
      <c r="G118" s="199" t="s">
        <v>1418</v>
      </c>
      <c r="H118" s="199" t="s">
        <v>1419</v>
      </c>
      <c r="I118" s="199" t="s">
        <v>1420</v>
      </c>
      <c r="J118" s="199" t="s">
        <v>427</v>
      </c>
      <c r="K118" s="199" t="s">
        <v>1420</v>
      </c>
      <c r="L118" s="201">
        <v>421917800004</v>
      </c>
      <c r="M118" s="199" t="s">
        <v>1421</v>
      </c>
      <c r="N118" s="199"/>
      <c r="O118" s="199"/>
      <c r="P118" s="199"/>
    </row>
    <row r="119" spans="1:16" x14ac:dyDescent="0.2">
      <c r="A119" s="198" t="s">
        <v>1946</v>
      </c>
      <c r="B119" s="199" t="s">
        <v>1947</v>
      </c>
      <c r="C119" s="200" t="s">
        <v>423</v>
      </c>
      <c r="D119" s="200" t="s">
        <v>1948</v>
      </c>
      <c r="E119" s="199" t="s">
        <v>430</v>
      </c>
      <c r="F119" s="200" t="s">
        <v>1949</v>
      </c>
      <c r="G119" s="199" t="s">
        <v>1950</v>
      </c>
      <c r="H119" s="199" t="s">
        <v>1951</v>
      </c>
      <c r="I119" s="199" t="s">
        <v>1952</v>
      </c>
      <c r="J119" s="199" t="s">
        <v>427</v>
      </c>
      <c r="K119" s="199" t="s">
        <v>1952</v>
      </c>
      <c r="L119" s="201">
        <v>421918796233</v>
      </c>
      <c r="M119" s="199" t="s">
        <v>1953</v>
      </c>
      <c r="N119" s="199"/>
      <c r="O119" s="199"/>
      <c r="P119" s="199"/>
    </row>
    <row r="120" spans="1:16" x14ac:dyDescent="0.2">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2">
      <c r="A121" s="198" t="s">
        <v>619</v>
      </c>
      <c r="B121" s="199" t="s">
        <v>620</v>
      </c>
      <c r="C121" s="200" t="s">
        <v>423</v>
      </c>
      <c r="D121" s="200" t="s">
        <v>621</v>
      </c>
      <c r="E121" s="200" t="s">
        <v>430</v>
      </c>
      <c r="F121" s="200" t="s">
        <v>622</v>
      </c>
      <c r="G121" s="320" t="s">
        <v>1369</v>
      </c>
      <c r="H121" s="265" t="s">
        <v>1370</v>
      </c>
      <c r="I121" s="200" t="s">
        <v>623</v>
      </c>
      <c r="J121" s="200" t="s">
        <v>427</v>
      </c>
      <c r="K121" s="200" t="s">
        <v>2703</v>
      </c>
      <c r="L121" s="201">
        <v>421905936379</v>
      </c>
      <c r="M121" s="200" t="s">
        <v>624</v>
      </c>
      <c r="N121" s="199"/>
      <c r="O121" s="200"/>
      <c r="P121" s="199"/>
    </row>
    <row r="122" spans="1:16" x14ac:dyDescent="0.2">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2">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2">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2">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2">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2">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1422</v>
      </c>
      <c r="P127" s="199" t="s">
        <v>1423</v>
      </c>
    </row>
    <row r="128" spans="1:16" ht="13.2" x14ac:dyDescent="0.2">
      <c r="A128" s="198" t="s">
        <v>1954</v>
      </c>
      <c r="B128" s="199" t="s">
        <v>1955</v>
      </c>
      <c r="C128" s="200" t="s">
        <v>423</v>
      </c>
      <c r="D128" s="200" t="s">
        <v>474</v>
      </c>
      <c r="E128" s="199" t="s">
        <v>430</v>
      </c>
      <c r="F128" s="199" t="s">
        <v>475</v>
      </c>
      <c r="G128" s="321" t="s">
        <v>1956</v>
      </c>
      <c r="H128" s="321" t="s">
        <v>1957</v>
      </c>
      <c r="I128" s="199" t="s">
        <v>1958</v>
      </c>
      <c r="J128" s="199" t="s">
        <v>425</v>
      </c>
      <c r="K128" s="199" t="s">
        <v>1959</v>
      </c>
      <c r="L128" s="201">
        <v>421904260194</v>
      </c>
      <c r="M128" s="199" t="s">
        <v>1960</v>
      </c>
      <c r="N128" s="199"/>
      <c r="O128" s="199"/>
      <c r="P128" s="199"/>
    </row>
    <row r="129" spans="1:16" ht="13.2" x14ac:dyDescent="0.2">
      <c r="A129" s="198" t="s">
        <v>670</v>
      </c>
      <c r="B129" s="199" t="s">
        <v>671</v>
      </c>
      <c r="C129" s="200" t="s">
        <v>423</v>
      </c>
      <c r="D129" s="200" t="s">
        <v>474</v>
      </c>
      <c r="E129" s="199" t="s">
        <v>430</v>
      </c>
      <c r="F129" s="200" t="s">
        <v>525</v>
      </c>
      <c r="G129" s="312" t="s">
        <v>2704</v>
      </c>
      <c r="H129" s="199" t="s">
        <v>2705</v>
      </c>
      <c r="I129" s="199" t="s">
        <v>2706</v>
      </c>
      <c r="J129" s="199" t="s">
        <v>425</v>
      </c>
      <c r="K129" s="199" t="s">
        <v>2706</v>
      </c>
      <c r="L129" s="201">
        <v>421910161266</v>
      </c>
      <c r="M129" s="199" t="s">
        <v>672</v>
      </c>
      <c r="N129" s="200"/>
      <c r="O129" s="200"/>
      <c r="P129" s="200"/>
    </row>
    <row r="130" spans="1:16" x14ac:dyDescent="0.2">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2">
      <c r="A131" s="198" t="s">
        <v>680</v>
      </c>
      <c r="B131" s="199" t="s">
        <v>681</v>
      </c>
      <c r="C131" s="200" t="s">
        <v>423</v>
      </c>
      <c r="D131" s="199" t="s">
        <v>1961</v>
      </c>
      <c r="E131" s="199" t="s">
        <v>1962</v>
      </c>
      <c r="F131" s="199" t="s">
        <v>1963</v>
      </c>
      <c r="G131" s="199" t="s">
        <v>682</v>
      </c>
      <c r="H131" s="199" t="s">
        <v>683</v>
      </c>
      <c r="I131" s="199" t="s">
        <v>1964</v>
      </c>
      <c r="J131" s="199" t="s">
        <v>427</v>
      </c>
      <c r="K131" s="199" t="s">
        <v>1964</v>
      </c>
      <c r="L131" s="201">
        <v>421915713543</v>
      </c>
      <c r="M131" s="199" t="s">
        <v>684</v>
      </c>
      <c r="N131" s="199"/>
      <c r="O131" s="200"/>
      <c r="P131" s="199"/>
    </row>
    <row r="132" spans="1:16" x14ac:dyDescent="0.2">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2">
      <c r="A133" s="198" t="s">
        <v>1424</v>
      </c>
      <c r="B133" s="199" t="s">
        <v>1425</v>
      </c>
      <c r="C133" s="200" t="s">
        <v>423</v>
      </c>
      <c r="D133" s="200" t="s">
        <v>1426</v>
      </c>
      <c r="E133" s="200" t="s">
        <v>1427</v>
      </c>
      <c r="F133" s="200" t="s">
        <v>1428</v>
      </c>
      <c r="G133" s="265" t="s">
        <v>1429</v>
      </c>
      <c r="H133" s="199" t="s">
        <v>1430</v>
      </c>
      <c r="I133" s="200" t="s">
        <v>1431</v>
      </c>
      <c r="J133" s="200" t="s">
        <v>425</v>
      </c>
      <c r="K133" s="200" t="s">
        <v>1431</v>
      </c>
      <c r="L133" s="201">
        <v>421903996977</v>
      </c>
      <c r="M133" s="200" t="s">
        <v>1432</v>
      </c>
      <c r="N133" s="200"/>
      <c r="O133" s="200"/>
      <c r="P133" s="199"/>
    </row>
    <row r="134" spans="1:16" x14ac:dyDescent="0.2">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x14ac:dyDescent="0.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1433</v>
      </c>
      <c r="P135" s="199"/>
    </row>
    <row r="136" spans="1:16" x14ac:dyDescent="0.2">
      <c r="A136" s="178" t="s">
        <v>1965</v>
      </c>
      <c r="B136" s="277" t="s">
        <v>1966</v>
      </c>
      <c r="C136" s="200" t="s">
        <v>423</v>
      </c>
      <c r="D136" s="277" t="s">
        <v>1967</v>
      </c>
      <c r="E136" s="277" t="s">
        <v>1427</v>
      </c>
      <c r="F136" s="277" t="s">
        <v>1428</v>
      </c>
      <c r="G136" s="277" t="s">
        <v>1968</v>
      </c>
      <c r="H136" s="277" t="s">
        <v>1969</v>
      </c>
      <c r="I136" s="277" t="s">
        <v>1970</v>
      </c>
      <c r="J136" s="199" t="s">
        <v>427</v>
      </c>
      <c r="K136" s="277" t="s">
        <v>1971</v>
      </c>
      <c r="L136" s="322">
        <v>421905762340</v>
      </c>
      <c r="M136" s="277" t="s">
        <v>1972</v>
      </c>
      <c r="N136" s="277"/>
      <c r="O136" s="277"/>
      <c r="P136" s="277"/>
    </row>
    <row r="137" spans="1:16" x14ac:dyDescent="0.2">
      <c r="A137" s="203" t="s">
        <v>2708</v>
      </c>
      <c r="B137" s="285" t="s">
        <v>2709</v>
      </c>
      <c r="C137" s="285" t="s">
        <v>423</v>
      </c>
      <c r="D137" s="285" t="s">
        <v>2710</v>
      </c>
      <c r="E137" s="285" t="s">
        <v>436</v>
      </c>
      <c r="F137" s="285" t="s">
        <v>494</v>
      </c>
      <c r="G137" s="285" t="s">
        <v>2711</v>
      </c>
      <c r="H137" s="285" t="s">
        <v>496</v>
      </c>
      <c r="I137" s="285" t="s">
        <v>497</v>
      </c>
      <c r="J137" s="285" t="s">
        <v>425</v>
      </c>
      <c r="K137" s="285" t="s">
        <v>497</v>
      </c>
      <c r="L137" s="286">
        <v>421911361044</v>
      </c>
      <c r="M137" s="285" t="s">
        <v>2712</v>
      </c>
      <c r="N137" s="285"/>
      <c r="O137" s="285"/>
      <c r="P137" s="285"/>
    </row>
    <row r="138" spans="1:16" x14ac:dyDescent="0.2">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2">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2">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2">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1973</v>
      </c>
      <c r="O141" s="199"/>
      <c r="P141" s="199"/>
    </row>
    <row r="142" spans="1:16" x14ac:dyDescent="0.2">
      <c r="A142" s="178" t="s">
        <v>1434</v>
      </c>
      <c r="B142" s="277" t="s">
        <v>1435</v>
      </c>
      <c r="C142" s="200" t="s">
        <v>423</v>
      </c>
      <c r="D142" s="277" t="s">
        <v>1436</v>
      </c>
      <c r="E142" s="277" t="s">
        <v>430</v>
      </c>
      <c r="F142" s="277" t="s">
        <v>426</v>
      </c>
      <c r="G142" s="277" t="s">
        <v>1437</v>
      </c>
      <c r="H142" s="277" t="s">
        <v>1438</v>
      </c>
      <c r="I142" s="277" t="s">
        <v>1439</v>
      </c>
      <c r="J142" s="277" t="s">
        <v>425</v>
      </c>
      <c r="K142" s="277" t="s">
        <v>1440</v>
      </c>
      <c r="L142" s="322" t="s">
        <v>1441</v>
      </c>
      <c r="M142" s="277" t="s">
        <v>1442</v>
      </c>
      <c r="N142" s="277"/>
      <c r="O142" s="277"/>
      <c r="P142" s="277"/>
    </row>
    <row r="143" spans="1:16" x14ac:dyDescent="0.2">
      <c r="A143" s="203" t="s">
        <v>2713</v>
      </c>
      <c r="B143" s="285" t="s">
        <v>2714</v>
      </c>
      <c r="C143" s="285" t="s">
        <v>423</v>
      </c>
      <c r="D143" s="285" t="s">
        <v>953</v>
      </c>
      <c r="E143" s="285" t="s">
        <v>431</v>
      </c>
      <c r="F143" s="285" t="s">
        <v>2715</v>
      </c>
      <c r="G143" s="285" t="s">
        <v>2716</v>
      </c>
      <c r="H143" s="285" t="s">
        <v>2717</v>
      </c>
      <c r="I143" s="285" t="s">
        <v>2718</v>
      </c>
      <c r="J143" s="285" t="s">
        <v>2719</v>
      </c>
      <c r="K143" s="285" t="s">
        <v>2718</v>
      </c>
      <c r="L143" s="286">
        <v>421415073611</v>
      </c>
      <c r="M143" s="285" t="s">
        <v>2720</v>
      </c>
      <c r="N143" s="285"/>
      <c r="O143" s="285"/>
      <c r="P143" s="285"/>
    </row>
    <row r="144" spans="1:16" x14ac:dyDescent="0.2">
      <c r="A144" s="198" t="s">
        <v>739</v>
      </c>
      <c r="B144" s="199" t="s">
        <v>740</v>
      </c>
      <c r="C144" s="200" t="s">
        <v>423</v>
      </c>
      <c r="D144" s="199" t="s">
        <v>1371</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x14ac:dyDescent="0.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1443</v>
      </c>
    </row>
    <row r="146" spans="1:16" x14ac:dyDescent="0.2">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2">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2">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2">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2">
      <c r="A150" s="198" t="s">
        <v>790</v>
      </c>
      <c r="B150" s="199" t="s">
        <v>791</v>
      </c>
      <c r="C150" s="200" t="s">
        <v>423</v>
      </c>
      <c r="D150" s="199" t="s">
        <v>2721</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2">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2">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2">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x14ac:dyDescent="0.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2">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2">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2">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2">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1444</v>
      </c>
    </row>
    <row r="159" spans="1:16" x14ac:dyDescent="0.2">
      <c r="A159" s="198" t="s">
        <v>1974</v>
      </c>
      <c r="B159" s="199" t="s">
        <v>1975</v>
      </c>
      <c r="C159" s="200" t="s">
        <v>423</v>
      </c>
      <c r="D159" s="200" t="s">
        <v>1976</v>
      </c>
      <c r="E159" s="200" t="s">
        <v>431</v>
      </c>
      <c r="F159" s="200" t="s">
        <v>725</v>
      </c>
      <c r="G159" s="265" t="s">
        <v>1977</v>
      </c>
      <c r="H159" s="265" t="s">
        <v>1978</v>
      </c>
      <c r="I159" s="200" t="s">
        <v>1979</v>
      </c>
      <c r="J159" s="200" t="s">
        <v>425</v>
      </c>
      <c r="K159" s="200" t="s">
        <v>1979</v>
      </c>
      <c r="L159" s="316">
        <v>421915802888</v>
      </c>
      <c r="M159" s="200" t="s">
        <v>1980</v>
      </c>
      <c r="N159" s="200"/>
      <c r="O159" s="200"/>
      <c r="P159" s="200"/>
    </row>
    <row r="160" spans="1:16" x14ac:dyDescent="0.2">
      <c r="A160" s="198" t="s">
        <v>1981</v>
      </c>
      <c r="B160" s="199" t="s">
        <v>1982</v>
      </c>
      <c r="C160" s="200" t="s">
        <v>423</v>
      </c>
      <c r="D160" s="200" t="s">
        <v>1983</v>
      </c>
      <c r="E160" s="199" t="s">
        <v>430</v>
      </c>
      <c r="F160" s="199" t="s">
        <v>1984</v>
      </c>
      <c r="G160" s="199" t="s">
        <v>1985</v>
      </c>
      <c r="H160" s="199" t="s">
        <v>1986</v>
      </c>
      <c r="I160" s="199" t="s">
        <v>1987</v>
      </c>
      <c r="J160" s="199" t="s">
        <v>427</v>
      </c>
      <c r="K160" s="199" t="s">
        <v>1987</v>
      </c>
      <c r="L160" s="201">
        <v>421905343077</v>
      </c>
      <c r="M160" s="199" t="s">
        <v>1988</v>
      </c>
      <c r="N160" s="199"/>
      <c r="O160" s="199"/>
      <c r="P160" s="199"/>
    </row>
    <row r="161" spans="1:16" x14ac:dyDescent="0.2">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2">
      <c r="A162" s="203" t="s">
        <v>868</v>
      </c>
      <c r="B162" s="285" t="s">
        <v>869</v>
      </c>
      <c r="C162" s="285" t="s">
        <v>423</v>
      </c>
      <c r="D162" s="285" t="s">
        <v>474</v>
      </c>
      <c r="E162" s="285" t="s">
        <v>430</v>
      </c>
      <c r="F162" s="285" t="s">
        <v>525</v>
      </c>
      <c r="G162" s="285" t="s">
        <v>870</v>
      </c>
      <c r="H162" s="285" t="s">
        <v>871</v>
      </c>
      <c r="I162" s="285" t="s">
        <v>1989</v>
      </c>
      <c r="J162" s="285" t="s">
        <v>872</v>
      </c>
      <c r="K162" s="285" t="s">
        <v>2722</v>
      </c>
      <c r="L162" s="286" t="s">
        <v>2723</v>
      </c>
      <c r="M162" s="285" t="s">
        <v>873</v>
      </c>
      <c r="N162" s="285"/>
      <c r="O162" s="285"/>
      <c r="P162" s="285"/>
    </row>
    <row r="163" spans="1:16" x14ac:dyDescent="0.2">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2">
      <c r="A164" s="198" t="s">
        <v>881</v>
      </c>
      <c r="B164" s="199" t="s">
        <v>882</v>
      </c>
      <c r="C164" s="200" t="s">
        <v>423</v>
      </c>
      <c r="D164" s="200" t="s">
        <v>474</v>
      </c>
      <c r="E164" s="200" t="s">
        <v>430</v>
      </c>
      <c r="F164" s="200" t="s">
        <v>525</v>
      </c>
      <c r="G164" s="199" t="s">
        <v>883</v>
      </c>
      <c r="H164" s="265" t="s">
        <v>1990</v>
      </c>
      <c r="I164" s="200" t="s">
        <v>884</v>
      </c>
      <c r="J164" s="200" t="s">
        <v>427</v>
      </c>
      <c r="K164" s="200" t="s">
        <v>1445</v>
      </c>
      <c r="L164" s="201">
        <v>421915499077</v>
      </c>
      <c r="M164" s="200" t="s">
        <v>885</v>
      </c>
      <c r="N164" s="200"/>
      <c r="O164" s="200"/>
      <c r="P164" s="200"/>
    </row>
    <row r="165" spans="1:16" x14ac:dyDescent="0.2">
      <c r="A165" s="198" t="s">
        <v>886</v>
      </c>
      <c r="B165" s="199" t="s">
        <v>887</v>
      </c>
      <c r="C165" s="200" t="s">
        <v>423</v>
      </c>
      <c r="D165" s="200" t="s">
        <v>1991</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2">
      <c r="A166" s="198" t="s">
        <v>1992</v>
      </c>
      <c r="B166" s="199" t="s">
        <v>1993</v>
      </c>
      <c r="C166" s="200" t="s">
        <v>423</v>
      </c>
      <c r="D166" s="199" t="s">
        <v>1994</v>
      </c>
      <c r="E166" s="199" t="s">
        <v>430</v>
      </c>
      <c r="F166" s="199" t="s">
        <v>893</v>
      </c>
      <c r="G166" s="265" t="s">
        <v>1995</v>
      </c>
      <c r="H166" s="265" t="s">
        <v>1996</v>
      </c>
      <c r="I166" s="199" t="s">
        <v>1997</v>
      </c>
      <c r="J166" s="199" t="s">
        <v>427</v>
      </c>
      <c r="K166" s="199" t="s">
        <v>1997</v>
      </c>
      <c r="L166" s="201">
        <v>421915902632</v>
      </c>
      <c r="M166" s="199" t="s">
        <v>1998</v>
      </c>
      <c r="N166" s="199"/>
      <c r="O166" s="199"/>
      <c r="P166" s="199"/>
    </row>
    <row r="167" spans="1:16" x14ac:dyDescent="0.2">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2">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2">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2">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2">
      <c r="A171" s="178" t="s">
        <v>1999</v>
      </c>
      <c r="B171" s="277" t="s">
        <v>2000</v>
      </c>
      <c r="C171" s="200" t="s">
        <v>423</v>
      </c>
      <c r="D171" s="277" t="s">
        <v>2001</v>
      </c>
      <c r="E171" s="277" t="s">
        <v>2002</v>
      </c>
      <c r="F171" s="277" t="s">
        <v>2003</v>
      </c>
      <c r="G171" s="277" t="s">
        <v>2004</v>
      </c>
      <c r="H171" s="277" t="s">
        <v>2005</v>
      </c>
      <c r="I171" s="277" t="s">
        <v>2006</v>
      </c>
      <c r="J171" s="277" t="s">
        <v>427</v>
      </c>
      <c r="K171" s="277" t="s">
        <v>2006</v>
      </c>
      <c r="L171" s="322">
        <v>421905533719</v>
      </c>
      <c r="M171" s="277" t="s">
        <v>2724</v>
      </c>
      <c r="N171" s="277"/>
      <c r="O171" s="278"/>
      <c r="P171" s="277"/>
    </row>
    <row r="172" spans="1:16" x14ac:dyDescent="0.2">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2">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2">
      <c r="A174" s="198" t="s">
        <v>1446</v>
      </c>
      <c r="B174" s="199" t="s">
        <v>1447</v>
      </c>
      <c r="C174" s="200" t="s">
        <v>423</v>
      </c>
      <c r="D174" s="200" t="s">
        <v>1448</v>
      </c>
      <c r="E174" s="200" t="s">
        <v>434</v>
      </c>
      <c r="F174" s="200" t="s">
        <v>433</v>
      </c>
      <c r="G174" s="265" t="s">
        <v>1449</v>
      </c>
      <c r="H174" s="199" t="s">
        <v>1450</v>
      </c>
      <c r="I174" s="200" t="s">
        <v>1451</v>
      </c>
      <c r="J174" s="200" t="s">
        <v>425</v>
      </c>
      <c r="K174" s="200"/>
      <c r="L174" s="201">
        <v>421907953701</v>
      </c>
      <c r="M174" s="200" t="s">
        <v>2007</v>
      </c>
      <c r="N174" s="199"/>
      <c r="O174" s="200"/>
      <c r="P174" s="199"/>
    </row>
    <row r="175" spans="1:16" x14ac:dyDescent="0.2">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2">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2">
      <c r="A177" s="198" t="s">
        <v>2008</v>
      </c>
      <c r="B177" s="199" t="s">
        <v>2009</v>
      </c>
      <c r="C177" s="200" t="s">
        <v>423</v>
      </c>
      <c r="D177" s="199" t="s">
        <v>2010</v>
      </c>
      <c r="E177" s="277" t="s">
        <v>2011</v>
      </c>
      <c r="F177" s="199" t="s">
        <v>2012</v>
      </c>
      <c r="G177" s="265" t="s">
        <v>2013</v>
      </c>
      <c r="H177" s="265" t="s">
        <v>2014</v>
      </c>
      <c r="I177" s="199" t="s">
        <v>2015</v>
      </c>
      <c r="J177" s="199" t="s">
        <v>427</v>
      </c>
      <c r="K177" s="199" t="s">
        <v>2015</v>
      </c>
      <c r="L177" s="201">
        <v>421908553335</v>
      </c>
      <c r="M177" s="199" t="s">
        <v>2016</v>
      </c>
      <c r="N177" s="199"/>
      <c r="O177" s="199"/>
      <c r="P177" s="199"/>
    </row>
    <row r="178" spans="1:16" x14ac:dyDescent="0.2">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0.399999999999999" x14ac:dyDescent="0.2">
      <c r="A179" s="178" t="s">
        <v>1452</v>
      </c>
      <c r="B179" s="318" t="s">
        <v>1453</v>
      </c>
      <c r="C179" s="200" t="s">
        <v>423</v>
      </c>
      <c r="D179" s="277" t="s">
        <v>1436</v>
      </c>
      <c r="E179" s="277" t="s">
        <v>430</v>
      </c>
      <c r="F179" s="277" t="s">
        <v>426</v>
      </c>
      <c r="G179" s="277" t="s">
        <v>1454</v>
      </c>
      <c r="H179" s="277" t="s">
        <v>1455</v>
      </c>
      <c r="I179" s="277" t="s">
        <v>1439</v>
      </c>
      <c r="J179" s="277" t="s">
        <v>425</v>
      </c>
      <c r="K179" s="277" t="s">
        <v>2017</v>
      </c>
      <c r="L179" s="323" t="s">
        <v>1456</v>
      </c>
      <c r="M179" s="277" t="s">
        <v>1457</v>
      </c>
      <c r="N179" s="277"/>
      <c r="O179" s="277"/>
      <c r="P179" s="277"/>
    </row>
    <row r="180" spans="1:16" x14ac:dyDescent="0.2">
      <c r="A180" s="178" t="s">
        <v>965</v>
      </c>
      <c r="B180" s="277" t="s">
        <v>966</v>
      </c>
      <c r="C180" s="277" t="s">
        <v>423</v>
      </c>
      <c r="D180" s="200" t="s">
        <v>1458</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x14ac:dyDescent="0.2">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2">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3.2" x14ac:dyDescent="0.25">
      <c r="A183" s="178" t="s">
        <v>2018</v>
      </c>
      <c r="B183" s="277" t="s">
        <v>2019</v>
      </c>
      <c r="C183" s="277" t="s">
        <v>423</v>
      </c>
      <c r="D183" s="200" t="s">
        <v>2020</v>
      </c>
      <c r="E183" s="277" t="s">
        <v>430</v>
      </c>
      <c r="F183" s="200" t="s">
        <v>2021</v>
      </c>
      <c r="G183" s="325" t="s">
        <v>2022</v>
      </c>
      <c r="H183" s="324" t="s">
        <v>2023</v>
      </c>
      <c r="I183" s="277" t="s">
        <v>2024</v>
      </c>
      <c r="J183" s="277" t="s">
        <v>2025</v>
      </c>
      <c r="K183" s="277" t="s">
        <v>2026</v>
      </c>
      <c r="L183" s="322">
        <v>421905283021</v>
      </c>
      <c r="M183" s="277" t="s">
        <v>2027</v>
      </c>
      <c r="N183" s="277"/>
      <c r="O183" s="277"/>
      <c r="P183" s="277"/>
    </row>
    <row r="184" spans="1:16" x14ac:dyDescent="0.2">
      <c r="A184" s="203" t="s">
        <v>2725</v>
      </c>
      <c r="B184" s="285" t="s">
        <v>2726</v>
      </c>
      <c r="C184" s="285" t="s">
        <v>2727</v>
      </c>
      <c r="D184" s="285" t="s">
        <v>2728</v>
      </c>
      <c r="E184" s="285" t="s">
        <v>2729</v>
      </c>
      <c r="F184" s="285" t="s">
        <v>2730</v>
      </c>
      <c r="G184" s="285" t="s">
        <v>2731</v>
      </c>
      <c r="H184" s="285" t="s">
        <v>2732</v>
      </c>
      <c r="I184" s="285" t="s">
        <v>2733</v>
      </c>
      <c r="J184" s="285" t="s">
        <v>2734</v>
      </c>
      <c r="K184" s="285" t="s">
        <v>2733</v>
      </c>
      <c r="L184" s="286">
        <v>421905365513</v>
      </c>
      <c r="M184" s="285" t="s">
        <v>2735</v>
      </c>
      <c r="N184" s="285"/>
      <c r="O184" s="285"/>
      <c r="P184" s="285"/>
    </row>
    <row r="185" spans="1:16" x14ac:dyDescent="0.2">
      <c r="A185" s="203" t="s">
        <v>2736</v>
      </c>
      <c r="B185" s="285" t="s">
        <v>2737</v>
      </c>
      <c r="C185" s="285" t="s">
        <v>423</v>
      </c>
      <c r="D185" s="285" t="s">
        <v>2738</v>
      </c>
      <c r="E185" s="285" t="s">
        <v>2739</v>
      </c>
      <c r="F185" s="285" t="s">
        <v>2740</v>
      </c>
      <c r="G185" s="285" t="s">
        <v>2741</v>
      </c>
      <c r="H185" s="285" t="s">
        <v>2742</v>
      </c>
      <c r="I185" s="285" t="s">
        <v>2743</v>
      </c>
      <c r="J185" s="285" t="s">
        <v>425</v>
      </c>
      <c r="K185" s="285" t="s">
        <v>2744</v>
      </c>
      <c r="L185" s="286">
        <v>421944608826</v>
      </c>
      <c r="M185" s="285" t="s">
        <v>2359</v>
      </c>
      <c r="N185" s="285"/>
      <c r="O185" s="285"/>
      <c r="P185" s="285"/>
    </row>
    <row r="186" spans="1:16" x14ac:dyDescent="0.2">
      <c r="A186" s="203" t="s">
        <v>2745</v>
      </c>
      <c r="B186" s="285" t="s">
        <v>2746</v>
      </c>
      <c r="C186" s="285" t="s">
        <v>423</v>
      </c>
      <c r="D186" s="285" t="s">
        <v>2747</v>
      </c>
      <c r="E186" s="285" t="s">
        <v>2707</v>
      </c>
      <c r="F186" s="285" t="s">
        <v>1016</v>
      </c>
      <c r="G186" s="285" t="s">
        <v>2748</v>
      </c>
      <c r="H186" s="285" t="s">
        <v>2749</v>
      </c>
      <c r="I186" s="285" t="s">
        <v>2750</v>
      </c>
      <c r="J186" s="285" t="s">
        <v>425</v>
      </c>
      <c r="K186" s="285" t="s">
        <v>2750</v>
      </c>
      <c r="L186" s="286">
        <v>421903226107</v>
      </c>
      <c r="M186" s="285" t="s">
        <v>2751</v>
      </c>
      <c r="N186" s="285"/>
      <c r="O186" s="285"/>
      <c r="P186" s="285"/>
    </row>
    <row r="187" spans="1:16" x14ac:dyDescent="0.2">
      <c r="A187" s="203" t="s">
        <v>2752</v>
      </c>
      <c r="B187" s="285" t="s">
        <v>2753</v>
      </c>
      <c r="C187" s="285" t="s">
        <v>423</v>
      </c>
      <c r="D187" s="285" t="s">
        <v>2754</v>
      </c>
      <c r="E187" s="285" t="s">
        <v>2755</v>
      </c>
      <c r="F187" s="285" t="s">
        <v>2756</v>
      </c>
      <c r="G187" s="285" t="s">
        <v>2359</v>
      </c>
      <c r="H187" s="285" t="s">
        <v>2757</v>
      </c>
      <c r="I187" s="285" t="s">
        <v>2758</v>
      </c>
      <c r="J187" s="285" t="s">
        <v>425</v>
      </c>
      <c r="K187" s="285" t="s">
        <v>2359</v>
      </c>
      <c r="L187" s="286" t="s">
        <v>2359</v>
      </c>
      <c r="M187" s="285" t="s">
        <v>2759</v>
      </c>
      <c r="N187" s="285"/>
      <c r="O187" s="285"/>
      <c r="P187" s="285"/>
    </row>
    <row r="188" spans="1:16" ht="13.2" x14ac:dyDescent="0.25">
      <c r="A188" s="203" t="s">
        <v>2028</v>
      </c>
      <c r="B188" s="285" t="s">
        <v>2029</v>
      </c>
      <c r="C188" s="285" t="s">
        <v>2030</v>
      </c>
      <c r="D188" s="285" t="s">
        <v>2031</v>
      </c>
      <c r="E188" s="285" t="s">
        <v>430</v>
      </c>
      <c r="F188" s="285" t="s">
        <v>525</v>
      </c>
      <c r="G188" s="313" t="s">
        <v>2032</v>
      </c>
      <c r="H188" s="285" t="s">
        <v>2033</v>
      </c>
      <c r="I188" s="285" t="s">
        <v>2034</v>
      </c>
      <c r="J188" s="285" t="s">
        <v>1706</v>
      </c>
      <c r="K188" s="285" t="s">
        <v>2035</v>
      </c>
      <c r="L188" s="286">
        <v>421917905248</v>
      </c>
      <c r="M188" s="285" t="s">
        <v>2036</v>
      </c>
      <c r="N188" s="285"/>
      <c r="O188" s="285"/>
      <c r="P188" s="285"/>
    </row>
    <row r="189" spans="1:16" x14ac:dyDescent="0.2">
      <c r="A189" s="203" t="s">
        <v>2037</v>
      </c>
      <c r="B189" s="285" t="s">
        <v>2038</v>
      </c>
      <c r="C189" s="285" t="s">
        <v>423</v>
      </c>
      <c r="D189" s="285" t="s">
        <v>2039</v>
      </c>
      <c r="E189" s="285" t="s">
        <v>430</v>
      </c>
      <c r="F189" s="285" t="s">
        <v>551</v>
      </c>
      <c r="G189" s="285" t="s">
        <v>2040</v>
      </c>
      <c r="H189" s="285" t="s">
        <v>2041</v>
      </c>
      <c r="I189" s="285" t="s">
        <v>752</v>
      </c>
      <c r="J189" s="285" t="s">
        <v>425</v>
      </c>
      <c r="K189" s="285" t="s">
        <v>752</v>
      </c>
      <c r="L189" s="286">
        <v>421905245825</v>
      </c>
      <c r="M189" s="285" t="s">
        <v>2042</v>
      </c>
      <c r="N189" s="285"/>
      <c r="O189" s="285"/>
      <c r="P189" s="285"/>
    </row>
    <row r="190" spans="1:16" x14ac:dyDescent="0.2">
      <c r="A190" s="203" t="s">
        <v>2237</v>
      </c>
      <c r="B190" s="285" t="s">
        <v>2238</v>
      </c>
      <c r="C190" s="285" t="s">
        <v>423</v>
      </c>
      <c r="D190" s="285" t="s">
        <v>2239</v>
      </c>
      <c r="E190" s="285" t="s">
        <v>430</v>
      </c>
      <c r="F190" s="285" t="s">
        <v>2240</v>
      </c>
      <c r="G190" s="285" t="s">
        <v>2241</v>
      </c>
      <c r="H190" s="285" t="s">
        <v>2242</v>
      </c>
      <c r="I190" s="285" t="s">
        <v>2243</v>
      </c>
      <c r="J190" s="277" t="s">
        <v>427</v>
      </c>
      <c r="K190" s="285"/>
      <c r="L190" s="286"/>
      <c r="M190" s="285" t="s">
        <v>2244</v>
      </c>
      <c r="N190" s="285"/>
      <c r="O190" s="285"/>
      <c r="P190" s="285"/>
    </row>
    <row r="191" spans="1:16" x14ac:dyDescent="0.2">
      <c r="A191" s="203" t="s">
        <v>2760</v>
      </c>
      <c r="B191" s="285" t="s">
        <v>2761</v>
      </c>
      <c r="C191" s="285" t="s">
        <v>423</v>
      </c>
      <c r="D191" s="285" t="s">
        <v>2762</v>
      </c>
      <c r="E191" s="285" t="s">
        <v>434</v>
      </c>
      <c r="F191" s="285" t="s">
        <v>435</v>
      </c>
      <c r="G191" s="285" t="s">
        <v>2763</v>
      </c>
      <c r="H191" s="285" t="s">
        <v>2764</v>
      </c>
      <c r="I191" s="285" t="s">
        <v>2765</v>
      </c>
      <c r="J191" s="285" t="s">
        <v>427</v>
      </c>
      <c r="K191" s="285" t="s">
        <v>2765</v>
      </c>
      <c r="L191" s="286">
        <v>421911830220</v>
      </c>
      <c r="M191" s="285" t="s">
        <v>2766</v>
      </c>
      <c r="N191" s="285"/>
      <c r="O191" s="285"/>
      <c r="P191" s="285"/>
    </row>
    <row r="192" spans="1:16" x14ac:dyDescent="0.2">
      <c r="A192" s="203" t="s">
        <v>2767</v>
      </c>
      <c r="B192" s="285" t="s">
        <v>2768</v>
      </c>
      <c r="C192" s="285" t="s">
        <v>423</v>
      </c>
      <c r="D192" s="285" t="s">
        <v>2769</v>
      </c>
      <c r="E192" s="285" t="s">
        <v>430</v>
      </c>
      <c r="F192" s="285" t="s">
        <v>758</v>
      </c>
      <c r="G192" s="285" t="s">
        <v>2770</v>
      </c>
      <c r="H192" s="285" t="s">
        <v>2771</v>
      </c>
      <c r="I192" s="285" t="s">
        <v>2772</v>
      </c>
      <c r="J192" s="285" t="s">
        <v>2523</v>
      </c>
      <c r="K192" s="285" t="s">
        <v>2772</v>
      </c>
      <c r="L192" s="286">
        <v>421915714821</v>
      </c>
      <c r="M192" s="285" t="s">
        <v>2773</v>
      </c>
      <c r="N192" s="285"/>
      <c r="O192" s="285"/>
      <c r="P192" s="285"/>
    </row>
    <row r="193" spans="1:16" x14ac:dyDescent="0.2">
      <c r="A193" s="203" t="s">
        <v>2774</v>
      </c>
      <c r="B193" s="285" t="s">
        <v>2775</v>
      </c>
      <c r="C193" s="285" t="s">
        <v>423</v>
      </c>
      <c r="D193" s="285" t="s">
        <v>2776</v>
      </c>
      <c r="E193" s="285" t="s">
        <v>1710</v>
      </c>
      <c r="F193" s="285" t="s">
        <v>1779</v>
      </c>
      <c r="G193" s="285" t="s">
        <v>2777</v>
      </c>
      <c r="H193" s="285" t="s">
        <v>2778</v>
      </c>
      <c r="I193" s="285" t="s">
        <v>2779</v>
      </c>
      <c r="J193" s="285" t="s">
        <v>425</v>
      </c>
      <c r="K193" s="285" t="s">
        <v>2779</v>
      </c>
      <c r="L193" s="286">
        <v>421905315540</v>
      </c>
      <c r="M193" s="285" t="s">
        <v>2780</v>
      </c>
      <c r="N193" s="285"/>
      <c r="O193" s="285"/>
      <c r="P193" s="285"/>
    </row>
    <row r="194" spans="1:16" x14ac:dyDescent="0.2">
      <c r="A194" s="203" t="s">
        <v>2781</v>
      </c>
      <c r="B194" s="285" t="s">
        <v>2782</v>
      </c>
      <c r="C194" s="285" t="s">
        <v>423</v>
      </c>
      <c r="D194" s="285" t="s">
        <v>2783</v>
      </c>
      <c r="E194" s="285" t="s">
        <v>1873</v>
      </c>
      <c r="F194" s="285" t="s">
        <v>1874</v>
      </c>
      <c r="G194" s="285" t="s">
        <v>2359</v>
      </c>
      <c r="H194" s="285" t="s">
        <v>2784</v>
      </c>
      <c r="I194" s="285" t="s">
        <v>2785</v>
      </c>
      <c r="J194" s="285" t="s">
        <v>427</v>
      </c>
      <c r="K194" s="285" t="s">
        <v>2785</v>
      </c>
      <c r="L194" s="286">
        <v>421948137172</v>
      </c>
      <c r="M194" s="285" t="s">
        <v>2359</v>
      </c>
      <c r="N194" s="285"/>
      <c r="O194" s="285"/>
      <c r="P194" s="285"/>
    </row>
    <row r="195" spans="1:16" x14ac:dyDescent="0.2">
      <c r="A195" s="203" t="s">
        <v>2786</v>
      </c>
      <c r="B195" s="285" t="s">
        <v>2787</v>
      </c>
      <c r="C195" s="285" t="s">
        <v>423</v>
      </c>
      <c r="D195" s="285" t="s">
        <v>2788</v>
      </c>
      <c r="E195" s="285" t="s">
        <v>434</v>
      </c>
      <c r="F195" s="285" t="s">
        <v>433</v>
      </c>
      <c r="G195" s="285" t="s">
        <v>2789</v>
      </c>
      <c r="H195" s="285" t="s">
        <v>2790</v>
      </c>
      <c r="I195" s="285" t="s">
        <v>2791</v>
      </c>
      <c r="J195" s="285" t="s">
        <v>427</v>
      </c>
      <c r="K195" s="285" t="s">
        <v>2792</v>
      </c>
      <c r="L195" s="286">
        <v>421918766009</v>
      </c>
      <c r="M195" s="285" t="s">
        <v>2793</v>
      </c>
      <c r="N195" s="285"/>
      <c r="O195" s="285"/>
      <c r="P195" s="285"/>
    </row>
    <row r="196" spans="1:16" x14ac:dyDescent="0.2">
      <c r="A196" s="198" t="s">
        <v>1459</v>
      </c>
      <c r="B196" s="199" t="s">
        <v>1460</v>
      </c>
      <c r="C196" s="200" t="s">
        <v>423</v>
      </c>
      <c r="D196" s="199" t="s">
        <v>524</v>
      </c>
      <c r="E196" s="199" t="s">
        <v>430</v>
      </c>
      <c r="F196" s="199" t="s">
        <v>525</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5" t="s">
        <v>2795</v>
      </c>
      <c r="C197" s="285" t="s">
        <v>423</v>
      </c>
      <c r="D197" s="285" t="s">
        <v>2796</v>
      </c>
      <c r="E197" s="285" t="s">
        <v>2797</v>
      </c>
      <c r="F197" s="285" t="s">
        <v>433</v>
      </c>
      <c r="G197" s="285" t="s">
        <v>2359</v>
      </c>
      <c r="H197" s="285" t="s">
        <v>2798</v>
      </c>
      <c r="I197" s="285" t="s">
        <v>2799</v>
      </c>
      <c r="J197" s="285" t="s">
        <v>2800</v>
      </c>
      <c r="K197" s="285" t="s">
        <v>2799</v>
      </c>
      <c r="L197" s="286">
        <v>421948633996</v>
      </c>
      <c r="M197" s="285" t="s">
        <v>2359</v>
      </c>
      <c r="N197" s="285"/>
      <c r="O197" s="285"/>
      <c r="P197" s="285"/>
    </row>
    <row r="198" spans="1:16" x14ac:dyDescent="0.2">
      <c r="A198" s="203" t="s">
        <v>2801</v>
      </c>
      <c r="B198" s="285" t="s">
        <v>2802</v>
      </c>
      <c r="C198" s="285" t="s">
        <v>423</v>
      </c>
      <c r="D198" s="285" t="s">
        <v>2803</v>
      </c>
      <c r="E198" s="285" t="s">
        <v>2804</v>
      </c>
      <c r="F198" s="285" t="s">
        <v>2805</v>
      </c>
      <c r="G198" s="285" t="s">
        <v>2806</v>
      </c>
      <c r="H198" s="285" t="s">
        <v>2807</v>
      </c>
      <c r="I198" s="285" t="s">
        <v>2808</v>
      </c>
      <c r="J198" s="285" t="s">
        <v>425</v>
      </c>
      <c r="K198" s="285" t="s">
        <v>2809</v>
      </c>
      <c r="L198" s="286">
        <v>421908470934</v>
      </c>
      <c r="M198" s="285" t="s">
        <v>2810</v>
      </c>
      <c r="N198" s="285"/>
      <c r="O198" s="285"/>
      <c r="P198" s="285"/>
    </row>
    <row r="199" spans="1:16" x14ac:dyDescent="0.2">
      <c r="A199" s="203" t="s">
        <v>2811</v>
      </c>
      <c r="B199" s="285" t="s">
        <v>2812</v>
      </c>
      <c r="C199" s="285" t="s">
        <v>423</v>
      </c>
      <c r="D199" s="285" t="s">
        <v>2813</v>
      </c>
      <c r="E199" s="285" t="s">
        <v>2814</v>
      </c>
      <c r="F199" s="285" t="s">
        <v>2815</v>
      </c>
      <c r="G199" s="285" t="s">
        <v>2816</v>
      </c>
      <c r="H199" s="285" t="s">
        <v>2817</v>
      </c>
      <c r="I199" s="285" t="s">
        <v>2818</v>
      </c>
      <c r="J199" s="285" t="s">
        <v>427</v>
      </c>
      <c r="K199" s="285" t="s">
        <v>2819</v>
      </c>
      <c r="L199" s="286">
        <v>421903544565</v>
      </c>
      <c r="M199" s="285" t="s">
        <v>2359</v>
      </c>
      <c r="N199" s="285"/>
      <c r="O199" s="285"/>
      <c r="P199" s="285"/>
    </row>
    <row r="200" spans="1:16" x14ac:dyDescent="0.2">
      <c r="A200" s="203" t="s">
        <v>2820</v>
      </c>
      <c r="B200" s="285" t="s">
        <v>2821</v>
      </c>
      <c r="C200" s="285" t="s">
        <v>423</v>
      </c>
      <c r="D200" s="285" t="s">
        <v>2822</v>
      </c>
      <c r="E200" s="285" t="s">
        <v>430</v>
      </c>
      <c r="F200" s="285" t="s">
        <v>551</v>
      </c>
      <c r="G200" s="285" t="s">
        <v>2823</v>
      </c>
      <c r="H200" s="285" t="s">
        <v>2824</v>
      </c>
      <c r="I200" s="285" t="s">
        <v>2825</v>
      </c>
      <c r="J200" s="285" t="s">
        <v>2523</v>
      </c>
      <c r="K200" s="285" t="s">
        <v>2826</v>
      </c>
      <c r="L200" s="286">
        <v>421911787770</v>
      </c>
      <c r="M200" s="285" t="s">
        <v>2827</v>
      </c>
      <c r="N200" s="285"/>
      <c r="O200" s="285"/>
      <c r="P200" s="285"/>
    </row>
    <row r="201" spans="1:16" x14ac:dyDescent="0.2">
      <c r="A201" s="203" t="s">
        <v>2828</v>
      </c>
      <c r="B201" s="285" t="s">
        <v>2829</v>
      </c>
      <c r="C201" s="285" t="s">
        <v>423</v>
      </c>
      <c r="D201" s="285" t="s">
        <v>2830</v>
      </c>
      <c r="E201" s="285" t="s">
        <v>430</v>
      </c>
      <c r="F201" s="285" t="s">
        <v>2831</v>
      </c>
      <c r="G201" s="285" t="s">
        <v>2832</v>
      </c>
      <c r="H201" s="285" t="s">
        <v>2833</v>
      </c>
      <c r="I201" s="285" t="s">
        <v>2834</v>
      </c>
      <c r="J201" s="285" t="s">
        <v>425</v>
      </c>
      <c r="K201" s="285" t="s">
        <v>2834</v>
      </c>
      <c r="L201" s="286">
        <v>421903408371</v>
      </c>
      <c r="M201" s="285" t="s">
        <v>2835</v>
      </c>
      <c r="N201" s="285"/>
      <c r="O201" s="285"/>
      <c r="P201" s="285"/>
    </row>
    <row r="202" spans="1:16" x14ac:dyDescent="0.2">
      <c r="A202" s="203" t="s">
        <v>2836</v>
      </c>
      <c r="B202" s="285" t="s">
        <v>2837</v>
      </c>
      <c r="C202" s="285" t="s">
        <v>423</v>
      </c>
      <c r="D202" s="285" t="s">
        <v>2838</v>
      </c>
      <c r="E202" s="285" t="s">
        <v>430</v>
      </c>
      <c r="F202" s="285" t="s">
        <v>826</v>
      </c>
      <c r="G202" s="285" t="s">
        <v>2839</v>
      </c>
      <c r="H202" s="285" t="s">
        <v>2840</v>
      </c>
      <c r="I202" s="285" t="s">
        <v>2841</v>
      </c>
      <c r="J202" s="285" t="s">
        <v>425</v>
      </c>
      <c r="K202" s="285" t="s">
        <v>2841</v>
      </c>
      <c r="L202" s="286">
        <v>421905710859</v>
      </c>
      <c r="M202" s="285" t="s">
        <v>2842</v>
      </c>
      <c r="N202" s="285"/>
      <c r="O202" s="285"/>
      <c r="P202" s="285"/>
    </row>
    <row r="203" spans="1:16" x14ac:dyDescent="0.2">
      <c r="A203" s="203" t="s">
        <v>2843</v>
      </c>
      <c r="B203" s="285" t="s">
        <v>2844</v>
      </c>
      <c r="C203" s="285" t="s">
        <v>423</v>
      </c>
      <c r="D203" s="285" t="s">
        <v>2845</v>
      </c>
      <c r="E203" s="285" t="s">
        <v>2846</v>
      </c>
      <c r="F203" s="285" t="s">
        <v>2847</v>
      </c>
      <c r="G203" s="285" t="s">
        <v>2848</v>
      </c>
      <c r="H203" s="285" t="s">
        <v>2849</v>
      </c>
      <c r="I203" s="285" t="s">
        <v>2850</v>
      </c>
      <c r="J203" s="285" t="s">
        <v>425</v>
      </c>
      <c r="K203" s="285" t="s">
        <v>2850</v>
      </c>
      <c r="L203" s="286">
        <v>421907725303</v>
      </c>
      <c r="M203" s="285" t="s">
        <v>2851</v>
      </c>
      <c r="N203" s="285"/>
      <c r="O203" s="285"/>
      <c r="P203" s="285"/>
    </row>
    <row r="204" spans="1:16" x14ac:dyDescent="0.2">
      <c r="A204" s="203" t="s">
        <v>2043</v>
      </c>
      <c r="B204" s="285" t="s">
        <v>2044</v>
      </c>
      <c r="C204" s="285" t="s">
        <v>423</v>
      </c>
      <c r="D204" s="285" t="s">
        <v>2045</v>
      </c>
      <c r="E204" s="285" t="s">
        <v>434</v>
      </c>
      <c r="F204" s="285" t="s">
        <v>435</v>
      </c>
      <c r="G204" s="285" t="s">
        <v>2046</v>
      </c>
      <c r="H204" s="285" t="s">
        <v>2047</v>
      </c>
      <c r="I204" s="285" t="s">
        <v>2048</v>
      </c>
      <c r="J204" s="285" t="s">
        <v>425</v>
      </c>
      <c r="K204" s="285" t="s">
        <v>2994</v>
      </c>
      <c r="L204" s="286" t="s">
        <v>2995</v>
      </c>
      <c r="M204" s="285" t="s">
        <v>2049</v>
      </c>
      <c r="N204" s="285"/>
      <c r="O204" s="285"/>
      <c r="P204" s="285"/>
    </row>
    <row r="205" spans="1:16" x14ac:dyDescent="0.2">
      <c r="A205" s="203" t="s">
        <v>2852</v>
      </c>
      <c r="B205" s="285" t="s">
        <v>2853</v>
      </c>
      <c r="C205" s="285" t="s">
        <v>423</v>
      </c>
      <c r="D205" s="285" t="s">
        <v>2854</v>
      </c>
      <c r="E205" s="285" t="s">
        <v>2374</v>
      </c>
      <c r="F205" s="285" t="s">
        <v>2855</v>
      </c>
      <c r="G205" s="285" t="s">
        <v>2856</v>
      </c>
      <c r="H205" s="285" t="s">
        <v>2857</v>
      </c>
      <c r="I205" s="285" t="s">
        <v>2858</v>
      </c>
      <c r="J205" s="285" t="s">
        <v>2523</v>
      </c>
      <c r="K205" s="285" t="s">
        <v>2858</v>
      </c>
      <c r="L205" s="286">
        <v>421903769454</v>
      </c>
      <c r="M205" s="285" t="s">
        <v>2859</v>
      </c>
      <c r="N205" s="285"/>
      <c r="O205" s="285"/>
      <c r="P205" s="285"/>
    </row>
    <row r="206" spans="1:16" x14ac:dyDescent="0.2">
      <c r="A206" s="203" t="s">
        <v>2860</v>
      </c>
      <c r="B206" s="285" t="s">
        <v>2861</v>
      </c>
      <c r="C206" s="285" t="s">
        <v>423</v>
      </c>
      <c r="D206" s="285" t="s">
        <v>2862</v>
      </c>
      <c r="E206" s="285" t="s">
        <v>1895</v>
      </c>
      <c r="F206" s="285" t="s">
        <v>1896</v>
      </c>
      <c r="G206" s="285" t="s">
        <v>2359</v>
      </c>
      <c r="H206" s="285" t="s">
        <v>2863</v>
      </c>
      <c r="I206" s="285" t="s">
        <v>2864</v>
      </c>
      <c r="J206" s="285" t="s">
        <v>427</v>
      </c>
      <c r="K206" s="285" t="s">
        <v>2359</v>
      </c>
      <c r="L206" s="286" t="s">
        <v>2359</v>
      </c>
      <c r="M206" s="285" t="s">
        <v>2865</v>
      </c>
      <c r="N206" s="285"/>
      <c r="O206" s="285"/>
      <c r="P206" s="285"/>
    </row>
    <row r="207" spans="1:16" x14ac:dyDescent="0.2">
      <c r="A207" s="203" t="s">
        <v>2050</v>
      </c>
      <c r="B207" s="285" t="s">
        <v>2051</v>
      </c>
      <c r="C207" s="285" t="s">
        <v>423</v>
      </c>
      <c r="D207" s="285" t="s">
        <v>2052</v>
      </c>
      <c r="E207" s="285" t="s">
        <v>1873</v>
      </c>
      <c r="F207" s="285" t="s">
        <v>1874</v>
      </c>
      <c r="G207" s="285" t="s">
        <v>2053</v>
      </c>
      <c r="H207" s="285" t="s">
        <v>2992</v>
      </c>
      <c r="I207" s="285" t="s">
        <v>2054</v>
      </c>
      <c r="J207" s="285" t="s">
        <v>425</v>
      </c>
      <c r="K207" s="285" t="s">
        <v>2055</v>
      </c>
      <c r="L207" s="286">
        <v>421949335971</v>
      </c>
      <c r="M207" s="285" t="s">
        <v>2056</v>
      </c>
      <c r="N207" s="285" t="s">
        <v>2866</v>
      </c>
      <c r="O207" s="285"/>
      <c r="P207" s="285"/>
    </row>
    <row r="208" spans="1:16" x14ac:dyDescent="0.2">
      <c r="A208" s="203" t="s">
        <v>2867</v>
      </c>
      <c r="B208" s="285" t="s">
        <v>2868</v>
      </c>
      <c r="C208" s="285" t="s">
        <v>423</v>
      </c>
      <c r="D208" s="285" t="s">
        <v>2869</v>
      </c>
      <c r="E208" s="285" t="s">
        <v>2870</v>
      </c>
      <c r="F208" s="285" t="s">
        <v>2871</v>
      </c>
      <c r="G208" s="285" t="s">
        <v>2359</v>
      </c>
      <c r="H208" s="285" t="s">
        <v>2872</v>
      </c>
      <c r="I208" s="285" t="s">
        <v>2873</v>
      </c>
      <c r="J208" s="285" t="s">
        <v>2800</v>
      </c>
      <c r="K208" s="285" t="s">
        <v>2873</v>
      </c>
      <c r="L208" s="286">
        <v>421918394244</v>
      </c>
      <c r="M208" s="285" t="s">
        <v>2874</v>
      </c>
      <c r="N208" s="285"/>
      <c r="O208" s="285"/>
      <c r="P208" s="285"/>
    </row>
    <row r="209" spans="1:16" x14ac:dyDescent="0.2">
      <c r="A209" s="203" t="s">
        <v>2875</v>
      </c>
      <c r="B209" s="285" t="s">
        <v>2876</v>
      </c>
      <c r="C209" s="285" t="s">
        <v>423</v>
      </c>
      <c r="D209" s="285" t="s">
        <v>2877</v>
      </c>
      <c r="E209" s="285" t="s">
        <v>424</v>
      </c>
      <c r="F209" s="285" t="s">
        <v>817</v>
      </c>
      <c r="G209" s="285" t="s">
        <v>2878</v>
      </c>
      <c r="H209" s="285" t="s">
        <v>2879</v>
      </c>
      <c r="I209" s="285" t="s">
        <v>2880</v>
      </c>
      <c r="J209" s="285" t="s">
        <v>425</v>
      </c>
      <c r="K209" s="285" t="s">
        <v>2880</v>
      </c>
      <c r="L209" s="286">
        <v>421903551810</v>
      </c>
      <c r="M209" s="285" t="s">
        <v>2881</v>
      </c>
      <c r="N209" s="285"/>
      <c r="O209" s="285"/>
      <c r="P209" s="285"/>
    </row>
    <row r="210" spans="1:16" x14ac:dyDescent="0.2">
      <c r="A210" s="203" t="s">
        <v>2057</v>
      </c>
      <c r="B210" s="285" t="s">
        <v>2058</v>
      </c>
      <c r="C210" s="285" t="s">
        <v>423</v>
      </c>
      <c r="D210" s="285" t="s">
        <v>2059</v>
      </c>
      <c r="E210" s="285" t="s">
        <v>2060</v>
      </c>
      <c r="F210" s="285" t="s">
        <v>2061</v>
      </c>
      <c r="G210" s="285" t="s">
        <v>2882</v>
      </c>
      <c r="H210" s="285" t="s">
        <v>2062</v>
      </c>
      <c r="I210" s="285" t="s">
        <v>2063</v>
      </c>
      <c r="J210" s="285" t="s">
        <v>2064</v>
      </c>
      <c r="K210" s="285" t="s">
        <v>2063</v>
      </c>
      <c r="L210" s="286">
        <v>421905264228</v>
      </c>
      <c r="M210" s="285" t="s">
        <v>2065</v>
      </c>
      <c r="N210" s="285"/>
      <c r="O210" s="285"/>
      <c r="P210" s="285"/>
    </row>
    <row r="211" spans="1:16" ht="13.2" x14ac:dyDescent="0.25">
      <c r="A211" s="203" t="s">
        <v>2066</v>
      </c>
      <c r="B211" s="285" t="s">
        <v>2067</v>
      </c>
      <c r="C211" s="285" t="s">
        <v>423</v>
      </c>
      <c r="D211" s="285" t="s">
        <v>2068</v>
      </c>
      <c r="E211" s="199" t="s">
        <v>430</v>
      </c>
      <c r="F211" s="285" t="s">
        <v>542</v>
      </c>
      <c r="G211" s="313" t="s">
        <v>2069</v>
      </c>
      <c r="H211" s="313" t="s">
        <v>2070</v>
      </c>
      <c r="I211" s="285" t="s">
        <v>2071</v>
      </c>
      <c r="J211" s="285" t="s">
        <v>425</v>
      </c>
      <c r="K211" s="285" t="s">
        <v>2071</v>
      </c>
      <c r="L211" s="286">
        <v>421903851953</v>
      </c>
      <c r="M211" s="285" t="s">
        <v>2072</v>
      </c>
      <c r="N211" s="285"/>
      <c r="O211" s="285"/>
      <c r="P211" s="285"/>
    </row>
    <row r="212" spans="1:16" x14ac:dyDescent="0.2">
      <c r="A212" s="203" t="s">
        <v>2883</v>
      </c>
      <c r="B212" s="285" t="s">
        <v>2884</v>
      </c>
      <c r="C212" s="285" t="s">
        <v>423</v>
      </c>
      <c r="D212" s="285" t="s">
        <v>2885</v>
      </c>
      <c r="E212" s="285" t="s">
        <v>2886</v>
      </c>
      <c r="F212" s="285" t="s">
        <v>2887</v>
      </c>
      <c r="G212" s="285" t="s">
        <v>2888</v>
      </c>
      <c r="H212" s="285" t="s">
        <v>2889</v>
      </c>
      <c r="I212" s="285" t="s">
        <v>2890</v>
      </c>
      <c r="J212" s="285" t="s">
        <v>425</v>
      </c>
      <c r="K212" s="285" t="s">
        <v>2890</v>
      </c>
      <c r="L212" s="286">
        <v>421902366400</v>
      </c>
      <c r="M212" s="285" t="s">
        <v>2891</v>
      </c>
      <c r="N212" s="285"/>
      <c r="O212" s="285"/>
      <c r="P212" s="285"/>
    </row>
    <row r="213" spans="1:16" x14ac:dyDescent="0.2">
      <c r="A213" s="203" t="s">
        <v>2892</v>
      </c>
      <c r="B213" s="285" t="s">
        <v>2893</v>
      </c>
      <c r="C213" s="285" t="s">
        <v>423</v>
      </c>
      <c r="D213" s="285" t="s">
        <v>2894</v>
      </c>
      <c r="E213" s="285" t="s">
        <v>2895</v>
      </c>
      <c r="F213" s="285" t="s">
        <v>2896</v>
      </c>
      <c r="G213" s="285" t="s">
        <v>2897</v>
      </c>
      <c r="H213" s="285" t="s">
        <v>2898</v>
      </c>
      <c r="I213" s="285" t="s">
        <v>2899</v>
      </c>
      <c r="J213" s="285" t="s">
        <v>425</v>
      </c>
      <c r="K213" s="285" t="s">
        <v>2899</v>
      </c>
      <c r="L213" s="286">
        <v>421905495820</v>
      </c>
      <c r="M213" s="285" t="s">
        <v>2900</v>
      </c>
      <c r="N213" s="285"/>
      <c r="O213" s="285"/>
      <c r="P213" s="285"/>
    </row>
    <row r="214" spans="1:16" x14ac:dyDescent="0.2">
      <c r="A214" s="203" t="s">
        <v>2901</v>
      </c>
      <c r="B214" s="285" t="s">
        <v>2902</v>
      </c>
      <c r="C214" s="285" t="s">
        <v>423</v>
      </c>
      <c r="D214" s="285" t="s">
        <v>2903</v>
      </c>
      <c r="E214" s="285" t="s">
        <v>2904</v>
      </c>
      <c r="F214" s="285" t="s">
        <v>2905</v>
      </c>
      <c r="G214" s="285" t="s">
        <v>2906</v>
      </c>
      <c r="H214" s="285" t="s">
        <v>2907</v>
      </c>
      <c r="I214" s="285" t="s">
        <v>2908</v>
      </c>
      <c r="J214" s="285" t="s">
        <v>425</v>
      </c>
      <c r="K214" s="285" t="s">
        <v>2908</v>
      </c>
      <c r="L214" s="286">
        <v>421905356370</v>
      </c>
      <c r="M214" s="285" t="s">
        <v>2909</v>
      </c>
      <c r="N214" s="285"/>
      <c r="O214" s="285"/>
      <c r="P214" s="285"/>
    </row>
    <row r="215" spans="1:16" ht="13.2" x14ac:dyDescent="0.25">
      <c r="A215" s="203" t="s">
        <v>2073</v>
      </c>
      <c r="B215" s="285" t="s">
        <v>2074</v>
      </c>
      <c r="C215" s="285" t="s">
        <v>423</v>
      </c>
      <c r="D215" s="285" t="s">
        <v>2075</v>
      </c>
      <c r="E215" s="285" t="s">
        <v>1427</v>
      </c>
      <c r="F215" s="285" t="s">
        <v>1428</v>
      </c>
      <c r="G215" s="313" t="s">
        <v>2076</v>
      </c>
      <c r="H215" s="285" t="s">
        <v>2077</v>
      </c>
      <c r="I215" s="285" t="s">
        <v>2078</v>
      </c>
      <c r="J215" s="285" t="s">
        <v>425</v>
      </c>
      <c r="K215" s="285" t="s">
        <v>2079</v>
      </c>
      <c r="L215" s="286">
        <v>421907641634</v>
      </c>
      <c r="M215" s="285" t="s">
        <v>2080</v>
      </c>
      <c r="N215" s="285"/>
      <c r="O215" s="285"/>
      <c r="P215" s="285"/>
    </row>
    <row r="216" spans="1:16" x14ac:dyDescent="0.2">
      <c r="A216" s="203" t="s">
        <v>2910</v>
      </c>
      <c r="B216" s="285" t="s">
        <v>2911</v>
      </c>
      <c r="C216" s="285" t="s">
        <v>423</v>
      </c>
      <c r="D216" s="285" t="s">
        <v>2912</v>
      </c>
      <c r="E216" s="285" t="s">
        <v>2374</v>
      </c>
      <c r="F216" s="285" t="s">
        <v>2375</v>
      </c>
      <c r="G216" s="285" t="s">
        <v>2913</v>
      </c>
      <c r="H216" s="285" t="s">
        <v>2914</v>
      </c>
      <c r="I216" s="285" t="s">
        <v>2915</v>
      </c>
      <c r="J216" s="285" t="s">
        <v>425</v>
      </c>
      <c r="K216" s="285" t="s">
        <v>2915</v>
      </c>
      <c r="L216" s="286">
        <v>421903820974</v>
      </c>
      <c r="M216" s="285" t="s">
        <v>2916</v>
      </c>
      <c r="N216" s="285"/>
      <c r="O216" s="285"/>
      <c r="P216" s="285"/>
    </row>
    <row r="217" spans="1:16" ht="13.2" x14ac:dyDescent="0.25">
      <c r="A217" s="203" t="s">
        <v>2081</v>
      </c>
      <c r="B217" s="285" t="s">
        <v>2082</v>
      </c>
      <c r="C217" s="285" t="s">
        <v>423</v>
      </c>
      <c r="D217" s="285" t="s">
        <v>2083</v>
      </c>
      <c r="E217" s="285" t="s">
        <v>2084</v>
      </c>
      <c r="F217" s="285" t="s">
        <v>2085</v>
      </c>
      <c r="G217" s="313" t="s">
        <v>2086</v>
      </c>
      <c r="H217" s="285" t="s">
        <v>2087</v>
      </c>
      <c r="I217" s="285" t="s">
        <v>2088</v>
      </c>
      <c r="J217" s="285" t="s">
        <v>425</v>
      </c>
      <c r="K217" s="285" t="s">
        <v>2089</v>
      </c>
      <c r="L217" s="286">
        <v>421911466881</v>
      </c>
      <c r="M217" s="285" t="s">
        <v>2090</v>
      </c>
      <c r="N217" s="285"/>
      <c r="O217" s="285"/>
      <c r="P217" s="285"/>
    </row>
    <row r="218" spans="1:16" ht="13.2" x14ac:dyDescent="0.25">
      <c r="A218" s="203" t="s">
        <v>2091</v>
      </c>
      <c r="B218" s="285" t="s">
        <v>2092</v>
      </c>
      <c r="C218" s="285" t="s">
        <v>423</v>
      </c>
      <c r="D218" s="285" t="s">
        <v>2093</v>
      </c>
      <c r="E218" s="285" t="s">
        <v>2094</v>
      </c>
      <c r="F218" s="285" t="s">
        <v>2095</v>
      </c>
      <c r="G218" s="313" t="s">
        <v>2096</v>
      </c>
      <c r="H218" s="285" t="s">
        <v>2097</v>
      </c>
      <c r="I218" s="285" t="s">
        <v>2098</v>
      </c>
      <c r="J218" s="285" t="s">
        <v>425</v>
      </c>
      <c r="K218" s="285" t="s">
        <v>2098</v>
      </c>
      <c r="L218" s="286">
        <v>421904435321</v>
      </c>
      <c r="M218" s="285" t="s">
        <v>2099</v>
      </c>
      <c r="N218" s="285"/>
      <c r="O218" s="285"/>
      <c r="P218" s="285"/>
    </row>
    <row r="219" spans="1:16" ht="13.2" x14ac:dyDescent="0.25">
      <c r="A219" s="203" t="s">
        <v>2100</v>
      </c>
      <c r="B219" s="285" t="s">
        <v>2101</v>
      </c>
      <c r="C219" s="285" t="s">
        <v>423</v>
      </c>
      <c r="D219" s="285" t="s">
        <v>2102</v>
      </c>
      <c r="E219" s="285" t="s">
        <v>2103</v>
      </c>
      <c r="F219" s="285" t="s">
        <v>2104</v>
      </c>
      <c r="G219" s="313" t="s">
        <v>2105</v>
      </c>
      <c r="H219" s="285" t="s">
        <v>2106</v>
      </c>
      <c r="I219" s="285" t="s">
        <v>2107</v>
      </c>
      <c r="J219" s="285" t="s">
        <v>425</v>
      </c>
      <c r="K219" s="285" t="s">
        <v>2108</v>
      </c>
      <c r="L219" s="286">
        <v>421910690922</v>
      </c>
      <c r="M219" s="285" t="s">
        <v>2109</v>
      </c>
      <c r="N219" s="285"/>
      <c r="O219" s="285"/>
      <c r="P219" s="285"/>
    </row>
    <row r="220" spans="1:16" x14ac:dyDescent="0.2">
      <c r="A220" s="203" t="s">
        <v>2917</v>
      </c>
      <c r="B220" s="285" t="s">
        <v>2918</v>
      </c>
      <c r="C220" s="285" t="s">
        <v>423</v>
      </c>
      <c r="D220" s="285" t="s">
        <v>2919</v>
      </c>
      <c r="E220" s="285" t="s">
        <v>434</v>
      </c>
      <c r="F220" s="285" t="s">
        <v>435</v>
      </c>
      <c r="G220" s="285" t="s">
        <v>2920</v>
      </c>
      <c r="H220" s="285" t="s">
        <v>2921</v>
      </c>
      <c r="I220" s="285" t="s">
        <v>2922</v>
      </c>
      <c r="J220" s="285" t="s">
        <v>425</v>
      </c>
      <c r="K220" s="285" t="s">
        <v>2923</v>
      </c>
      <c r="L220" s="286">
        <v>421905644686</v>
      </c>
      <c r="M220" s="285" t="s">
        <v>2924</v>
      </c>
      <c r="N220" s="285"/>
      <c r="O220" s="285"/>
      <c r="P220" s="285"/>
    </row>
    <row r="221" spans="1:16" x14ac:dyDescent="0.2">
      <c r="A221" s="203" t="s">
        <v>2925</v>
      </c>
      <c r="B221" s="285" t="s">
        <v>2926</v>
      </c>
      <c r="C221" s="285" t="s">
        <v>423</v>
      </c>
      <c r="D221" s="285" t="s">
        <v>2927</v>
      </c>
      <c r="E221" s="285" t="s">
        <v>2928</v>
      </c>
      <c r="F221" s="285" t="s">
        <v>2929</v>
      </c>
      <c r="G221" s="285" t="s">
        <v>2930</v>
      </c>
      <c r="H221" s="285" t="s">
        <v>2931</v>
      </c>
      <c r="I221" s="285" t="s">
        <v>2932</v>
      </c>
      <c r="J221" s="285" t="s">
        <v>2933</v>
      </c>
      <c r="K221" s="285" t="s">
        <v>2932</v>
      </c>
      <c r="L221" s="286">
        <v>421908729128</v>
      </c>
      <c r="M221" s="285" t="s">
        <v>2934</v>
      </c>
      <c r="N221" s="285"/>
      <c r="O221" s="285"/>
      <c r="P221" s="285"/>
    </row>
    <row r="222" spans="1:16" x14ac:dyDescent="0.2">
      <c r="A222" s="203" t="s">
        <v>2110</v>
      </c>
      <c r="B222" s="285" t="s">
        <v>2111</v>
      </c>
      <c r="C222" s="285" t="s">
        <v>423</v>
      </c>
      <c r="D222" s="285" t="s">
        <v>2112</v>
      </c>
      <c r="E222" s="285" t="s">
        <v>2113</v>
      </c>
      <c r="F222" s="285" t="s">
        <v>2114</v>
      </c>
      <c r="G222" s="285" t="s">
        <v>2935</v>
      </c>
      <c r="H222" s="285" t="s">
        <v>2115</v>
      </c>
      <c r="I222" s="285" t="s">
        <v>2936</v>
      </c>
      <c r="J222" s="285" t="s">
        <v>2937</v>
      </c>
      <c r="K222" s="285" t="s">
        <v>2116</v>
      </c>
      <c r="L222" s="286">
        <v>421903543319</v>
      </c>
      <c r="M222" s="285" t="s">
        <v>2938</v>
      </c>
      <c r="N222" s="285"/>
      <c r="O222" s="285"/>
      <c r="P222" s="285"/>
    </row>
    <row r="223" spans="1:16" ht="13.2" x14ac:dyDescent="0.25">
      <c r="A223" s="203" t="s">
        <v>2117</v>
      </c>
      <c r="B223" s="285" t="s">
        <v>2118</v>
      </c>
      <c r="C223" s="285" t="s">
        <v>423</v>
      </c>
      <c r="D223" s="285" t="s">
        <v>2119</v>
      </c>
      <c r="E223" s="285" t="s">
        <v>2120</v>
      </c>
      <c r="F223" s="285" t="s">
        <v>2121</v>
      </c>
      <c r="G223" s="313" t="s">
        <v>2122</v>
      </c>
      <c r="H223" s="285" t="s">
        <v>2123</v>
      </c>
      <c r="I223" s="285" t="s">
        <v>2124</v>
      </c>
      <c r="J223" s="285" t="s">
        <v>425</v>
      </c>
      <c r="K223" s="285" t="s">
        <v>2124</v>
      </c>
      <c r="L223" s="286">
        <v>421904823578</v>
      </c>
      <c r="M223" s="285" t="s">
        <v>2125</v>
      </c>
      <c r="N223" s="285"/>
      <c r="O223" s="285"/>
      <c r="P223" s="285"/>
    </row>
    <row r="224" spans="1:16" x14ac:dyDescent="0.2">
      <c r="A224" s="203" t="s">
        <v>2939</v>
      </c>
      <c r="B224" s="285" t="s">
        <v>2940</v>
      </c>
      <c r="C224" s="285" t="s">
        <v>423</v>
      </c>
      <c r="D224" s="285" t="s">
        <v>2941</v>
      </c>
      <c r="E224" s="285" t="s">
        <v>2942</v>
      </c>
      <c r="F224" s="285" t="s">
        <v>2943</v>
      </c>
      <c r="G224" s="285" t="s">
        <v>2944</v>
      </c>
      <c r="H224" s="285" t="s">
        <v>2945</v>
      </c>
      <c r="I224" s="285" t="s">
        <v>2946</v>
      </c>
      <c r="J224" s="285" t="s">
        <v>427</v>
      </c>
      <c r="K224" s="285" t="s">
        <v>2946</v>
      </c>
      <c r="L224" s="286">
        <v>421915740248</v>
      </c>
      <c r="M224" s="285" t="s">
        <v>2947</v>
      </c>
      <c r="N224" s="285"/>
      <c r="O224" s="285"/>
      <c r="P224" s="285"/>
    </row>
    <row r="225" spans="1:16" x14ac:dyDescent="0.2">
      <c r="A225" s="198" t="s">
        <v>986</v>
      </c>
      <c r="B225" s="199" t="s">
        <v>987</v>
      </c>
      <c r="C225" s="200" t="s">
        <v>423</v>
      </c>
      <c r="D225" s="199" t="s">
        <v>2126</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3.2" x14ac:dyDescent="0.25">
      <c r="A226" s="203" t="s">
        <v>2127</v>
      </c>
      <c r="B226" s="285" t="s">
        <v>2128</v>
      </c>
      <c r="C226" s="285" t="s">
        <v>423</v>
      </c>
      <c r="D226" s="285" t="s">
        <v>2129</v>
      </c>
      <c r="E226" s="285" t="s">
        <v>430</v>
      </c>
      <c r="F226" s="285" t="s">
        <v>437</v>
      </c>
      <c r="G226" s="313" t="s">
        <v>2130</v>
      </c>
      <c r="H226" s="285" t="s">
        <v>2131</v>
      </c>
      <c r="I226" s="285" t="s">
        <v>1997</v>
      </c>
      <c r="J226" s="285" t="s">
        <v>427</v>
      </c>
      <c r="K226" s="285" t="s">
        <v>1997</v>
      </c>
      <c r="L226" s="286">
        <v>421905706999</v>
      </c>
      <c r="M226" s="285" t="s">
        <v>2132</v>
      </c>
      <c r="N226" s="285"/>
      <c r="O226" s="285"/>
      <c r="P226" s="285"/>
    </row>
    <row r="227" spans="1:16" ht="13.2" x14ac:dyDescent="0.25">
      <c r="A227" s="203" t="s">
        <v>2133</v>
      </c>
      <c r="B227" s="285" t="s">
        <v>2134</v>
      </c>
      <c r="C227" s="285" t="s">
        <v>423</v>
      </c>
      <c r="D227" s="285" t="s">
        <v>2135</v>
      </c>
      <c r="E227" s="285" t="s">
        <v>434</v>
      </c>
      <c r="F227" s="285" t="s">
        <v>435</v>
      </c>
      <c r="G227" s="313" t="s">
        <v>2136</v>
      </c>
      <c r="H227" s="285" t="s">
        <v>2948</v>
      </c>
      <c r="I227" s="285" t="s">
        <v>2137</v>
      </c>
      <c r="J227" s="285" t="s">
        <v>425</v>
      </c>
      <c r="K227" s="285" t="s">
        <v>2137</v>
      </c>
      <c r="L227" s="286">
        <v>421918560175</v>
      </c>
      <c r="M227" s="285" t="s">
        <v>2138</v>
      </c>
      <c r="N227" s="285"/>
      <c r="O227" s="285"/>
      <c r="P227" s="285"/>
    </row>
    <row r="228" spans="1:16" x14ac:dyDescent="0.2">
      <c r="A228" s="203" t="s">
        <v>2949</v>
      </c>
      <c r="B228" s="285" t="s">
        <v>2950</v>
      </c>
      <c r="C228" s="285" t="s">
        <v>423</v>
      </c>
      <c r="D228" s="285" t="s">
        <v>2951</v>
      </c>
      <c r="E228" s="285" t="s">
        <v>2952</v>
      </c>
      <c r="F228" s="285" t="s">
        <v>2953</v>
      </c>
      <c r="G228" s="285" t="s">
        <v>2954</v>
      </c>
      <c r="H228" s="285" t="s">
        <v>2955</v>
      </c>
      <c r="I228" s="285" t="s">
        <v>2956</v>
      </c>
      <c r="J228" s="285" t="s">
        <v>2523</v>
      </c>
      <c r="K228" s="285" t="s">
        <v>2956</v>
      </c>
      <c r="L228" s="286">
        <v>421905892235</v>
      </c>
      <c r="M228" s="285" t="s">
        <v>2957</v>
      </c>
      <c r="N228" s="285"/>
      <c r="O228" s="285"/>
      <c r="P228" s="285"/>
    </row>
    <row r="229" spans="1:16" x14ac:dyDescent="0.2">
      <c r="A229" s="203" t="s">
        <v>2958</v>
      </c>
      <c r="B229" s="285" t="s">
        <v>2959</v>
      </c>
      <c r="C229" s="285" t="s">
        <v>423</v>
      </c>
      <c r="D229" s="285" t="s">
        <v>2960</v>
      </c>
      <c r="E229" s="285" t="s">
        <v>430</v>
      </c>
      <c r="F229" s="285" t="s">
        <v>1921</v>
      </c>
      <c r="G229" s="285" t="s">
        <v>2961</v>
      </c>
      <c r="H229" s="285" t="s">
        <v>2962</v>
      </c>
      <c r="I229" s="285" t="s">
        <v>2963</v>
      </c>
      <c r="J229" s="285" t="s">
        <v>2523</v>
      </c>
      <c r="K229" s="285" t="s">
        <v>2963</v>
      </c>
      <c r="L229" s="286">
        <v>421905491171</v>
      </c>
      <c r="M229" s="285" t="s">
        <v>2964</v>
      </c>
      <c r="N229" s="285"/>
      <c r="O229" s="285"/>
      <c r="P229" s="285"/>
    </row>
    <row r="230" spans="1:16" x14ac:dyDescent="0.2">
      <c r="A230" s="203" t="s">
        <v>2965</v>
      </c>
      <c r="B230" s="285" t="s">
        <v>2966</v>
      </c>
      <c r="C230" s="285" t="s">
        <v>423</v>
      </c>
      <c r="D230" s="285" t="s">
        <v>2967</v>
      </c>
      <c r="E230" s="285" t="s">
        <v>1767</v>
      </c>
      <c r="F230" s="285" t="s">
        <v>1768</v>
      </c>
      <c r="G230" s="285" t="s">
        <v>2968</v>
      </c>
      <c r="H230" s="285" t="s">
        <v>2969</v>
      </c>
      <c r="I230" s="285" t="s">
        <v>2970</v>
      </c>
      <c r="J230" s="285" t="s">
        <v>425</v>
      </c>
      <c r="K230" s="285" t="s">
        <v>2970</v>
      </c>
      <c r="L230" s="286">
        <v>421905731109</v>
      </c>
      <c r="M230" s="285" t="s">
        <v>2971</v>
      </c>
      <c r="N230" s="285"/>
      <c r="O230" s="285"/>
      <c r="P230" s="285"/>
    </row>
    <row r="231" spans="1:16" ht="13.2" x14ac:dyDescent="0.25">
      <c r="A231" s="203" t="s">
        <v>2139</v>
      </c>
      <c r="B231" s="285" t="s">
        <v>2140</v>
      </c>
      <c r="C231" s="285" t="s">
        <v>423</v>
      </c>
      <c r="D231" s="285" t="s">
        <v>2141</v>
      </c>
      <c r="E231" s="285" t="s">
        <v>436</v>
      </c>
      <c r="F231" s="285" t="s">
        <v>494</v>
      </c>
      <c r="G231" s="313" t="s">
        <v>2142</v>
      </c>
      <c r="H231" s="285" t="s">
        <v>2143</v>
      </c>
      <c r="I231" s="285" t="s">
        <v>2144</v>
      </c>
      <c r="J231" s="285" t="s">
        <v>427</v>
      </c>
      <c r="K231" s="285" t="s">
        <v>2145</v>
      </c>
      <c r="L231" s="286">
        <v>421915867076</v>
      </c>
      <c r="M231" s="285" t="s">
        <v>2146</v>
      </c>
      <c r="N231" s="285"/>
      <c r="O231" s="285"/>
      <c r="P231" s="285"/>
    </row>
    <row r="232" spans="1:16" x14ac:dyDescent="0.2">
      <c r="A232" s="203" t="s">
        <v>2972</v>
      </c>
      <c r="B232" s="285" t="s">
        <v>2973</v>
      </c>
      <c r="C232" s="285" t="s">
        <v>423</v>
      </c>
      <c r="D232" s="285" t="s">
        <v>2974</v>
      </c>
      <c r="E232" s="285" t="s">
        <v>2975</v>
      </c>
      <c r="F232" s="285" t="s">
        <v>2976</v>
      </c>
      <c r="G232" s="285" t="s">
        <v>2977</v>
      </c>
      <c r="H232" s="285" t="s">
        <v>2978</v>
      </c>
      <c r="I232" s="285" t="s">
        <v>2979</v>
      </c>
      <c r="J232" s="285" t="s">
        <v>425</v>
      </c>
      <c r="K232" s="285" t="s">
        <v>2979</v>
      </c>
      <c r="L232" s="286">
        <v>421905417209</v>
      </c>
      <c r="M232" s="285" t="s">
        <v>2980</v>
      </c>
      <c r="N232" s="285"/>
      <c r="O232" s="285"/>
      <c r="P232" s="285"/>
    </row>
    <row r="233" spans="1:16" x14ac:dyDescent="0.2">
      <c r="A233" s="198" t="s">
        <v>993</v>
      </c>
      <c r="B233" s="199" t="s">
        <v>994</v>
      </c>
      <c r="C233" s="200" t="s">
        <v>423</v>
      </c>
      <c r="D233" s="199" t="s">
        <v>2147</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2">
      <c r="A234" s="178" t="s">
        <v>999</v>
      </c>
      <c r="B234" s="277" t="s">
        <v>1000</v>
      </c>
      <c r="C234" s="200" t="s">
        <v>423</v>
      </c>
      <c r="D234" s="277" t="s">
        <v>2148</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x14ac:dyDescent="0.2">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x14ac:dyDescent="0.2">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2">
      <c r="A237" s="203" t="s">
        <v>2149</v>
      </c>
      <c r="B237" s="285" t="s">
        <v>2150</v>
      </c>
      <c r="C237" s="285" t="s">
        <v>423</v>
      </c>
      <c r="D237" s="285" t="s">
        <v>2151</v>
      </c>
      <c r="E237" s="285" t="s">
        <v>424</v>
      </c>
      <c r="F237" s="285" t="s">
        <v>817</v>
      </c>
      <c r="G237" s="285" t="s">
        <v>2152</v>
      </c>
      <c r="H237" s="285" t="s">
        <v>2153</v>
      </c>
      <c r="I237" s="285" t="s">
        <v>2154</v>
      </c>
      <c r="J237" s="285" t="s">
        <v>427</v>
      </c>
      <c r="K237" s="285" t="s">
        <v>2155</v>
      </c>
      <c r="L237" s="286">
        <v>421902821904</v>
      </c>
      <c r="M237" s="285" t="s">
        <v>2156</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9"/>
  <sheetViews>
    <sheetView zoomScale="110" zoomScaleNormal="110" workbookViewId="0">
      <pane ySplit="1" topLeftCell="A461" activePane="bottomLeft" state="frozen"/>
      <selection activeCell="I2" sqref="I2:L73"/>
      <selection pane="bottomLeft" activeCell="D504" sqref="D504"/>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2247</v>
      </c>
      <c r="B2" s="204" t="str">
        <f>VLOOKUP(A2,Adr!A:B,2,FALSE)</f>
        <v>"BigHugGym"</v>
      </c>
      <c r="C2" s="185" t="s">
        <v>2989</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1373</v>
      </c>
      <c r="B36" s="204" t="str">
        <f>VLOOKUP(A36,Adr!A:B,2,FALSE)</f>
        <v>Deaflympijský výbor Slovenska</v>
      </c>
      <c r="C36" s="197" t="s">
        <v>2192</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1697</v>
      </c>
      <c r="B43" s="204" t="str">
        <f>VLOOKUP(A43,Adr!A:B,2,FALSE)</f>
        <v>Gladiators TnUAD Trenčín n.o</v>
      </c>
      <c r="C43" s="196" t="s">
        <v>2157</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1707</v>
      </c>
      <c r="B46" s="204" t="str">
        <f>VLOOKUP(A46,Adr!A:B,2,FALSE)</f>
        <v>HC UNIZA</v>
      </c>
      <c r="C46" s="196" t="s">
        <v>2157</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1032</v>
      </c>
      <c r="I66" s="192" t="str">
        <f t="shared" ref="I66:I130" si="5">A66&amp;F66</f>
        <v>51565153m</v>
      </c>
      <c r="J66" s="167" t="str">
        <f t="shared" ref="J66:J130" si="6">A66&amp;G66</f>
        <v>51565153026 03</v>
      </c>
      <c r="K66" s="5"/>
      <c r="L66" s="167" t="str">
        <f t="shared" ref="L66:L130" si="7">A66&amp;G66&amp;H66</f>
        <v>51565153026 03B</v>
      </c>
      <c r="M66" s="5" t="str">
        <f t="shared" ref="M66:M130" si="8">B66&amp;F66&amp;H66&amp;C66</f>
        <v>Klub orientačného behu ATU KošicemB21. Pohár Slovenského krasu v orientačnom behu/ Slovak Karst cup</v>
      </c>
      <c r="N66" s="3" t="str">
        <f t="shared" ref="N66:N130"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399999999999999" x14ac:dyDescent="0.2">
      <c r="A94" s="166" t="s">
        <v>1836</v>
      </c>
      <c r="B94" s="204" t="str">
        <f>VLOOKUP(A94,Adr!A:B,2,FALSE)</f>
        <v>Philosophers Nitra</v>
      </c>
      <c r="C94" s="196" t="s">
        <v>2157</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1495</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1496</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499</v>
      </c>
      <c r="B114" s="204" t="str">
        <f>VLOOKUP(A114,Adr!A:B,2,FALSE)</f>
        <v>Slovenská asociácia motoristického športu</v>
      </c>
      <c r="C114" s="185" t="s">
        <v>1497</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0.399999999999999" x14ac:dyDescent="0.2">
      <c r="A118" s="166" t="s">
        <v>519</v>
      </c>
      <c r="B118" s="204" t="str">
        <f>VLOOKUP(A118,Adr!A:B,2,FALSE)</f>
        <v>Slovenská asociácia Taekwondo WT</v>
      </c>
      <c r="C118" s="196" t="s">
        <v>1469</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1499</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239012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202" t="s">
        <v>539</v>
      </c>
      <c r="B127" s="204" t="str">
        <f>VLOOKUP(A127,Adr!A:B,2,FALSE)</f>
        <v>Slovenská boxerská federácia</v>
      </c>
      <c r="C127" s="169" t="s">
        <v>3000</v>
      </c>
      <c r="D127" s="288">
        <v>75000</v>
      </c>
      <c r="E127" s="230">
        <v>0</v>
      </c>
      <c r="F127" s="166" t="s">
        <v>339</v>
      </c>
      <c r="G127" s="169" t="s">
        <v>319</v>
      </c>
      <c r="H127" s="169" t="s">
        <v>1055</v>
      </c>
      <c r="I127" s="192" t="str">
        <f t="shared" si="5"/>
        <v>31744621a</v>
      </c>
      <c r="J127" s="167" t="str">
        <f t="shared" si="6"/>
        <v>31744621026 02</v>
      </c>
      <c r="K127" s="5" t="s">
        <v>1065</v>
      </c>
      <c r="L127" s="167" t="str">
        <f t="shared" si="7"/>
        <v>31744621026 02K</v>
      </c>
      <c r="M127" s="5" t="str">
        <f t="shared" si="8"/>
        <v>Slovenská boxerská federáciaaKbox - kapitálové transfery</v>
      </c>
      <c r="N127" s="3" t="str">
        <f t="shared" si="9"/>
        <v>31744621aK</v>
      </c>
    </row>
    <row r="128" spans="1:14" x14ac:dyDescent="0.2">
      <c r="A128" s="166" t="s">
        <v>539</v>
      </c>
      <c r="B128" s="204" t="str">
        <f>VLOOKUP(A128,Adr!A:B,2,FALSE)</f>
        <v>Slovenská boxerská federácia</v>
      </c>
      <c r="C128" s="169" t="s">
        <v>2158</v>
      </c>
      <c r="D128" s="289">
        <v>15000</v>
      </c>
      <c r="E128" s="230">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federáciadBĎuríková Nicole</v>
      </c>
      <c r="N128" s="3" t="str">
        <f t="shared" si="9"/>
        <v>31744621dB</v>
      </c>
    </row>
    <row r="129" spans="1:14" x14ac:dyDescent="0.2">
      <c r="A129" s="166" t="s">
        <v>539</v>
      </c>
      <c r="B129" s="204" t="str">
        <f>VLOOKUP(A129,Adr!A:B,2,FALSE)</f>
        <v>Slovenská boxerská federácia</v>
      </c>
      <c r="C129" s="185" t="s">
        <v>2159</v>
      </c>
      <c r="D129" s="287">
        <v>20000</v>
      </c>
      <c r="E129" s="173">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federáciadBHerceg Miroslav</v>
      </c>
      <c r="N129" s="3" t="str">
        <f t="shared" si="9"/>
        <v>31744621dB</v>
      </c>
    </row>
    <row r="130" spans="1:14" x14ac:dyDescent="0.2">
      <c r="A130" s="178" t="s">
        <v>539</v>
      </c>
      <c r="B130" s="204" t="str">
        <f>VLOOKUP(A130,Adr!A:B,2,FALSE)</f>
        <v>Slovenská boxerská federácia</v>
      </c>
      <c r="C130" s="196" t="s">
        <v>2160</v>
      </c>
      <c r="D130" s="289">
        <v>20000</v>
      </c>
      <c r="E130" s="230">
        <v>0</v>
      </c>
      <c r="F130" s="166" t="s">
        <v>345</v>
      </c>
      <c r="G130" s="169" t="s">
        <v>321</v>
      </c>
      <c r="H130" s="169" t="s">
        <v>1032</v>
      </c>
      <c r="I130" s="192" t="str">
        <f t="shared" si="5"/>
        <v>31744621d</v>
      </c>
      <c r="J130" s="167" t="str">
        <f t="shared" si="6"/>
        <v>31744621026 03</v>
      </c>
      <c r="K130" s="5"/>
      <c r="L130" s="167" t="str">
        <f t="shared" si="7"/>
        <v>31744621026 03B</v>
      </c>
      <c r="M130" s="5" t="str">
        <f t="shared" si="8"/>
        <v>Slovenská boxerská federáciadBJedináková Miroslava</v>
      </c>
      <c r="N130" s="3" t="str">
        <f t="shared" si="9"/>
        <v>31744621dB</v>
      </c>
    </row>
    <row r="131" spans="1:14" x14ac:dyDescent="0.2">
      <c r="A131" s="202" t="s">
        <v>539</v>
      </c>
      <c r="B131" s="204" t="str">
        <f>VLOOKUP(A131,Adr!A:B,2,FALSE)</f>
        <v>Slovenská boxerská federácia</v>
      </c>
      <c r="C131" s="196" t="s">
        <v>2161</v>
      </c>
      <c r="D131" s="289">
        <v>45000</v>
      </c>
      <c r="E131" s="173">
        <v>0</v>
      </c>
      <c r="F131" s="166" t="s">
        <v>345</v>
      </c>
      <c r="G131" s="169" t="s">
        <v>321</v>
      </c>
      <c r="H131" s="169" t="s">
        <v>1032</v>
      </c>
      <c r="I131" s="192" t="str">
        <f t="shared" ref="I131:I194" si="10">A131&amp;F131</f>
        <v>31744621d</v>
      </c>
      <c r="J131" s="167" t="str">
        <f t="shared" ref="J131:J194" si="11">A131&amp;G131</f>
        <v>31744621026 03</v>
      </c>
      <c r="K131" s="5"/>
      <c r="L131" s="167" t="str">
        <f t="shared" ref="L131:L194" si="12">A131&amp;G131&amp;H131</f>
        <v>31744621026 03B</v>
      </c>
      <c r="M131" s="5" t="str">
        <f t="shared" ref="M131:M194" si="13">B131&amp;F131&amp;H131&amp;C131</f>
        <v>Slovenská boxerská federáciadBKubalová Tamara</v>
      </c>
      <c r="N131" s="3" t="str">
        <f t="shared" ref="N131:N194" si="14">+I131&amp;H131</f>
        <v>31744621dB</v>
      </c>
    </row>
    <row r="132" spans="1:14" x14ac:dyDescent="0.2">
      <c r="A132" s="198" t="s">
        <v>539</v>
      </c>
      <c r="B132" s="204" t="str">
        <f>VLOOKUP(A132,Adr!A:B,2,FALSE)</f>
        <v>Slovenská boxerská federácia</v>
      </c>
      <c r="C132" s="185" t="s">
        <v>2162</v>
      </c>
      <c r="D132" s="287">
        <v>15000</v>
      </c>
      <c r="E132" s="230">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federáciadBLovašová Bibiana</v>
      </c>
      <c r="N132" s="3" t="str">
        <f t="shared" si="14"/>
        <v>31744621dB</v>
      </c>
    </row>
    <row r="133" spans="1:14" x14ac:dyDescent="0.2">
      <c r="A133" s="198" t="s">
        <v>539</v>
      </c>
      <c r="B133" s="204" t="str">
        <f>VLOOKUP(A133,Adr!A:B,2,FALSE)</f>
        <v>Slovenská boxerská federácia</v>
      </c>
      <c r="C133" s="185" t="s">
        <v>1500</v>
      </c>
      <c r="D133" s="287">
        <v>45000</v>
      </c>
      <c r="E133" s="173">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federáciadBTriebeľová Jessica</v>
      </c>
      <c r="N133" s="3" t="str">
        <f t="shared" si="14"/>
        <v>31744621dB</v>
      </c>
    </row>
    <row r="134" spans="1:14" x14ac:dyDescent="0.2">
      <c r="A134" s="166" t="s">
        <v>539</v>
      </c>
      <c r="B134" s="204" t="str">
        <f>VLOOKUP(A134,Adr!A:B,2,FALSE)</f>
        <v>Slovenská boxerská federácia</v>
      </c>
      <c r="C134" s="196" t="s">
        <v>2163</v>
      </c>
      <c r="D134" s="289">
        <v>10000</v>
      </c>
      <c r="E134" s="230">
        <v>0</v>
      </c>
      <c r="F134" s="166" t="s">
        <v>345</v>
      </c>
      <c r="G134" s="169" t="s">
        <v>321</v>
      </c>
      <c r="H134" s="169" t="s">
        <v>1032</v>
      </c>
      <c r="I134" s="192" t="str">
        <f t="shared" si="10"/>
        <v>31744621d</v>
      </c>
      <c r="J134" s="167" t="str">
        <f t="shared" si="11"/>
        <v>31744621026 03</v>
      </c>
      <c r="K134" s="5"/>
      <c r="L134" s="167" t="str">
        <f t="shared" si="12"/>
        <v>31744621026 03B</v>
      </c>
      <c r="M134" s="5" t="str">
        <f t="shared" si="13"/>
        <v>Slovenská boxerská federáciadBVymyslický Lukáš</v>
      </c>
      <c r="N134" s="3" t="str">
        <f t="shared" si="14"/>
        <v>31744621dB</v>
      </c>
    </row>
    <row r="135" spans="1:14" x14ac:dyDescent="0.2">
      <c r="A135" s="198" t="s">
        <v>539</v>
      </c>
      <c r="B135" s="204" t="str">
        <f>VLOOKUP(A135,Adr!A:B,2,FALSE)</f>
        <v>Slovenská boxerská federácia</v>
      </c>
      <c r="C135" s="169" t="s">
        <v>350</v>
      </c>
      <c r="D135" s="172">
        <v>20000</v>
      </c>
      <c r="E135" s="173">
        <v>0</v>
      </c>
      <c r="F135" s="166" t="s">
        <v>349</v>
      </c>
      <c r="G135" s="169" t="s">
        <v>321</v>
      </c>
      <c r="H135" s="169" t="s">
        <v>1032</v>
      </c>
      <c r="I135" s="192" t="str">
        <f t="shared" si="10"/>
        <v>31744621f</v>
      </c>
      <c r="J135" s="167" t="str">
        <f t="shared" si="11"/>
        <v>31744621026 03</v>
      </c>
      <c r="K135" s="5"/>
      <c r="L135" s="167" t="str">
        <f t="shared" si="12"/>
        <v>31744621026 03B</v>
      </c>
      <c r="M135" s="5" t="str">
        <f t="shared" si="13"/>
        <v>Slovenská boxerská federáciafBplnenie úloh verejného záujmu v športe</v>
      </c>
      <c r="N135" s="3" t="str">
        <f t="shared" si="14"/>
        <v>31744621fB</v>
      </c>
    </row>
    <row r="136" spans="1:14" x14ac:dyDescent="0.2">
      <c r="A136" s="166" t="s">
        <v>1892</v>
      </c>
      <c r="B136" s="204" t="str">
        <f>VLOOKUP(A136,Adr!A:B,2,FALSE)</f>
        <v>SLOVENSKÁ CYKLOTRIALOVÁ ÚNIA</v>
      </c>
      <c r="C136" s="196" t="s">
        <v>2234</v>
      </c>
      <c r="D136" s="289">
        <v>36500</v>
      </c>
      <c r="E136" s="230">
        <v>0</v>
      </c>
      <c r="F136" s="166" t="s">
        <v>349</v>
      </c>
      <c r="G136" s="169" t="s">
        <v>321</v>
      </c>
      <c r="H136" s="169" t="s">
        <v>1032</v>
      </c>
      <c r="I136" s="192" t="str">
        <f t="shared" si="10"/>
        <v>34056939f</v>
      </c>
      <c r="J136" s="167" t="str">
        <f t="shared" si="11"/>
        <v>34056939026 03</v>
      </c>
      <c r="K136" s="5"/>
      <c r="L136" s="167" t="str">
        <f t="shared" si="12"/>
        <v>34056939026 03B</v>
      </c>
      <c r="M136" s="5" t="str">
        <f t="shared" si="13"/>
        <v>SLOVENSKÁ CYKLOTRIALOVÁ ÚNIAfBpodpora a rozvoj športu</v>
      </c>
      <c r="N136" s="3" t="str">
        <f t="shared" si="14"/>
        <v>34056939fB</v>
      </c>
    </row>
    <row r="137" spans="1:14" x14ac:dyDescent="0.2">
      <c r="A137" s="202" t="s">
        <v>1901</v>
      </c>
      <c r="B137" s="204" t="str">
        <f>VLOOKUP(A137,Adr!A:B,2,FALSE)</f>
        <v>Slovenská Escrima Wing Tsun Organizácia (SEWTO)</v>
      </c>
      <c r="C137" s="185" t="s">
        <v>352</v>
      </c>
      <c r="D137" s="287">
        <v>19200</v>
      </c>
      <c r="E137" s="173">
        <v>0</v>
      </c>
      <c r="F137" s="166" t="s">
        <v>351</v>
      </c>
      <c r="G137" s="169" t="s">
        <v>321</v>
      </c>
      <c r="H137" s="169" t="s">
        <v>1032</v>
      </c>
      <c r="I137" s="192" t="str">
        <f t="shared" si="10"/>
        <v>37824465g</v>
      </c>
      <c r="J137" s="167" t="str">
        <f t="shared" si="11"/>
        <v>37824465026 03</v>
      </c>
      <c r="K137" s="5"/>
      <c r="L137" s="167" t="str">
        <f t="shared" si="12"/>
        <v>37824465026 03B</v>
      </c>
      <c r="M137" s="5" t="str">
        <f t="shared" si="13"/>
        <v>Slovenská Escrima Wing Tsun Organizácia (SEWTO)gBrozvoj športov, ktoré nie sú uznanými podľa zákona č. 440/2015 Z. z.</v>
      </c>
      <c r="N137" s="3" t="str">
        <f t="shared" si="14"/>
        <v>37824465gB</v>
      </c>
    </row>
    <row r="138" spans="1:14" x14ac:dyDescent="0.2">
      <c r="A138" s="198" t="s">
        <v>1901</v>
      </c>
      <c r="B138" s="204" t="str">
        <f>VLOOKUP(A138,Adr!A:B,2,FALSE)</f>
        <v>Slovenská Escrima Wing Tsun Organizácia (SEWTO)</v>
      </c>
      <c r="C138" s="185" t="s">
        <v>2989</v>
      </c>
      <c r="D138" s="287">
        <v>4324</v>
      </c>
      <c r="E138" s="230">
        <v>0</v>
      </c>
      <c r="F138" s="166" t="s">
        <v>360</v>
      </c>
      <c r="G138" s="169" t="s">
        <v>317</v>
      </c>
      <c r="H138" s="169" t="s">
        <v>1032</v>
      </c>
      <c r="I138" s="192" t="str">
        <f t="shared" si="10"/>
        <v>37824465l</v>
      </c>
      <c r="J138" s="167" t="str">
        <f t="shared" si="11"/>
        <v>37824465026 01</v>
      </c>
      <c r="K138" s="5"/>
      <c r="L138" s="167" t="str">
        <f t="shared" si="12"/>
        <v>37824465026 01B</v>
      </c>
      <c r="M138" s="5" t="str">
        <f t="shared" si="13"/>
        <v>Slovenská Escrima Wing Tsun Organizácia (SEWTO)lBšportové pohybové tábory pre mládež</v>
      </c>
      <c r="N138" s="3" t="str">
        <f t="shared" si="14"/>
        <v>37824465lB</v>
      </c>
    </row>
    <row r="139" spans="1:14" x14ac:dyDescent="0.2">
      <c r="A139" s="166" t="s">
        <v>1911</v>
      </c>
      <c r="B139" s="204" t="str">
        <f>VLOOKUP(A139,Adr!A:B,2,FALSE)</f>
        <v>Slovenská federácia karate a bojových umení</v>
      </c>
      <c r="C139" s="196" t="s">
        <v>352</v>
      </c>
      <c r="D139" s="289">
        <v>138000</v>
      </c>
      <c r="E139" s="230">
        <v>0</v>
      </c>
      <c r="F139" s="166" t="s">
        <v>351</v>
      </c>
      <c r="G139" s="169" t="s">
        <v>321</v>
      </c>
      <c r="H139" s="169" t="s">
        <v>1032</v>
      </c>
      <c r="I139" s="192" t="str">
        <f t="shared" si="10"/>
        <v>34003975g</v>
      </c>
      <c r="J139" s="167" t="str">
        <f t="shared" si="11"/>
        <v>34003975026 03</v>
      </c>
      <c r="K139" s="5"/>
      <c r="L139" s="167" t="str">
        <f t="shared" si="12"/>
        <v>34003975026 03B</v>
      </c>
      <c r="M139" s="5" t="str">
        <f t="shared" si="13"/>
        <v>Slovenská federácia karate a bojových umenígBrozvoj športov, ktoré nie sú uznanými podľa zákona č. 440/2015 Z. z.</v>
      </c>
      <c r="N139" s="3" t="str">
        <f t="shared" si="14"/>
        <v>34003975gB</v>
      </c>
    </row>
    <row r="140" spans="1:14" x14ac:dyDescent="0.2">
      <c r="A140" s="166" t="s">
        <v>1911</v>
      </c>
      <c r="B140" s="204" t="str">
        <f>VLOOKUP(A140,Adr!A:B,2,FALSE)</f>
        <v>Slovenská federácia karate a bojových umení</v>
      </c>
      <c r="C140" s="185" t="s">
        <v>2989</v>
      </c>
      <c r="D140" s="287">
        <v>3200</v>
      </c>
      <c r="E140" s="173">
        <v>0</v>
      </c>
      <c r="F140" s="166" t="s">
        <v>360</v>
      </c>
      <c r="G140" s="169" t="s">
        <v>317</v>
      </c>
      <c r="H140" s="169" t="s">
        <v>1032</v>
      </c>
      <c r="I140" s="192" t="str">
        <f t="shared" si="10"/>
        <v>34003975l</v>
      </c>
      <c r="J140" s="167" t="str">
        <f t="shared" si="11"/>
        <v>34003975026 01</v>
      </c>
      <c r="K140" s="5"/>
      <c r="L140" s="167" t="str">
        <f t="shared" si="12"/>
        <v>34003975026 01B</v>
      </c>
      <c r="M140" s="5" t="str">
        <f t="shared" si="13"/>
        <v>Slovenská federácia karate a bojových umenílBšportové pohybové tábory pre mládež</v>
      </c>
      <c r="N140" s="3" t="str">
        <f t="shared" si="14"/>
        <v>34003975lB</v>
      </c>
    </row>
    <row r="141" spans="1:14" x14ac:dyDescent="0.2">
      <c r="A141" s="202" t="s">
        <v>1911</v>
      </c>
      <c r="B141" s="204" t="str">
        <f>VLOOKUP(A141,Adr!A:B,2,FALSE)</f>
        <v>Slovenská federácia karate a bojových umení</v>
      </c>
      <c r="C141" s="190" t="s">
        <v>2208</v>
      </c>
      <c r="D141" s="288">
        <v>7000</v>
      </c>
      <c r="E141" s="173">
        <v>0</v>
      </c>
      <c r="F141" s="166" t="s">
        <v>362</v>
      </c>
      <c r="G141" s="169" t="s">
        <v>321</v>
      </c>
      <c r="H141" s="169" t="s">
        <v>1032</v>
      </c>
      <c r="I141" s="192" t="str">
        <f t="shared" si="10"/>
        <v>34003975m</v>
      </c>
      <c r="J141" s="167" t="str">
        <f t="shared" si="11"/>
        <v>34003975026 03</v>
      </c>
      <c r="K141" s="5"/>
      <c r="L141" s="167" t="str">
        <f t="shared" si="12"/>
        <v>34003975026 03B</v>
      </c>
      <c r="M141" s="5" t="str">
        <f t="shared" si="13"/>
        <v>Slovenská federácia karate a bojových umenímBXXVIII. Slovakia open- WUKF European Cup 2025</v>
      </c>
      <c r="N141" s="3" t="str">
        <f t="shared" si="14"/>
        <v>34003975mB</v>
      </c>
    </row>
    <row r="142" spans="1:14" x14ac:dyDescent="0.2">
      <c r="A142" s="198" t="s">
        <v>548</v>
      </c>
      <c r="B142" s="204" t="str">
        <f>VLOOKUP(A142,Adr!A:B,2,FALSE)</f>
        <v>Slovenská federácia pétanque</v>
      </c>
      <c r="C142" s="169" t="s">
        <v>1066</v>
      </c>
      <c r="D142" s="288">
        <v>19239</v>
      </c>
      <c r="E142" s="230">
        <v>0</v>
      </c>
      <c r="F142" s="166" t="s">
        <v>339</v>
      </c>
      <c r="G142" s="169" t="s">
        <v>319</v>
      </c>
      <c r="H142" s="169" t="s">
        <v>1032</v>
      </c>
      <c r="I142" s="192" t="str">
        <f t="shared" si="10"/>
        <v>36064742a</v>
      </c>
      <c r="J142" s="167" t="str">
        <f t="shared" si="11"/>
        <v>36064742026 02</v>
      </c>
      <c r="K142" s="5" t="s">
        <v>1067</v>
      </c>
      <c r="L142" s="167" t="str">
        <f t="shared" si="12"/>
        <v>36064742026 02B</v>
      </c>
      <c r="M142" s="5" t="str">
        <f t="shared" si="13"/>
        <v>Slovenská federácia pétanqueaBpétanque - bežné transfery</v>
      </c>
      <c r="N142" s="3" t="str">
        <f t="shared" si="14"/>
        <v>36064742aB</v>
      </c>
    </row>
    <row r="143" spans="1:14" x14ac:dyDescent="0.2">
      <c r="A143" s="166" t="s">
        <v>1918</v>
      </c>
      <c r="B143" s="204" t="str">
        <f>VLOOKUP(A143,Adr!A:B,2,FALSE)</f>
        <v>Slovenská footgolfová asociácia</v>
      </c>
      <c r="C143" s="185" t="s">
        <v>352</v>
      </c>
      <c r="D143" s="287">
        <v>84600</v>
      </c>
      <c r="E143" s="230">
        <v>0</v>
      </c>
      <c r="F143" s="166" t="s">
        <v>351</v>
      </c>
      <c r="G143" s="169" t="s">
        <v>321</v>
      </c>
      <c r="H143" s="169" t="s">
        <v>1032</v>
      </c>
      <c r="I143" s="192" t="str">
        <f t="shared" si="10"/>
        <v>42361885g</v>
      </c>
      <c r="J143" s="167" t="str">
        <f t="shared" si="11"/>
        <v>42361885026 03</v>
      </c>
      <c r="K143" s="5"/>
      <c r="L143" s="167" t="str">
        <f t="shared" si="12"/>
        <v>42361885026 03B</v>
      </c>
      <c r="M143" s="5" t="str">
        <f t="shared" si="13"/>
        <v>Slovenská footgolfová asociáciagBrozvoj športov, ktoré nie sú uznanými podľa zákona č. 440/2015 Z. z.</v>
      </c>
      <c r="N143" s="3" t="str">
        <f t="shared" si="14"/>
        <v>42361885gB</v>
      </c>
    </row>
    <row r="144" spans="1:14" x14ac:dyDescent="0.2">
      <c r="A144" s="166" t="s">
        <v>556</v>
      </c>
      <c r="B144" s="204" t="str">
        <f>VLOOKUP(A144,Adr!A:B,2,FALSE)</f>
        <v>Slovenská golfová asociácia</v>
      </c>
      <c r="C144" s="169" t="s">
        <v>1068</v>
      </c>
      <c r="D144" s="288">
        <v>274059</v>
      </c>
      <c r="E144" s="173">
        <v>0</v>
      </c>
      <c r="F144" s="166" t="s">
        <v>339</v>
      </c>
      <c r="G144" s="169" t="s">
        <v>319</v>
      </c>
      <c r="H144" s="169" t="s">
        <v>1032</v>
      </c>
      <c r="I144" s="192" t="str">
        <f t="shared" si="10"/>
        <v>50284363a</v>
      </c>
      <c r="J144" s="167" t="str">
        <f t="shared" si="11"/>
        <v>50284363026 02</v>
      </c>
      <c r="K144" s="5" t="s">
        <v>1069</v>
      </c>
      <c r="L144" s="167" t="str">
        <f t="shared" si="12"/>
        <v>50284363026 02B</v>
      </c>
      <c r="M144" s="5" t="str">
        <f t="shared" si="13"/>
        <v>Slovenská golfová asociáciaaBgolf - bežné transfery</v>
      </c>
      <c r="N144" s="3" t="str">
        <f t="shared" si="14"/>
        <v>50284363aB</v>
      </c>
    </row>
    <row r="145" spans="1:14" x14ac:dyDescent="0.2">
      <c r="A145" s="202" t="s">
        <v>556</v>
      </c>
      <c r="B145" s="204" t="str">
        <f>VLOOKUP(A145,Adr!A:B,2,FALSE)</f>
        <v>Slovenská golfová asociácia</v>
      </c>
      <c r="C145" s="169" t="s">
        <v>1470</v>
      </c>
      <c r="D145" s="288">
        <v>5155</v>
      </c>
      <c r="E145" s="173">
        <v>0</v>
      </c>
      <c r="F145" s="166" t="s">
        <v>343</v>
      </c>
      <c r="G145" s="169" t="s">
        <v>321</v>
      </c>
      <c r="H145" s="169" t="s">
        <v>1032</v>
      </c>
      <c r="I145" s="192" t="str">
        <f t="shared" si="10"/>
        <v>50284363c</v>
      </c>
      <c r="J145" s="167" t="str">
        <f t="shared" si="11"/>
        <v>50284363026 03</v>
      </c>
      <c r="K145" s="5"/>
      <c r="L145" s="167" t="str">
        <f t="shared" si="12"/>
        <v>50284363026 03B</v>
      </c>
      <c r="M145" s="5" t="str">
        <f t="shared" si="13"/>
        <v>Slovenská golfová asociáciacBzabezpečenie a rozvoj športu golf zdravotne postihnutých športovcov</v>
      </c>
      <c r="N145" s="3" t="str">
        <f t="shared" si="14"/>
        <v>50284363cB</v>
      </c>
    </row>
    <row r="146" spans="1:14" x14ac:dyDescent="0.2">
      <c r="A146" s="166" t="s">
        <v>556</v>
      </c>
      <c r="B146" s="204" t="str">
        <f>VLOOKUP(A146,Adr!A:B,2,FALSE)</f>
        <v>Slovenská golfová asociácia</v>
      </c>
      <c r="C146" s="196" t="s">
        <v>1501</v>
      </c>
      <c r="D146" s="289">
        <v>20000</v>
      </c>
      <c r="E146" s="173">
        <v>0</v>
      </c>
      <c r="F146" s="166" t="s">
        <v>345</v>
      </c>
      <c r="G146" s="169" t="s">
        <v>321</v>
      </c>
      <c r="H146" s="169" t="s">
        <v>1032</v>
      </c>
      <c r="I146" s="192" t="str">
        <f t="shared" si="10"/>
        <v>50284363d</v>
      </c>
      <c r="J146" s="167" t="str">
        <f t="shared" si="11"/>
        <v>50284363026 03</v>
      </c>
      <c r="K146" s="5"/>
      <c r="L146" s="167" t="str">
        <f t="shared" si="12"/>
        <v>50284363026 03B</v>
      </c>
      <c r="M146" s="5" t="str">
        <f t="shared" si="13"/>
        <v>Slovenská golfová asociáciadBTeták Tadeáš</v>
      </c>
      <c r="N146" s="3" t="str">
        <f t="shared" si="14"/>
        <v>50284363dB</v>
      </c>
    </row>
    <row r="147" spans="1:14" x14ac:dyDescent="0.2">
      <c r="A147" s="202" t="s">
        <v>556</v>
      </c>
      <c r="B147" s="204" t="str">
        <f>VLOOKUP(A147,Adr!A:B,2,FALSE)</f>
        <v>Slovenská golfová asociácia</v>
      </c>
      <c r="C147" s="196" t="s">
        <v>2209</v>
      </c>
      <c r="D147" s="289">
        <v>2600</v>
      </c>
      <c r="E147" s="230">
        <v>0</v>
      </c>
      <c r="F147" s="166" t="s">
        <v>362</v>
      </c>
      <c r="G147" s="169" t="s">
        <v>321</v>
      </c>
      <c r="H147" s="169" t="s">
        <v>1032</v>
      </c>
      <c r="I147" s="192" t="str">
        <f t="shared" si="10"/>
        <v>50284363m</v>
      </c>
      <c r="J147" s="167" t="str">
        <f t="shared" si="11"/>
        <v>50284363026 03</v>
      </c>
      <c r="K147" s="5"/>
      <c r="L147" s="167" t="str">
        <f t="shared" si="12"/>
        <v>50284363026 03B</v>
      </c>
      <c r="M147" s="5" t="str">
        <f t="shared" si="13"/>
        <v>Slovenská golfová asociáciamBSLOVAK AMATEUR CHAMPIONSHIP</v>
      </c>
      <c r="N147" s="3" t="str">
        <f t="shared" si="14"/>
        <v>50284363mB</v>
      </c>
    </row>
    <row r="148" spans="1:14" x14ac:dyDescent="0.2">
      <c r="A148" s="198" t="s">
        <v>563</v>
      </c>
      <c r="B148" s="204" t="str">
        <f>VLOOKUP(A148,Adr!A:B,2,FALSE)</f>
        <v>Slovenská gymnastická federácia</v>
      </c>
      <c r="C148" s="169" t="s">
        <v>1070</v>
      </c>
      <c r="D148" s="288">
        <v>668145</v>
      </c>
      <c r="E148" s="230">
        <v>0</v>
      </c>
      <c r="F148" s="166" t="s">
        <v>339</v>
      </c>
      <c r="G148" s="169" t="s">
        <v>319</v>
      </c>
      <c r="H148" s="169" t="s">
        <v>1032</v>
      </c>
      <c r="I148" s="192" t="str">
        <f t="shared" si="10"/>
        <v>00688321a</v>
      </c>
      <c r="J148" s="167" t="str">
        <f t="shared" si="11"/>
        <v>00688321026 02</v>
      </c>
      <c r="K148" s="5" t="s">
        <v>1071</v>
      </c>
      <c r="L148" s="167" t="str">
        <f t="shared" si="12"/>
        <v>00688321026 02B</v>
      </c>
      <c r="M148" s="5" t="str">
        <f t="shared" si="13"/>
        <v>Slovenská gymnastická federáciaaBgymnastika - bežné transfery</v>
      </c>
      <c r="N148" s="3" t="str">
        <f t="shared" si="14"/>
        <v>00688321aB</v>
      </c>
    </row>
    <row r="149" spans="1:14" x14ac:dyDescent="0.2">
      <c r="A149" s="182" t="s">
        <v>563</v>
      </c>
      <c r="B149" s="204" t="str">
        <f>VLOOKUP(A149,Adr!A:B,2,FALSE)</f>
        <v>Slovenská gymnastická federácia</v>
      </c>
      <c r="C149" s="185" t="s">
        <v>2164</v>
      </c>
      <c r="D149" s="287">
        <v>10000</v>
      </c>
      <c r="E149" s="230">
        <v>0</v>
      </c>
      <c r="F149" s="166" t="s">
        <v>345</v>
      </c>
      <c r="G149" s="169" t="s">
        <v>321</v>
      </c>
      <c r="H149" s="169" t="s">
        <v>1032</v>
      </c>
      <c r="I149" s="192" t="str">
        <f t="shared" si="10"/>
        <v>00688321d</v>
      </c>
      <c r="J149" s="167" t="str">
        <f t="shared" si="11"/>
        <v>00688321026 03</v>
      </c>
      <c r="K149" s="5"/>
      <c r="L149" s="167" t="str">
        <f t="shared" si="12"/>
        <v>00688321026 03B</v>
      </c>
      <c r="M149" s="5" t="str">
        <f t="shared" si="13"/>
        <v>Slovenská gymnastická federáciadBPiliarová Lucia</v>
      </c>
      <c r="N149" s="3" t="str">
        <f t="shared" si="14"/>
        <v>00688321dB</v>
      </c>
    </row>
    <row r="150" spans="1:14" x14ac:dyDescent="0.2">
      <c r="A150" s="198" t="s">
        <v>563</v>
      </c>
      <c r="B150" s="204" t="str">
        <f>VLOOKUP(A150,Adr!A:B,2,FALSE)</f>
        <v>Slovenská gymnastická federácia</v>
      </c>
      <c r="C150" s="196" t="s">
        <v>2210</v>
      </c>
      <c r="D150" s="287">
        <v>7000</v>
      </c>
      <c r="E150" s="173">
        <v>0</v>
      </c>
      <c r="F150" s="166" t="s">
        <v>362</v>
      </c>
      <c r="G150" s="169" t="s">
        <v>321</v>
      </c>
      <c r="H150" s="169" t="s">
        <v>1032</v>
      </c>
      <c r="I150" s="192" t="str">
        <f t="shared" si="10"/>
        <v>00688321m</v>
      </c>
      <c r="J150" s="167" t="str">
        <f t="shared" si="11"/>
        <v>00688321026 03</v>
      </c>
      <c r="K150" s="5"/>
      <c r="L150" s="167" t="str">
        <f t="shared" si="12"/>
        <v>00688321026 03B</v>
      </c>
      <c r="M150" s="5" t="str">
        <f t="shared" si="13"/>
        <v>Slovenská gymnastická federáciamBSlovak Aerobik Open</v>
      </c>
      <c r="N150" s="3" t="str">
        <f t="shared" si="14"/>
        <v>00688321mB</v>
      </c>
    </row>
    <row r="151" spans="1:14" x14ac:dyDescent="0.2">
      <c r="A151" s="198" t="s">
        <v>1929</v>
      </c>
      <c r="B151" s="204" t="str">
        <f>VLOOKUP(A151,Adr!A:B,2,FALSE)</f>
        <v>Slovenská hokejbalová únia</v>
      </c>
      <c r="C151" s="185" t="s">
        <v>2234</v>
      </c>
      <c r="D151" s="287">
        <v>35500</v>
      </c>
      <c r="E151" s="173">
        <v>0</v>
      </c>
      <c r="F151" s="166" t="s">
        <v>349</v>
      </c>
      <c r="G151" s="169" t="s">
        <v>321</v>
      </c>
      <c r="H151" s="169" t="s">
        <v>1032</v>
      </c>
      <c r="I151" s="192" t="str">
        <f t="shared" si="10"/>
        <v>00603091f</v>
      </c>
      <c r="J151" s="167" t="str">
        <f t="shared" si="11"/>
        <v>00603091026 03</v>
      </c>
      <c r="K151" s="5"/>
      <c r="L151" s="167" t="str">
        <f t="shared" si="12"/>
        <v>00603091026 03B</v>
      </c>
      <c r="M151" s="5" t="str">
        <f t="shared" si="13"/>
        <v>Slovenská hokejbalová úniafBpodpora a rozvoj športu</v>
      </c>
      <c r="N151" s="3" t="str">
        <f t="shared" si="14"/>
        <v>00603091fB</v>
      </c>
    </row>
    <row r="152" spans="1:14" x14ac:dyDescent="0.2">
      <c r="A152" s="166" t="s">
        <v>1929</v>
      </c>
      <c r="B152" s="204" t="str">
        <f>VLOOKUP(A152,Adr!A:B,2,FALSE)</f>
        <v>Slovenská hokejbalová únia</v>
      </c>
      <c r="C152" s="196" t="s">
        <v>352</v>
      </c>
      <c r="D152" s="289">
        <v>214300</v>
      </c>
      <c r="E152" s="173">
        <v>0</v>
      </c>
      <c r="F152" s="166" t="s">
        <v>351</v>
      </c>
      <c r="G152" s="169" t="s">
        <v>321</v>
      </c>
      <c r="H152" s="169" t="s">
        <v>1032</v>
      </c>
      <c r="I152" s="192" t="str">
        <f t="shared" si="10"/>
        <v>00603091g</v>
      </c>
      <c r="J152" s="167" t="str">
        <f t="shared" si="11"/>
        <v>00603091026 03</v>
      </c>
      <c r="K152" s="5"/>
      <c r="L152" s="167" t="str">
        <f t="shared" si="12"/>
        <v>00603091026 03B</v>
      </c>
      <c r="M152" s="5" t="str">
        <f t="shared" si="13"/>
        <v>Slovenská hokejbalová úniagBrozvoj športov, ktoré nie sú uznanými podľa zákona č. 440/2015 Z. z.</v>
      </c>
      <c r="N152" s="3" t="str">
        <f t="shared" si="14"/>
        <v>00603091gB</v>
      </c>
    </row>
    <row r="153" spans="1:14" x14ac:dyDescent="0.2">
      <c r="A153" s="202" t="s">
        <v>1929</v>
      </c>
      <c r="B153" s="204" t="str">
        <f>VLOOKUP(A153,Adr!A:B,2,FALSE)</f>
        <v>Slovenská hokejbalová únia</v>
      </c>
      <c r="C153" s="197" t="s">
        <v>2211</v>
      </c>
      <c r="D153" s="290">
        <v>7000</v>
      </c>
      <c r="E153" s="230">
        <v>0</v>
      </c>
      <c r="F153" s="166" t="s">
        <v>362</v>
      </c>
      <c r="G153" s="169" t="s">
        <v>321</v>
      </c>
      <c r="H153" s="169" t="s">
        <v>1032</v>
      </c>
      <c r="I153" s="192" t="str">
        <f t="shared" si="10"/>
        <v>00603091m</v>
      </c>
      <c r="J153" s="167" t="str">
        <f t="shared" si="11"/>
        <v>00603091026 03</v>
      </c>
      <c r="K153" s="5"/>
      <c r="L153" s="167" t="str">
        <f t="shared" si="12"/>
        <v>00603091026 03B</v>
      </c>
      <c r="M153" s="5" t="str">
        <f t="shared" si="13"/>
        <v>Slovenská hokejbalová úniamBOrszágh cup 2025</v>
      </c>
      <c r="N153" s="3" t="str">
        <f t="shared" si="14"/>
        <v>00603091mB</v>
      </c>
    </row>
    <row r="154" spans="1:14" x14ac:dyDescent="0.2">
      <c r="A154" s="202" t="s">
        <v>569</v>
      </c>
      <c r="B154" s="204" t="str">
        <f>VLOOKUP(A154,Adr!A:B,2,FALSE)</f>
        <v>SLOVENSKÁ CHEERLEADING ÚNIA</v>
      </c>
      <c r="C154" s="169" t="s">
        <v>1072</v>
      </c>
      <c r="D154" s="288">
        <v>19239</v>
      </c>
      <c r="E154" s="230">
        <v>0</v>
      </c>
      <c r="F154" s="166" t="s">
        <v>339</v>
      </c>
      <c r="G154" s="169" t="s">
        <v>319</v>
      </c>
      <c r="H154" s="169" t="s">
        <v>1032</v>
      </c>
      <c r="I154" s="192" t="str">
        <f t="shared" si="10"/>
        <v>54041368a</v>
      </c>
      <c r="J154" s="167" t="str">
        <f t="shared" si="11"/>
        <v>54041368026 02</v>
      </c>
      <c r="K154" s="5" t="s">
        <v>1073</v>
      </c>
      <c r="L154" s="167" t="str">
        <f t="shared" si="12"/>
        <v>54041368026 02B</v>
      </c>
      <c r="M154" s="5" t="str">
        <f t="shared" si="13"/>
        <v>SLOVENSKÁ CHEERLEADING ÚNIAaBcheerleading - bežné transfery</v>
      </c>
      <c r="N154" s="3" t="str">
        <f t="shared" si="14"/>
        <v>54041368aB</v>
      </c>
    </row>
    <row r="155" spans="1:14" x14ac:dyDescent="0.2">
      <c r="A155" s="166" t="s">
        <v>575</v>
      </c>
      <c r="B155" s="204" t="str">
        <f>VLOOKUP(A155,Adr!A:B,2,FALSE)</f>
        <v>SLOVENSKÁ JAZDECKÁ FEDERÁCIA</v>
      </c>
      <c r="C155" s="197" t="s">
        <v>1074</v>
      </c>
      <c r="D155" s="290">
        <v>120904</v>
      </c>
      <c r="E155" s="173">
        <v>0</v>
      </c>
      <c r="F155" s="166" t="s">
        <v>339</v>
      </c>
      <c r="G155" s="169" t="s">
        <v>319</v>
      </c>
      <c r="H155" s="169" t="s">
        <v>1032</v>
      </c>
      <c r="I155" s="192" t="str">
        <f t="shared" si="10"/>
        <v>31787801a</v>
      </c>
      <c r="J155" s="167" t="str">
        <f t="shared" si="11"/>
        <v>31787801026 02</v>
      </c>
      <c r="K155" s="5" t="s">
        <v>1075</v>
      </c>
      <c r="L155" s="167" t="str">
        <f t="shared" si="12"/>
        <v>31787801026 02B</v>
      </c>
      <c r="M155" s="5" t="str">
        <f t="shared" si="13"/>
        <v>SLOVENSKÁ JAZDECKÁ FEDERÁCIAaBjazdectvo - bežné transfery</v>
      </c>
      <c r="N155" s="3" t="str">
        <f t="shared" si="14"/>
        <v>31787801aB</v>
      </c>
    </row>
    <row r="156" spans="1:14" x14ac:dyDescent="0.2">
      <c r="A156" s="198" t="s">
        <v>582</v>
      </c>
      <c r="B156" s="204" t="str">
        <f>VLOOKUP(A156,Adr!A:B,2,FALSE)</f>
        <v>Slovenská kanoistika</v>
      </c>
      <c r="C156" s="196" t="s">
        <v>1076</v>
      </c>
      <c r="D156" s="287">
        <v>1181281</v>
      </c>
      <c r="E156" s="230">
        <v>0</v>
      </c>
      <c r="F156" s="166" t="s">
        <v>339</v>
      </c>
      <c r="G156" s="169" t="s">
        <v>319</v>
      </c>
      <c r="H156" s="169" t="s">
        <v>1032</v>
      </c>
      <c r="I156" s="192" t="str">
        <f t="shared" si="10"/>
        <v>50434101a</v>
      </c>
      <c r="J156" s="167" t="str">
        <f t="shared" si="11"/>
        <v>50434101026 02</v>
      </c>
      <c r="K156" s="5" t="s">
        <v>1077</v>
      </c>
      <c r="L156" s="167" t="str">
        <f t="shared" si="12"/>
        <v>50434101026 02B</v>
      </c>
      <c r="M156" s="5" t="str">
        <f t="shared" si="13"/>
        <v>Slovenská kanoistikaaBkanoistika - bežné transfery</v>
      </c>
      <c r="N156" s="3" t="str">
        <f t="shared" si="14"/>
        <v>50434101aB</v>
      </c>
    </row>
    <row r="157" spans="1:14" x14ac:dyDescent="0.2">
      <c r="A157" s="202" t="s">
        <v>582</v>
      </c>
      <c r="B157" s="204" t="str">
        <f>VLOOKUP(A157,Adr!A:B,2,FALSE)</f>
        <v>Slovenská kanoistika</v>
      </c>
      <c r="C157" s="185" t="s">
        <v>1502</v>
      </c>
      <c r="D157" s="287">
        <v>10000</v>
      </c>
      <c r="E157" s="173">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kanoistikadBAbrahámová Karolína</v>
      </c>
      <c r="N157" s="3" t="str">
        <f t="shared" si="14"/>
        <v>50434101dB</v>
      </c>
    </row>
    <row r="158" spans="1:14" x14ac:dyDescent="0.2">
      <c r="A158" s="182" t="s">
        <v>582</v>
      </c>
      <c r="B158" s="204" t="str">
        <f>VLOOKUP(A158,Adr!A:B,2,FALSE)</f>
        <v>Slovenská kanoistika</v>
      </c>
      <c r="C158" s="185" t="s">
        <v>1503</v>
      </c>
      <c r="D158" s="287">
        <v>9300</v>
      </c>
      <c r="E158" s="230">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kanoistikadBBábik Martin</v>
      </c>
      <c r="N158" s="3" t="str">
        <f t="shared" si="14"/>
        <v>50434101dB</v>
      </c>
    </row>
    <row r="159" spans="1:14" x14ac:dyDescent="0.2">
      <c r="A159" s="202" t="s">
        <v>582</v>
      </c>
      <c r="B159" s="204" t="str">
        <f>VLOOKUP(A159,Adr!A:B,2,FALSE)</f>
        <v>Slovenská kanoistika</v>
      </c>
      <c r="C159" s="185" t="s">
        <v>1504</v>
      </c>
      <c r="D159" s="287">
        <v>15600</v>
      </c>
      <c r="E159" s="173">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kanoistikadBBaláž Samuel</v>
      </c>
      <c r="N159" s="3" t="str">
        <f t="shared" si="14"/>
        <v>50434101dB</v>
      </c>
    </row>
    <row r="160" spans="1:14" x14ac:dyDescent="0.2">
      <c r="A160" s="202" t="s">
        <v>582</v>
      </c>
      <c r="B160" s="204" t="str">
        <f>VLOOKUP(A160,Adr!A:B,2,FALSE)</f>
        <v>Slovenská kanoistika</v>
      </c>
      <c r="C160" s="185" t="s">
        <v>1505</v>
      </c>
      <c r="D160" s="287">
        <v>80000</v>
      </c>
      <c r="E160" s="230">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kanoistikadBBeňuš Matej</v>
      </c>
      <c r="N160" s="3" t="str">
        <f t="shared" si="14"/>
        <v>50434101dB</v>
      </c>
    </row>
    <row r="161" spans="1:14" x14ac:dyDescent="0.2">
      <c r="A161" s="202" t="s">
        <v>582</v>
      </c>
      <c r="B161" s="204" t="str">
        <f>VLOOKUP(A161,Adr!A:B,2,FALSE)</f>
        <v>Slovenská kanoistika</v>
      </c>
      <c r="C161" s="185" t="s">
        <v>1506</v>
      </c>
      <c r="D161" s="287">
        <v>9300</v>
      </c>
      <c r="E161" s="173">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kanoistikadBBergendi Sofia</v>
      </c>
      <c r="N161" s="3" t="str">
        <f t="shared" si="14"/>
        <v>50434101dB</v>
      </c>
    </row>
    <row r="162" spans="1:14" x14ac:dyDescent="0.2">
      <c r="A162" s="166" t="s">
        <v>582</v>
      </c>
      <c r="B162" s="204" t="str">
        <f>VLOOKUP(A162,Adr!A:B,2,FALSE)</f>
        <v>Slovenská kanoistika</v>
      </c>
      <c r="C162" s="185" t="s">
        <v>1507</v>
      </c>
      <c r="D162" s="287">
        <v>15600</v>
      </c>
      <c r="E162" s="230">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kanoistikadBBotek Adam</v>
      </c>
      <c r="N162" s="3" t="str">
        <f t="shared" si="14"/>
        <v>50434101dB</v>
      </c>
    </row>
    <row r="163" spans="1:14" x14ac:dyDescent="0.2">
      <c r="A163" s="182" t="s">
        <v>582</v>
      </c>
      <c r="B163" s="204" t="str">
        <f>VLOOKUP(A163,Adr!A:B,2,FALSE)</f>
        <v>Slovenská kanoistika</v>
      </c>
      <c r="C163" s="185" t="s">
        <v>1508</v>
      </c>
      <c r="D163" s="287">
        <v>15000</v>
      </c>
      <c r="E163" s="173">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kanoistikadBBugár Reka</v>
      </c>
      <c r="N163" s="3" t="str">
        <f t="shared" si="14"/>
        <v>50434101dB</v>
      </c>
    </row>
    <row r="164" spans="1:14" x14ac:dyDescent="0.2">
      <c r="A164" s="166" t="s">
        <v>582</v>
      </c>
      <c r="B164" s="204" t="str">
        <f>VLOOKUP(A164,Adr!A:B,2,FALSE)</f>
        <v>Slovenská kanoistika</v>
      </c>
      <c r="C164" s="185" t="s">
        <v>1509</v>
      </c>
      <c r="D164" s="287">
        <v>9300</v>
      </c>
      <c r="E164" s="230">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kanoistikadBČulenová Dagmar</v>
      </c>
      <c r="N164" s="3" t="str">
        <f t="shared" si="14"/>
        <v>50434101dB</v>
      </c>
    </row>
    <row r="165" spans="1:14" x14ac:dyDescent="0.2">
      <c r="A165" s="166" t="s">
        <v>582</v>
      </c>
      <c r="B165" s="204" t="str">
        <f>VLOOKUP(A165,Adr!A:B,2,FALSE)</f>
        <v>Slovenská kanoistika</v>
      </c>
      <c r="C165" s="196" t="s">
        <v>1510</v>
      </c>
      <c r="D165" s="289">
        <v>7500</v>
      </c>
      <c r="E165" s="173">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kanoistikadBDoktorík Dominik</v>
      </c>
      <c r="N165" s="3" t="str">
        <f t="shared" si="14"/>
        <v>50434101dB</v>
      </c>
    </row>
    <row r="166" spans="1:14" x14ac:dyDescent="0.2">
      <c r="A166" s="166" t="s">
        <v>582</v>
      </c>
      <c r="B166" s="204" t="str">
        <f>VLOOKUP(A166,Adr!A:B,2,FALSE)</f>
        <v>Slovenská kanoistika</v>
      </c>
      <c r="C166" s="196" t="s">
        <v>1511</v>
      </c>
      <c r="D166" s="289">
        <v>15000</v>
      </c>
      <c r="E166" s="230">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kanoistikadBDorner Milan</v>
      </c>
      <c r="N166" s="3" t="str">
        <f t="shared" si="14"/>
        <v>50434101dB</v>
      </c>
    </row>
    <row r="167" spans="1:14" x14ac:dyDescent="0.2">
      <c r="A167" s="166" t="s">
        <v>582</v>
      </c>
      <c r="B167" s="204" t="str">
        <f>VLOOKUP(A167,Adr!A:B,2,FALSE)</f>
        <v>Slovenská kanoistika</v>
      </c>
      <c r="C167" s="190" t="s">
        <v>1512</v>
      </c>
      <c r="D167" s="289">
        <v>20000</v>
      </c>
      <c r="E167" s="173">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kanoistikadBDuda Filip</v>
      </c>
      <c r="N167" s="3" t="str">
        <f t="shared" si="14"/>
        <v>50434101dB</v>
      </c>
    </row>
    <row r="168" spans="1:14" x14ac:dyDescent="0.2">
      <c r="A168" s="182" t="s">
        <v>582</v>
      </c>
      <c r="B168" s="204" t="str">
        <f>VLOOKUP(A168,Adr!A:B,2,FALSE)</f>
        <v>Slovenská kanoistika</v>
      </c>
      <c r="C168" s="169" t="s">
        <v>1513</v>
      </c>
      <c r="D168" s="288">
        <v>10000</v>
      </c>
      <c r="E168" s="230">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kanoistikadBEgyházy Dominik</v>
      </c>
      <c r="N168" s="3" t="str">
        <f t="shared" si="14"/>
        <v>50434101dB</v>
      </c>
    </row>
    <row r="169" spans="1:14" x14ac:dyDescent="0.2">
      <c r="A169" s="202" t="s">
        <v>582</v>
      </c>
      <c r="B169" s="204" t="str">
        <f>VLOOKUP(A169,Adr!A:B,2,FALSE)</f>
        <v>Slovenská kanoistika</v>
      </c>
      <c r="C169" s="169" t="s">
        <v>1514</v>
      </c>
      <c r="D169" s="288">
        <v>15000</v>
      </c>
      <c r="E169" s="173">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kanoistikadBGacsal Ákos</v>
      </c>
      <c r="N169" s="3" t="str">
        <f t="shared" si="14"/>
        <v>50434101dB</v>
      </c>
    </row>
    <row r="170" spans="1:14" x14ac:dyDescent="0.2">
      <c r="A170" s="202" t="s">
        <v>582</v>
      </c>
      <c r="B170" s="204" t="str">
        <f>VLOOKUP(A170,Adr!A:B,2,FALSE)</f>
        <v>Slovenská kanoistika</v>
      </c>
      <c r="C170" s="196" t="s">
        <v>1515</v>
      </c>
      <c r="D170" s="289">
        <v>10000</v>
      </c>
      <c r="E170" s="230">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kanoistikadBGavorová Hana</v>
      </c>
      <c r="N170" s="3" t="str">
        <f t="shared" si="14"/>
        <v>50434101dB</v>
      </c>
    </row>
    <row r="171" spans="1:14" x14ac:dyDescent="0.2">
      <c r="A171" s="198" t="s">
        <v>582</v>
      </c>
      <c r="B171" s="204" t="str">
        <f>VLOOKUP(A171,Adr!A:B,2,FALSE)</f>
        <v>Slovenská kanoistika</v>
      </c>
      <c r="C171" s="185" t="s">
        <v>1516</v>
      </c>
      <c r="D171" s="287">
        <v>50000</v>
      </c>
      <c r="E171" s="173">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kanoistikadBGrigar Jakub</v>
      </c>
      <c r="N171" s="3" t="str">
        <f t="shared" si="14"/>
        <v>50434101dB</v>
      </c>
    </row>
    <row r="172" spans="1:14" x14ac:dyDescent="0.2">
      <c r="A172" s="202" t="s">
        <v>582</v>
      </c>
      <c r="B172" s="204" t="str">
        <f>VLOOKUP(A172,Adr!A:B,2,FALSE)</f>
        <v>Slovenská kanoistika</v>
      </c>
      <c r="C172" s="196" t="s">
        <v>1517</v>
      </c>
      <c r="D172" s="289">
        <v>10000</v>
      </c>
      <c r="E172" s="230">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kanoistikadBHvojníková Nikola</v>
      </c>
      <c r="N172" s="3" t="str">
        <f t="shared" si="14"/>
        <v>50434101dB</v>
      </c>
    </row>
    <row r="173" spans="1:14" x14ac:dyDescent="0.2">
      <c r="A173" s="198" t="s">
        <v>582</v>
      </c>
      <c r="B173" s="204" t="str">
        <f>VLOOKUP(A173,Adr!A:B,2,FALSE)</f>
        <v>Slovenská kanoistika</v>
      </c>
      <c r="C173" s="196" t="s">
        <v>2165</v>
      </c>
      <c r="D173" s="287">
        <v>10000</v>
      </c>
      <c r="E173" s="173">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kanoistikadBChlebová Ivana</v>
      </c>
      <c r="N173" s="3" t="str">
        <f t="shared" si="14"/>
        <v>50434101dB</v>
      </c>
    </row>
    <row r="174" spans="1:14" x14ac:dyDescent="0.2">
      <c r="A174" s="166" t="s">
        <v>582</v>
      </c>
      <c r="B174" s="204" t="str">
        <f>VLOOKUP(A174,Adr!A:B,2,FALSE)</f>
        <v>Slovenská kanoistika</v>
      </c>
      <c r="C174" s="169" t="s">
        <v>1518</v>
      </c>
      <c r="D174" s="288">
        <v>10000</v>
      </c>
      <c r="E174" s="230">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kanoistikadBKořínek Matyáš</v>
      </c>
      <c r="N174" s="3" t="str">
        <f t="shared" si="14"/>
        <v>50434101dB</v>
      </c>
    </row>
    <row r="175" spans="1:14" x14ac:dyDescent="0.2">
      <c r="A175" s="182" t="s">
        <v>582</v>
      </c>
      <c r="B175" s="204" t="str">
        <f>VLOOKUP(A175,Adr!A:B,2,FALSE)</f>
        <v>Slovenská kanoistika</v>
      </c>
      <c r="C175" s="169" t="s">
        <v>1519</v>
      </c>
      <c r="D175" s="288">
        <v>10000</v>
      </c>
      <c r="E175" s="173">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kanoistikadBKrajčí Samuel</v>
      </c>
      <c r="N175" s="3" t="str">
        <f t="shared" si="14"/>
        <v>50434101dB</v>
      </c>
    </row>
    <row r="176" spans="1:14" x14ac:dyDescent="0.2">
      <c r="A176" s="166" t="s">
        <v>582</v>
      </c>
      <c r="B176" s="204" t="str">
        <f>VLOOKUP(A176,Adr!A:B,2,FALSE)</f>
        <v>Slovenská kanoistika</v>
      </c>
      <c r="C176" s="185" t="s">
        <v>1520</v>
      </c>
      <c r="D176" s="287">
        <v>9300</v>
      </c>
      <c r="E176" s="230">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kanoistikadBLepi Máté</v>
      </c>
      <c r="N176" s="3" t="str">
        <f t="shared" si="14"/>
        <v>50434101dB</v>
      </c>
    </row>
    <row r="177" spans="1:14" x14ac:dyDescent="0.2">
      <c r="A177" s="198" t="s">
        <v>582</v>
      </c>
      <c r="B177" s="204" t="str">
        <f>VLOOKUP(A177,Adr!A:B,2,FALSE)</f>
        <v>Slovenská kanoistika</v>
      </c>
      <c r="C177" s="169" t="s">
        <v>1521</v>
      </c>
      <c r="D177" s="288">
        <v>10000</v>
      </c>
      <c r="E177" s="173">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kanoistikadBLukáč Teo Peter</v>
      </c>
      <c r="N177" s="3" t="str">
        <f t="shared" si="14"/>
        <v>50434101dB</v>
      </c>
    </row>
    <row r="178" spans="1:14" x14ac:dyDescent="0.2">
      <c r="A178" s="198" t="s">
        <v>582</v>
      </c>
      <c r="B178" s="204" t="str">
        <f>VLOOKUP(A178,Adr!A:B,2,FALSE)</f>
        <v>Slovenská kanoistika</v>
      </c>
      <c r="C178" s="169" t="s">
        <v>1522</v>
      </c>
      <c r="D178" s="288">
        <v>25000</v>
      </c>
      <c r="E178" s="230">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kanoistikadBLuknárová Emanuela</v>
      </c>
      <c r="N178" s="3" t="str">
        <f t="shared" si="14"/>
        <v>50434101dB</v>
      </c>
    </row>
    <row r="179" spans="1:14" x14ac:dyDescent="0.2">
      <c r="A179" s="198" t="s">
        <v>582</v>
      </c>
      <c r="B179" s="204" t="str">
        <f>VLOOKUP(A179,Adr!A:B,2,FALSE)</f>
        <v>Slovenská kanoistika</v>
      </c>
      <c r="C179" s="196" t="s">
        <v>1523</v>
      </c>
      <c r="D179" s="287">
        <v>9300</v>
      </c>
      <c r="E179" s="173">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kanoistikadBMarsal Máté</v>
      </c>
      <c r="N179" s="3" t="str">
        <f t="shared" si="14"/>
        <v>50434101dB</v>
      </c>
    </row>
    <row r="180" spans="1:14" x14ac:dyDescent="0.2">
      <c r="A180" s="202" t="s">
        <v>582</v>
      </c>
      <c r="B180" s="204" t="str">
        <f>VLOOKUP(A180,Adr!A:B,2,FALSE)</f>
        <v>Slovenská kanoistika</v>
      </c>
      <c r="C180" s="196" t="s">
        <v>2166</v>
      </c>
      <c r="D180" s="287">
        <v>20000</v>
      </c>
      <c r="E180" s="230">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kanoistikadBMartikán Michal</v>
      </c>
      <c r="N180" s="3" t="str">
        <f t="shared" si="14"/>
        <v>50434101dB</v>
      </c>
    </row>
    <row r="181" spans="1:14" x14ac:dyDescent="0.2">
      <c r="A181" s="202" t="s">
        <v>582</v>
      </c>
      <c r="B181" s="204" t="str">
        <f>VLOOKUP(A181,Adr!A:B,2,FALSE)</f>
        <v>Slovenská kanoistika</v>
      </c>
      <c r="C181" s="185" t="s">
        <v>1524</v>
      </c>
      <c r="D181" s="287">
        <v>70000</v>
      </c>
      <c r="E181" s="173">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kanoistikadBMintálová Eliška</v>
      </c>
      <c r="N181" s="3" t="str">
        <f t="shared" si="14"/>
        <v>50434101dB</v>
      </c>
    </row>
    <row r="182" spans="1:14" x14ac:dyDescent="0.2">
      <c r="A182" s="202" t="s">
        <v>582</v>
      </c>
      <c r="B182" s="204" t="str">
        <f>VLOOKUP(A182,Adr!A:B,2,FALSE)</f>
        <v>Slovenská kanoistika</v>
      </c>
      <c r="C182" s="196" t="s">
        <v>1525</v>
      </c>
      <c r="D182" s="287">
        <v>40000</v>
      </c>
      <c r="E182" s="230">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kanoistikadBMirgorodský Marko</v>
      </c>
      <c r="N182" s="3" t="str">
        <f t="shared" si="14"/>
        <v>50434101dB</v>
      </c>
    </row>
    <row r="183" spans="1:14" x14ac:dyDescent="0.2">
      <c r="A183" s="166" t="s">
        <v>582</v>
      </c>
      <c r="B183" s="204" t="str">
        <f>VLOOKUP(A183,Adr!A:B,2,FALSE)</f>
        <v>Slovenská kanoistika</v>
      </c>
      <c r="C183" s="185" t="s">
        <v>1526</v>
      </c>
      <c r="D183" s="287">
        <v>15600</v>
      </c>
      <c r="E183" s="173">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kanoistikadBMyšák Denis</v>
      </c>
      <c r="N183" s="3" t="str">
        <f t="shared" si="14"/>
        <v>50434101dB</v>
      </c>
    </row>
    <row r="184" spans="1:14" x14ac:dyDescent="0.2">
      <c r="A184" s="166" t="s">
        <v>582</v>
      </c>
      <c r="B184" s="204" t="str">
        <f>VLOOKUP(A184,Adr!A:B,2,FALSE)</f>
        <v>Slovenská kanoistika</v>
      </c>
      <c r="C184" s="196" t="s">
        <v>1527</v>
      </c>
      <c r="D184" s="289">
        <v>60000</v>
      </c>
      <c r="E184" s="230">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kanoistikadBPaňková Zuzana</v>
      </c>
      <c r="N184" s="3" t="str">
        <f t="shared" si="14"/>
        <v>50434101dB</v>
      </c>
    </row>
    <row r="185" spans="1:14" x14ac:dyDescent="0.2">
      <c r="A185" s="202" t="s">
        <v>582</v>
      </c>
      <c r="B185" s="204" t="str">
        <f>VLOOKUP(A185,Adr!A:B,2,FALSE)</f>
        <v>Slovenská kanoistika</v>
      </c>
      <c r="C185" s="185" t="s">
        <v>1528</v>
      </c>
      <c r="D185" s="287">
        <v>9300</v>
      </c>
      <c r="E185" s="173">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kanoistikadBPecsuková Katarína</v>
      </c>
      <c r="N185" s="3" t="str">
        <f t="shared" si="14"/>
        <v>50434101dB</v>
      </c>
    </row>
    <row r="186" spans="1:14" x14ac:dyDescent="0.2">
      <c r="A186" s="202" t="s">
        <v>582</v>
      </c>
      <c r="B186" s="204" t="str">
        <f>VLOOKUP(A186,Adr!A:B,2,FALSE)</f>
        <v>Slovenská kanoistika</v>
      </c>
      <c r="C186" s="185" t="s">
        <v>1529</v>
      </c>
      <c r="D186" s="287">
        <v>10000</v>
      </c>
      <c r="E186" s="230">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kanoistikadBRumanský Richard</v>
      </c>
      <c r="N186" s="3" t="str">
        <f t="shared" si="14"/>
        <v>50434101dB</v>
      </c>
    </row>
    <row r="187" spans="1:14" x14ac:dyDescent="0.2">
      <c r="A187" s="202" t="s">
        <v>582</v>
      </c>
      <c r="B187" s="204" t="str">
        <f>VLOOKUP(A187,Adr!A:B,2,FALSE)</f>
        <v>Slovenská kanoistika</v>
      </c>
      <c r="C187" s="196" t="s">
        <v>1530</v>
      </c>
      <c r="D187" s="287">
        <v>10000</v>
      </c>
      <c r="E187" s="173">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kanoistikadBRužič Patrik</v>
      </c>
      <c r="N187" s="3" t="str">
        <f t="shared" si="14"/>
        <v>50434101dB</v>
      </c>
    </row>
    <row r="188" spans="1:14" x14ac:dyDescent="0.2">
      <c r="A188" s="202" t="s">
        <v>582</v>
      </c>
      <c r="B188" s="204" t="str">
        <f>VLOOKUP(A188,Adr!A:B,2,FALSE)</f>
        <v>Slovenská kanoistika</v>
      </c>
      <c r="C188" s="185" t="s">
        <v>1531</v>
      </c>
      <c r="D188" s="287">
        <v>15000</v>
      </c>
      <c r="E188" s="230">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kanoistikadBSidová Bianka</v>
      </c>
      <c r="N188" s="3" t="str">
        <f t="shared" si="14"/>
        <v>50434101dB</v>
      </c>
    </row>
    <row r="189" spans="1:14" x14ac:dyDescent="0.2">
      <c r="A189" s="166" t="s">
        <v>582</v>
      </c>
      <c r="B189" s="204" t="str">
        <f>VLOOKUP(A189,Adr!A:B,2,FALSE)</f>
        <v>Slovenská kanoistika</v>
      </c>
      <c r="C189" s="196" t="s">
        <v>1532</v>
      </c>
      <c r="D189" s="289">
        <v>10000</v>
      </c>
      <c r="E189" s="173">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kanoistikadBSkubík Dávid</v>
      </c>
      <c r="N189" s="3" t="str">
        <f t="shared" si="14"/>
        <v>50434101dB</v>
      </c>
    </row>
    <row r="190" spans="1:14" x14ac:dyDescent="0.2">
      <c r="A190" s="202" t="s">
        <v>582</v>
      </c>
      <c r="B190" s="204" t="str">
        <f>VLOOKUP(A190,Adr!A:B,2,FALSE)</f>
        <v>Slovenská kanoistika</v>
      </c>
      <c r="C190" s="169" t="s">
        <v>1533</v>
      </c>
      <c r="D190" s="288">
        <v>35000</v>
      </c>
      <c r="E190" s="230">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kanoistikadBStanovská Soňa</v>
      </c>
      <c r="N190" s="3" t="str">
        <f t="shared" si="14"/>
        <v>50434101dB</v>
      </c>
    </row>
    <row r="191" spans="1:14" x14ac:dyDescent="0.2">
      <c r="A191" s="202" t="s">
        <v>582</v>
      </c>
      <c r="B191" s="204" t="str">
        <f>VLOOKUP(A191,Adr!A:B,2,FALSE)</f>
        <v>Slovenská kanoistika</v>
      </c>
      <c r="C191" s="185" t="s">
        <v>1534</v>
      </c>
      <c r="D191" s="287">
        <v>9300</v>
      </c>
      <c r="E191" s="173">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kanoistikadBSzabó Maximilián</v>
      </c>
      <c r="N191" s="3" t="str">
        <f t="shared" si="14"/>
        <v>50434101dB</v>
      </c>
    </row>
    <row r="192" spans="1:14" x14ac:dyDescent="0.2">
      <c r="A192" s="166" t="s">
        <v>582</v>
      </c>
      <c r="B192" s="204" t="str">
        <f>VLOOKUP(A192,Adr!A:B,2,FALSE)</f>
        <v>Slovenská kanoistika</v>
      </c>
      <c r="C192" s="196" t="s">
        <v>1535</v>
      </c>
      <c r="D192" s="289">
        <v>10000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kanoistikadBŠevčík Jakub</v>
      </c>
      <c r="N192" s="3" t="str">
        <f t="shared" si="14"/>
        <v>50434101dB</v>
      </c>
    </row>
    <row r="193" spans="1:14" x14ac:dyDescent="0.2">
      <c r="A193" s="166" t="s">
        <v>582</v>
      </c>
      <c r="B193" s="204" t="str">
        <f>VLOOKUP(A193,Adr!A:B,2,FALSE)</f>
        <v>Slovenská kanoistika</v>
      </c>
      <c r="C193" s="196" t="s">
        <v>1536</v>
      </c>
      <c r="D193" s="289">
        <v>7500</v>
      </c>
      <c r="E193" s="230">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kanoistikadBŠvecová Romana</v>
      </c>
      <c r="N193" s="3" t="str">
        <f t="shared" si="14"/>
        <v>50434101dB</v>
      </c>
    </row>
    <row r="194" spans="1:14" x14ac:dyDescent="0.2">
      <c r="A194" s="166" t="s">
        <v>582</v>
      </c>
      <c r="B194" s="204" t="str">
        <f>VLOOKUP(A194,Adr!A:B,2,FALSE)</f>
        <v>Slovenská kanoistika</v>
      </c>
      <c r="C194" s="196" t="s">
        <v>1537</v>
      </c>
      <c r="D194" s="289">
        <v>7500</v>
      </c>
      <c r="E194" s="173">
        <v>0</v>
      </c>
      <c r="F194" s="166" t="s">
        <v>345</v>
      </c>
      <c r="G194" s="169" t="s">
        <v>321</v>
      </c>
      <c r="H194" s="169" t="s">
        <v>1032</v>
      </c>
      <c r="I194" s="192" t="str">
        <f t="shared" si="10"/>
        <v>50434101d</v>
      </c>
      <c r="J194" s="167" t="str">
        <f t="shared" si="11"/>
        <v>50434101026 03</v>
      </c>
      <c r="K194" s="5"/>
      <c r="L194" s="167" t="str">
        <f t="shared" si="12"/>
        <v>50434101026 03B</v>
      </c>
      <c r="M194" s="5" t="str">
        <f t="shared" si="13"/>
        <v>Slovenská kanoistikadBTóth Ludovít</v>
      </c>
      <c r="N194" s="3" t="str">
        <f t="shared" si="14"/>
        <v>50434101dB</v>
      </c>
    </row>
    <row r="195" spans="1:14" x14ac:dyDescent="0.2">
      <c r="A195" s="202" t="s">
        <v>582</v>
      </c>
      <c r="B195" s="204" t="str">
        <f>VLOOKUP(A195,Adr!A:B,2,FALSE)</f>
        <v>Slovenská kanoistika</v>
      </c>
      <c r="C195" s="196" t="s">
        <v>1538</v>
      </c>
      <c r="D195" s="287">
        <v>15600</v>
      </c>
      <c r="E195" s="230">
        <v>0</v>
      </c>
      <c r="F195" s="166" t="s">
        <v>345</v>
      </c>
      <c r="G195" s="169" t="s">
        <v>321</v>
      </c>
      <c r="H195" s="169" t="s">
        <v>1032</v>
      </c>
      <c r="I195" s="192" t="str">
        <f t="shared" ref="I195:I258" si="15">A195&amp;F195</f>
        <v>50434101d</v>
      </c>
      <c r="J195" s="167" t="str">
        <f t="shared" ref="J195:J258" si="16">A195&amp;G195</f>
        <v>50434101026 03</v>
      </c>
      <c r="K195" s="5"/>
      <c r="L195" s="167" t="str">
        <f t="shared" ref="L195:L258" si="17">A195&amp;G195&amp;H195</f>
        <v>50434101026 03B</v>
      </c>
      <c r="M195" s="5" t="str">
        <f t="shared" ref="M195:M258" si="18">B195&amp;F195&amp;H195&amp;C195</f>
        <v>Slovenská kanoistikadBZalka Csaba</v>
      </c>
      <c r="N195" s="3" t="str">
        <f t="shared" ref="N195:N258" si="19">+I195&amp;H195</f>
        <v>50434101dB</v>
      </c>
    </row>
    <row r="196" spans="1:14" x14ac:dyDescent="0.2">
      <c r="A196" s="202" t="s">
        <v>582</v>
      </c>
      <c r="B196" s="204" t="str">
        <f>VLOOKUP(A196,Adr!A:B,2,FALSE)</f>
        <v>Slovenská kanoistika</v>
      </c>
      <c r="C196" s="185" t="s">
        <v>1539</v>
      </c>
      <c r="D196" s="287">
        <v>9300</v>
      </c>
      <c r="E196" s="230">
        <v>0</v>
      </c>
      <c r="F196" s="166" t="s">
        <v>345</v>
      </c>
      <c r="G196" s="169" t="s">
        <v>321</v>
      </c>
      <c r="H196" s="169" t="s">
        <v>1032</v>
      </c>
      <c r="I196" s="192" t="str">
        <f t="shared" si="15"/>
        <v>50434101d</v>
      </c>
      <c r="J196" s="167" t="str">
        <f t="shared" si="16"/>
        <v>50434101026 03</v>
      </c>
      <c r="K196" s="5"/>
      <c r="L196" s="167" t="str">
        <f t="shared" si="17"/>
        <v>50434101026 03B</v>
      </c>
      <c r="M196" s="5" t="str">
        <f t="shared" si="18"/>
        <v>Slovenská kanoistikadBZemánková Hana</v>
      </c>
      <c r="N196" s="3" t="str">
        <f t="shared" si="19"/>
        <v>50434101dB</v>
      </c>
    </row>
    <row r="197" spans="1:14" x14ac:dyDescent="0.2">
      <c r="A197" s="202" t="s">
        <v>587</v>
      </c>
      <c r="B197" s="204" t="str">
        <f>VLOOKUP(A197,Adr!A:B,2,FALSE)</f>
        <v>Slovenská Lakrosová Federácia</v>
      </c>
      <c r="C197" s="185" t="s">
        <v>1078</v>
      </c>
      <c r="D197" s="287">
        <v>19239</v>
      </c>
      <c r="E197" s="173">
        <v>0</v>
      </c>
      <c r="F197" s="166" t="s">
        <v>339</v>
      </c>
      <c r="G197" s="169" t="s">
        <v>319</v>
      </c>
      <c r="H197" s="169" t="s">
        <v>1032</v>
      </c>
      <c r="I197" s="192" t="str">
        <f t="shared" si="15"/>
        <v>30853427a</v>
      </c>
      <c r="J197" s="167" t="str">
        <f t="shared" si="16"/>
        <v>30853427026 02</v>
      </c>
      <c r="K197" s="5" t="s">
        <v>1079</v>
      </c>
      <c r="L197" s="167" t="str">
        <f t="shared" si="17"/>
        <v>30853427026 02B</v>
      </c>
      <c r="M197" s="5" t="str">
        <f t="shared" si="18"/>
        <v>Slovenská Lakrosová FederáciaaBlakros - bežné transfery</v>
      </c>
      <c r="N197" s="3" t="str">
        <f t="shared" si="19"/>
        <v>30853427aB</v>
      </c>
    </row>
    <row r="198" spans="1:14" x14ac:dyDescent="0.2">
      <c r="A198" s="198" t="s">
        <v>1937</v>
      </c>
      <c r="B198" s="204" t="str">
        <f>VLOOKUP(A198,Adr!A:B,2,FALSE)</f>
        <v>Slovenská lukostrelecká asociácia 3D</v>
      </c>
      <c r="C198" s="196" t="s">
        <v>352</v>
      </c>
      <c r="D198" s="287">
        <v>45800</v>
      </c>
      <c r="E198" s="230">
        <v>0</v>
      </c>
      <c r="F198" s="166" t="s">
        <v>351</v>
      </c>
      <c r="G198" s="169" t="s">
        <v>321</v>
      </c>
      <c r="H198" s="169" t="s">
        <v>1032</v>
      </c>
      <c r="I198" s="192" t="str">
        <f t="shared" si="15"/>
        <v>36075809g</v>
      </c>
      <c r="J198" s="167" t="str">
        <f t="shared" si="16"/>
        <v>36075809026 03</v>
      </c>
      <c r="K198" s="5"/>
      <c r="L198" s="167" t="str">
        <f t="shared" si="17"/>
        <v>36075809026 03B</v>
      </c>
      <c r="M198" s="5" t="str">
        <f t="shared" si="18"/>
        <v>Slovenská lukostrelecká asociácia 3DgBrozvoj športov, ktoré nie sú uznanými podľa zákona č. 440/2015 Z. z.</v>
      </c>
      <c r="N198" s="3" t="str">
        <f t="shared" si="19"/>
        <v>36075809gB</v>
      </c>
    </row>
    <row r="199" spans="1:14" x14ac:dyDescent="0.2">
      <c r="A199" s="202" t="s">
        <v>595</v>
      </c>
      <c r="B199" s="204" t="str">
        <f>VLOOKUP(A199,Adr!A:B,2,FALSE)</f>
        <v>Slovenská motocyklová federácia</v>
      </c>
      <c r="C199" s="196" t="s">
        <v>1080</v>
      </c>
      <c r="D199" s="289">
        <v>88269</v>
      </c>
      <c r="E199" s="230">
        <v>0</v>
      </c>
      <c r="F199" s="166" t="s">
        <v>339</v>
      </c>
      <c r="G199" s="169" t="s">
        <v>319</v>
      </c>
      <c r="H199" s="169" t="s">
        <v>1032</v>
      </c>
      <c r="I199" s="192" t="str">
        <f t="shared" si="15"/>
        <v>30813883a</v>
      </c>
      <c r="J199" s="167" t="str">
        <f t="shared" si="16"/>
        <v>30813883026 02</v>
      </c>
      <c r="K199" s="5" t="s">
        <v>1081</v>
      </c>
      <c r="L199" s="167" t="str">
        <f t="shared" si="17"/>
        <v>30813883026 02B</v>
      </c>
      <c r="M199" s="5" t="str">
        <f t="shared" si="18"/>
        <v>Slovenská motocyklová federáciaaBmotocyklový šport - bežné transfery</v>
      </c>
      <c r="N199" s="3" t="str">
        <f t="shared" si="19"/>
        <v>30813883aB</v>
      </c>
    </row>
    <row r="200" spans="1:14" x14ac:dyDescent="0.2">
      <c r="A200" s="202" t="s">
        <v>595</v>
      </c>
      <c r="B200" s="204" t="str">
        <f>VLOOKUP(A200,Adr!A:B,2,FALSE)</f>
        <v>Slovenská motocyklová federácia</v>
      </c>
      <c r="C200" s="196" t="s">
        <v>1540</v>
      </c>
      <c r="D200" s="287">
        <v>20000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federáciadBSvitko Štefan</v>
      </c>
      <c r="N200" s="3" t="str">
        <f t="shared" si="19"/>
        <v>30813883dB</v>
      </c>
    </row>
    <row r="201" spans="1:14" x14ac:dyDescent="0.2">
      <c r="A201" s="202" t="s">
        <v>595</v>
      </c>
      <c r="B201" s="204" t="str">
        <f>VLOOKUP(A201,Adr!A:B,2,FALSE)</f>
        <v>Slovenská motocyklová federácia</v>
      </c>
      <c r="C201" s="185" t="s">
        <v>1541</v>
      </c>
      <c r="D201" s="287">
        <v>35000</v>
      </c>
      <c r="E201" s="173">
        <v>0</v>
      </c>
      <c r="F201" s="166" t="s">
        <v>345</v>
      </c>
      <c r="G201" s="169" t="s">
        <v>321</v>
      </c>
      <c r="H201" s="169" t="s">
        <v>1032</v>
      </c>
      <c r="I201" s="192" t="str">
        <f t="shared" si="15"/>
        <v>30813883d</v>
      </c>
      <c r="J201" s="167" t="str">
        <f t="shared" si="16"/>
        <v>30813883026 03</v>
      </c>
      <c r="K201" s="5"/>
      <c r="L201" s="167" t="str">
        <f t="shared" si="17"/>
        <v>30813883026 03B</v>
      </c>
      <c r="M201" s="5" t="str">
        <f t="shared" si="18"/>
        <v>Slovenská motocyklová federáciadBVaculík Martin</v>
      </c>
      <c r="N201" s="3" t="str">
        <f t="shared" si="19"/>
        <v>30813883dB</v>
      </c>
    </row>
    <row r="202" spans="1:14" x14ac:dyDescent="0.2">
      <c r="A202" s="198" t="s">
        <v>605</v>
      </c>
      <c r="B202" s="204" t="str">
        <f>VLOOKUP(A202,Adr!A:B,2,FALSE)</f>
        <v>Slovenská Muaythai asociácia</v>
      </c>
      <c r="C202" s="185" t="s">
        <v>1082</v>
      </c>
      <c r="D202" s="287">
        <v>19609</v>
      </c>
      <c r="E202" s="173">
        <v>0</v>
      </c>
      <c r="F202" s="166" t="s">
        <v>339</v>
      </c>
      <c r="G202" s="169" t="s">
        <v>319</v>
      </c>
      <c r="H202" s="169" t="s">
        <v>1032</v>
      </c>
      <c r="I202" s="192" t="str">
        <f t="shared" si="15"/>
        <v>34057587a</v>
      </c>
      <c r="J202" s="167" t="str">
        <f t="shared" si="16"/>
        <v>34057587026 02</v>
      </c>
      <c r="K202" s="5" t="s">
        <v>1083</v>
      </c>
      <c r="L202" s="167" t="str">
        <f t="shared" si="17"/>
        <v>34057587026 02B</v>
      </c>
      <c r="M202" s="5" t="str">
        <f t="shared" si="18"/>
        <v>Slovenská Muaythai asociáciaaBthajský box - bežné transfery</v>
      </c>
      <c r="N202" s="3" t="str">
        <f t="shared" si="19"/>
        <v>34057587aB</v>
      </c>
    </row>
    <row r="203" spans="1:14" x14ac:dyDescent="0.2">
      <c r="A203" s="166" t="s">
        <v>605</v>
      </c>
      <c r="B203" s="204" t="str">
        <f>VLOOKUP(A203,Adr!A:B,2,FALSE)</f>
        <v>Slovenská Muaythai asociácia</v>
      </c>
      <c r="C203" s="169" t="s">
        <v>1542</v>
      </c>
      <c r="D203" s="288">
        <v>20000</v>
      </c>
      <c r="E203" s="230">
        <v>0</v>
      </c>
      <c r="F203" s="166" t="s">
        <v>345</v>
      </c>
      <c r="G203" s="169" t="s">
        <v>321</v>
      </c>
      <c r="H203" s="169" t="s">
        <v>1032</v>
      </c>
      <c r="I203" s="192" t="str">
        <f t="shared" si="15"/>
        <v>34057587d</v>
      </c>
      <c r="J203" s="167" t="str">
        <f t="shared" si="16"/>
        <v>34057587026 03</v>
      </c>
      <c r="K203" s="5"/>
      <c r="L203" s="167" t="str">
        <f t="shared" si="17"/>
        <v>34057587026 03B</v>
      </c>
      <c r="M203" s="5" t="str">
        <f t="shared" si="18"/>
        <v>Slovenská Muaythai asociáciadBChochlíková Monika</v>
      </c>
      <c r="N203" s="3" t="str">
        <f t="shared" si="19"/>
        <v>34057587dB</v>
      </c>
    </row>
    <row r="204" spans="1:14" x14ac:dyDescent="0.2">
      <c r="A204" s="166" t="s">
        <v>1416</v>
      </c>
      <c r="B204" s="204" t="str">
        <f>VLOOKUP(A204,Adr!A:B,2,FALSE)</f>
        <v>Slovenská nohejbalová asociácia</v>
      </c>
      <c r="C204" s="190" t="s">
        <v>352</v>
      </c>
      <c r="D204" s="288">
        <v>46100</v>
      </c>
      <c r="E204" s="173">
        <v>0</v>
      </c>
      <c r="F204" s="166" t="s">
        <v>351</v>
      </c>
      <c r="G204" s="169" t="s">
        <v>321</v>
      </c>
      <c r="H204" s="169" t="s">
        <v>1032</v>
      </c>
      <c r="I204" s="192" t="str">
        <f t="shared" si="15"/>
        <v>30806887g</v>
      </c>
      <c r="J204" s="167" t="str">
        <f t="shared" si="16"/>
        <v>30806887026 03</v>
      </c>
      <c r="K204" s="5"/>
      <c r="L204" s="167" t="str">
        <f t="shared" si="17"/>
        <v>30806887026 03B</v>
      </c>
      <c r="M204" s="5" t="str">
        <f t="shared" si="18"/>
        <v>Slovenská nohejbalová asociáciagBrozvoj športov, ktoré nie sú uznanými podľa zákona č. 440/2015 Z. z.</v>
      </c>
      <c r="N204" s="3" t="str">
        <f t="shared" si="19"/>
        <v>30806887gB</v>
      </c>
    </row>
    <row r="205" spans="1:14" x14ac:dyDescent="0.2">
      <c r="A205" s="198" t="s">
        <v>1946</v>
      </c>
      <c r="B205" s="204" t="str">
        <f>VLOOKUP(A205,Adr!A:B,2,FALSE)</f>
        <v>SLOVENSKÁ PADELOVÁ ASOCIÁCIA</v>
      </c>
      <c r="C205" s="196" t="s">
        <v>2234</v>
      </c>
      <c r="D205" s="287">
        <v>15000</v>
      </c>
      <c r="E205" s="230">
        <v>0</v>
      </c>
      <c r="F205" s="166" t="s">
        <v>349</v>
      </c>
      <c r="G205" s="169" t="s">
        <v>321</v>
      </c>
      <c r="H205" s="169" t="s">
        <v>1032</v>
      </c>
      <c r="I205" s="192" t="str">
        <f t="shared" si="15"/>
        <v>51852179f</v>
      </c>
      <c r="J205" s="167" t="str">
        <f t="shared" si="16"/>
        <v>51852179026 03</v>
      </c>
      <c r="K205" s="5"/>
      <c r="L205" s="167" t="str">
        <f t="shared" si="17"/>
        <v>51852179026 03B</v>
      </c>
      <c r="M205" s="5" t="str">
        <f t="shared" si="18"/>
        <v>SLOVENSKÁ PADELOVÁ ASOCIÁCIAfBpodpora a rozvoj športu</v>
      </c>
      <c r="N205" s="3" t="str">
        <f t="shared" si="19"/>
        <v>51852179fB</v>
      </c>
    </row>
    <row r="206" spans="1:14" x14ac:dyDescent="0.2">
      <c r="A206" s="198" t="s">
        <v>612</v>
      </c>
      <c r="B206" s="204" t="str">
        <f>VLOOKUP(A206,Adr!A:B,2,FALSE)</f>
        <v>Slovenská plavecká federácia</v>
      </c>
      <c r="C206" s="185" t="s">
        <v>1084</v>
      </c>
      <c r="D206" s="287">
        <v>1740292</v>
      </c>
      <c r="E206" s="173">
        <v>0</v>
      </c>
      <c r="F206" s="166" t="s">
        <v>339</v>
      </c>
      <c r="G206" s="169" t="s">
        <v>319</v>
      </c>
      <c r="H206" s="169" t="s">
        <v>1032</v>
      </c>
      <c r="I206" s="192" t="str">
        <f t="shared" si="15"/>
        <v>36068764a</v>
      </c>
      <c r="J206" s="167" t="str">
        <f t="shared" si="16"/>
        <v>36068764026 02</v>
      </c>
      <c r="K206" s="5" t="s">
        <v>1085</v>
      </c>
      <c r="L206" s="167" t="str">
        <f t="shared" si="17"/>
        <v>36068764026 02B</v>
      </c>
      <c r="M206" s="5" t="str">
        <f t="shared" si="18"/>
        <v>Slovenská plavecká federáciaaBplavecké športy - bežné transfery</v>
      </c>
      <c r="N206" s="3" t="str">
        <f t="shared" si="19"/>
        <v>36068764aB</v>
      </c>
    </row>
    <row r="207" spans="1:14" x14ac:dyDescent="0.2">
      <c r="A207" s="202" t="s">
        <v>612</v>
      </c>
      <c r="B207" s="204" t="str">
        <f>VLOOKUP(A207,Adr!A:B,2,FALSE)</f>
        <v>Slovenská plavecká federácia</v>
      </c>
      <c r="C207" s="185" t="s">
        <v>1543</v>
      </c>
      <c r="D207" s="287">
        <v>7500</v>
      </c>
      <c r="E207" s="173">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federáciadBBernathova Michaela</v>
      </c>
      <c r="N207" s="3" t="str">
        <f t="shared" si="19"/>
        <v>36068764dB</v>
      </c>
    </row>
    <row r="208" spans="1:14" x14ac:dyDescent="0.2">
      <c r="A208" s="202" t="s">
        <v>612</v>
      </c>
      <c r="B208" s="204" t="str">
        <f>VLOOKUP(A208,Adr!A:B,2,FALSE)</f>
        <v>Slovenská plavecká federácia</v>
      </c>
      <c r="C208" s="169" t="s">
        <v>1544</v>
      </c>
      <c r="D208" s="288">
        <v>20000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federáciadBDuša Matej</v>
      </c>
      <c r="N208" s="3" t="str">
        <f t="shared" si="19"/>
        <v>36068764dB</v>
      </c>
    </row>
    <row r="209" spans="1:14" x14ac:dyDescent="0.2">
      <c r="A209" s="182" t="s">
        <v>612</v>
      </c>
      <c r="B209" s="204" t="str">
        <f>VLOOKUP(A209,Adr!A:B,2,FALSE)</f>
        <v>Slovenská plavecká federácia</v>
      </c>
      <c r="C209" s="185" t="s">
        <v>1545</v>
      </c>
      <c r="D209" s="287">
        <v>10000</v>
      </c>
      <c r="E209" s="230">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federáciadBHrnčárová Alexandra</v>
      </c>
      <c r="N209" s="3" t="str">
        <f t="shared" si="19"/>
        <v>36068764dB</v>
      </c>
    </row>
    <row r="210" spans="1:14" x14ac:dyDescent="0.2">
      <c r="A210" s="202" t="s">
        <v>612</v>
      </c>
      <c r="B210" s="204" t="str">
        <f>VLOOKUP(A210,Adr!A:B,2,FALSE)</f>
        <v>Slovenská plavecká federácia</v>
      </c>
      <c r="C210" s="169" t="s">
        <v>1547</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166" t="s">
        <v>612</v>
      </c>
      <c r="B211" s="204" t="str">
        <f>VLOOKUP(A211,Adr!A:B,2,FALSE)</f>
        <v>Slovenská plavecká federácia</v>
      </c>
      <c r="C211" s="196" t="s">
        <v>1546</v>
      </c>
      <c r="D211" s="289">
        <v>7500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federáciadBKrajčovičová Lea</v>
      </c>
      <c r="N211" s="3" t="str">
        <f t="shared" si="19"/>
        <v>36068764dB</v>
      </c>
    </row>
    <row r="212" spans="1:14" x14ac:dyDescent="0.2">
      <c r="A212" s="202" t="s">
        <v>612</v>
      </c>
      <c r="B212" s="204" t="str">
        <f>VLOOKUP(A212,Adr!A:B,2,FALSE)</f>
        <v>Slovenská plavecká federácia</v>
      </c>
      <c r="C212" s="185" t="s">
        <v>1548</v>
      </c>
      <c r="D212" s="287">
        <v>20000</v>
      </c>
      <c r="E212" s="173">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federáciadBNagy Richard</v>
      </c>
      <c r="N212" s="3" t="str">
        <f t="shared" si="19"/>
        <v>36068764dB</v>
      </c>
    </row>
    <row r="213" spans="1:14" x14ac:dyDescent="0.2">
      <c r="A213" s="166" t="s">
        <v>612</v>
      </c>
      <c r="B213" s="204" t="str">
        <f>VLOOKUP(A213,Adr!A:B,2,FALSE)</f>
        <v>Slovenská plavecká federácia</v>
      </c>
      <c r="C213" s="169" t="s">
        <v>1549</v>
      </c>
      <c r="D213" s="288">
        <v>20000</v>
      </c>
      <c r="E213" s="230">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federáciadBPodmaníková Andrea</v>
      </c>
      <c r="N213" s="3" t="str">
        <f t="shared" si="19"/>
        <v>36068764dB</v>
      </c>
    </row>
    <row r="214" spans="1:14" x14ac:dyDescent="0.2">
      <c r="A214" s="166" t="s">
        <v>612</v>
      </c>
      <c r="B214" s="204" t="str">
        <f>VLOOKUP(A214,Adr!A:B,2,FALSE)</f>
        <v>Slovenská plavecká federácia</v>
      </c>
      <c r="C214" s="196" t="s">
        <v>1550</v>
      </c>
      <c r="D214" s="289">
        <v>20000</v>
      </c>
      <c r="E214" s="173">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federáciadBPotocká Tamara</v>
      </c>
      <c r="N214" s="3" t="str">
        <f t="shared" si="19"/>
        <v>36068764dB</v>
      </c>
    </row>
    <row r="215" spans="1:14" x14ac:dyDescent="0.2">
      <c r="A215" s="182" t="s">
        <v>612</v>
      </c>
      <c r="B215" s="204" t="str">
        <f>VLOOKUP(A215,Adr!A:B,2,FALSE)</f>
        <v>Slovenská plavecká federácia</v>
      </c>
      <c r="C215" s="185" t="s">
        <v>1551</v>
      </c>
      <c r="D215" s="287">
        <v>10000</v>
      </c>
      <c r="E215" s="230">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federáciadBSlušná Lilian</v>
      </c>
      <c r="N215" s="3" t="str">
        <f t="shared" si="19"/>
        <v>36068764dB</v>
      </c>
    </row>
    <row r="216" spans="1:14" x14ac:dyDescent="0.2">
      <c r="A216" s="166" t="s">
        <v>612</v>
      </c>
      <c r="B216" s="204" t="str">
        <f>VLOOKUP(A216,Adr!A:B,2,FALSE)</f>
        <v>Slovenská plavecká federácia</v>
      </c>
      <c r="C216" s="197" t="s">
        <v>1552</v>
      </c>
      <c r="D216" s="290">
        <v>7500</v>
      </c>
      <c r="E216" s="173">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federáciadBStrapeková Žofia</v>
      </c>
      <c r="N216" s="3" t="str">
        <f t="shared" si="19"/>
        <v>36068764dB</v>
      </c>
    </row>
    <row r="217" spans="1:14" x14ac:dyDescent="0.2">
      <c r="A217" s="198" t="s">
        <v>612</v>
      </c>
      <c r="B217" s="204" t="str">
        <f>VLOOKUP(A217,Adr!A:B,2,FALSE)</f>
        <v>Slovenská plavecká federácia</v>
      </c>
      <c r="C217" s="169" t="s">
        <v>1553</v>
      </c>
      <c r="D217" s="288">
        <v>10000</v>
      </c>
      <c r="E217" s="230">
        <v>0</v>
      </c>
      <c r="F217" s="166" t="s">
        <v>345</v>
      </c>
      <c r="G217" s="169" t="s">
        <v>321</v>
      </c>
      <c r="H217" s="169" t="s">
        <v>1032</v>
      </c>
      <c r="I217" s="192" t="str">
        <f t="shared" si="15"/>
        <v>36068764d</v>
      </c>
      <c r="J217" s="167" t="str">
        <f t="shared" si="16"/>
        <v>36068764026 03</v>
      </c>
      <c r="K217" s="5"/>
      <c r="L217" s="167" t="str">
        <f t="shared" si="17"/>
        <v>36068764026 03B</v>
      </c>
      <c r="M217" s="5" t="str">
        <f t="shared" si="18"/>
        <v>Slovenská plavecká federáciadBštafeta - plávanie</v>
      </c>
      <c r="N217" s="3" t="str">
        <f t="shared" si="19"/>
        <v>36068764dB</v>
      </c>
    </row>
    <row r="218" spans="1:14" x14ac:dyDescent="0.2">
      <c r="A218" s="166" t="s">
        <v>619</v>
      </c>
      <c r="B218" s="204" t="str">
        <f>VLOOKUP(A218,Adr!A:B,2,FALSE)</f>
        <v>Slovenská rugbyová únia</v>
      </c>
      <c r="C218" s="185" t="s">
        <v>1086</v>
      </c>
      <c r="D218" s="287">
        <v>23402</v>
      </c>
      <c r="E218" s="230">
        <v>0</v>
      </c>
      <c r="F218" s="166" t="s">
        <v>339</v>
      </c>
      <c r="G218" s="169" t="s">
        <v>319</v>
      </c>
      <c r="H218" s="169" t="s">
        <v>1032</v>
      </c>
      <c r="I218" s="192" t="str">
        <f t="shared" si="15"/>
        <v>30851459a</v>
      </c>
      <c r="J218" s="167" t="str">
        <f t="shared" si="16"/>
        <v>30851459026 02</v>
      </c>
      <c r="K218" s="5" t="s">
        <v>1087</v>
      </c>
      <c r="L218" s="167" t="str">
        <f t="shared" si="17"/>
        <v>30851459026 02B</v>
      </c>
      <c r="M218" s="5" t="str">
        <f t="shared" si="18"/>
        <v>Slovenská rugbyová úniaaBrugby - bežné transfery</v>
      </c>
      <c r="N218" s="3" t="str">
        <f t="shared" si="19"/>
        <v>30851459aB</v>
      </c>
    </row>
    <row r="219" spans="1:14" x14ac:dyDescent="0.2">
      <c r="A219" s="198" t="s">
        <v>625</v>
      </c>
      <c r="B219" s="204" t="str">
        <f>VLOOKUP(A219,Adr!A:B,2,FALSE)</f>
        <v>Slovenská skialpinistická asociácia</v>
      </c>
      <c r="C219" s="185" t="s">
        <v>1088</v>
      </c>
      <c r="D219" s="287">
        <v>19239</v>
      </c>
      <c r="E219" s="173">
        <v>0</v>
      </c>
      <c r="F219" s="166" t="s">
        <v>339</v>
      </c>
      <c r="G219" s="169" t="s">
        <v>319</v>
      </c>
      <c r="H219" s="169" t="s">
        <v>1032</v>
      </c>
      <c r="I219" s="192" t="str">
        <f t="shared" si="15"/>
        <v>37998919a</v>
      </c>
      <c r="J219" s="167" t="str">
        <f t="shared" si="16"/>
        <v>37998919026 02</v>
      </c>
      <c r="K219" s="5" t="s">
        <v>1089</v>
      </c>
      <c r="L219" s="167" t="str">
        <f t="shared" si="17"/>
        <v>37998919026 02B</v>
      </c>
      <c r="M219" s="5" t="str">
        <f t="shared" si="18"/>
        <v>Slovenská skialpinistická asociáciaaBskialpinizmus - bežné transfery</v>
      </c>
      <c r="N219" s="3" t="str">
        <f t="shared" si="19"/>
        <v>37998919aB</v>
      </c>
    </row>
    <row r="220" spans="1:14" x14ac:dyDescent="0.2">
      <c r="A220" s="202" t="s">
        <v>625</v>
      </c>
      <c r="B220" s="204" t="str">
        <f>VLOOKUP(A220,Adr!A:B,2,FALSE)</f>
        <v>Slovenská skialpinistická asociácia</v>
      </c>
      <c r="C220" s="185" t="s">
        <v>1554</v>
      </c>
      <c r="D220" s="287">
        <v>30000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asociáciadBdvojica - skialpinizmus (dospelí mix)</v>
      </c>
      <c r="N220" s="3" t="str">
        <f t="shared" si="19"/>
        <v>37998919dB</v>
      </c>
    </row>
    <row r="221" spans="1:14" x14ac:dyDescent="0.2">
      <c r="A221" s="202" t="s">
        <v>625</v>
      </c>
      <c r="B221" s="204" t="str">
        <f>VLOOKUP(A221,Adr!A:B,2,FALSE)</f>
        <v>Slovenská skialpinistická asociácia</v>
      </c>
      <c r="C221" s="185" t="s">
        <v>1555</v>
      </c>
      <c r="D221" s="287">
        <v>80000</v>
      </c>
      <c r="E221" s="173">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asociáciadBJagerčíková Marianna</v>
      </c>
      <c r="N221" s="3" t="str">
        <f t="shared" si="19"/>
        <v>37998919dB</v>
      </c>
    </row>
    <row r="222" spans="1:14" x14ac:dyDescent="0.2">
      <c r="A222" s="166" t="s">
        <v>625</v>
      </c>
      <c r="B222" s="204" t="str">
        <f>VLOOKUP(A222,Adr!A:B,2,FALSE)</f>
        <v>Slovenská skialpinistická asociácia</v>
      </c>
      <c r="C222" s="196" t="s">
        <v>1556</v>
      </c>
      <c r="D222" s="289">
        <v>20000</v>
      </c>
      <c r="E222" s="230">
        <v>0</v>
      </c>
      <c r="F222" s="166" t="s">
        <v>345</v>
      </c>
      <c r="G222" s="169" t="s">
        <v>321</v>
      </c>
      <c r="H222" s="169" t="s">
        <v>1032</v>
      </c>
      <c r="I222" s="192" t="str">
        <f t="shared" si="15"/>
        <v>37998919d</v>
      </c>
      <c r="J222" s="167" t="str">
        <f t="shared" si="16"/>
        <v>37998919026 03</v>
      </c>
      <c r="K222" s="5"/>
      <c r="L222" s="167" t="str">
        <f t="shared" si="17"/>
        <v>37998919026 03B</v>
      </c>
      <c r="M222" s="5" t="str">
        <f t="shared" si="18"/>
        <v>Slovenská skialpinistická asociáciadBŠiarnik Jakub</v>
      </c>
      <c r="N222" s="3" t="str">
        <f t="shared" si="19"/>
        <v>37998919dB</v>
      </c>
    </row>
    <row r="223" spans="1:14" x14ac:dyDescent="0.2">
      <c r="A223" s="166" t="s">
        <v>634</v>
      </c>
      <c r="B223" s="204" t="str">
        <f>VLOOKUP(A223,Adr!A:B,2,FALSE)</f>
        <v>Slovenská softballová asociácia</v>
      </c>
      <c r="C223" s="196" t="s">
        <v>1090</v>
      </c>
      <c r="D223" s="289">
        <v>30873</v>
      </c>
      <c r="E223" s="230">
        <v>0</v>
      </c>
      <c r="F223" s="166" t="s">
        <v>339</v>
      </c>
      <c r="G223" s="169" t="s">
        <v>319</v>
      </c>
      <c r="H223" s="169" t="s">
        <v>1032</v>
      </c>
      <c r="I223" s="192" t="str">
        <f t="shared" si="15"/>
        <v>17316723a</v>
      </c>
      <c r="J223" s="167" t="str">
        <f t="shared" si="16"/>
        <v>17316723026 02</v>
      </c>
      <c r="K223" s="5" t="s">
        <v>1091</v>
      </c>
      <c r="L223" s="167" t="str">
        <f t="shared" si="17"/>
        <v>17316723026 02B</v>
      </c>
      <c r="M223" s="5" t="str">
        <f t="shared" si="18"/>
        <v>Slovenská softballová asociáciaaBsoftbal - bežné transfery</v>
      </c>
      <c r="N223" s="3" t="str">
        <f t="shared" si="19"/>
        <v>17316723aB</v>
      </c>
    </row>
    <row r="224" spans="1:14" x14ac:dyDescent="0.2">
      <c r="A224" s="202" t="s">
        <v>640</v>
      </c>
      <c r="B224" s="204" t="str">
        <f>VLOOKUP(A224,Adr!A:B,2,FALSE)</f>
        <v>Slovenská squashová asociácia</v>
      </c>
      <c r="C224" s="185" t="s">
        <v>1092</v>
      </c>
      <c r="D224" s="287">
        <v>19239</v>
      </c>
      <c r="E224" s="230">
        <v>0</v>
      </c>
      <c r="F224" s="166" t="s">
        <v>339</v>
      </c>
      <c r="G224" s="169" t="s">
        <v>319</v>
      </c>
      <c r="H224" s="169" t="s">
        <v>1032</v>
      </c>
      <c r="I224" s="192" t="str">
        <f t="shared" si="15"/>
        <v>30807018a</v>
      </c>
      <c r="J224" s="167" t="str">
        <f t="shared" si="16"/>
        <v>30807018026 02</v>
      </c>
      <c r="K224" s="5" t="s">
        <v>1093</v>
      </c>
      <c r="L224" s="167" t="str">
        <f t="shared" si="17"/>
        <v>30807018026 02B</v>
      </c>
      <c r="M224" s="5" t="str">
        <f t="shared" si="18"/>
        <v>Slovenská squashová asociáciaaBsquash - bežné transfery</v>
      </c>
      <c r="N224" s="3" t="str">
        <f t="shared" si="19"/>
        <v>30807018aB</v>
      </c>
    </row>
    <row r="225" spans="1:14" x14ac:dyDescent="0.2">
      <c r="A225" s="202" t="s">
        <v>647</v>
      </c>
      <c r="B225" s="204" t="str">
        <f>VLOOKUP(A225,Adr!A:B,2,FALSE)</f>
        <v>Slovenská triatlonová únia</v>
      </c>
      <c r="C225" s="185" t="s">
        <v>1094</v>
      </c>
      <c r="D225" s="287">
        <v>168998</v>
      </c>
      <c r="E225" s="173">
        <v>0</v>
      </c>
      <c r="F225" s="166" t="s">
        <v>339</v>
      </c>
      <c r="G225" s="169" t="s">
        <v>319</v>
      </c>
      <c r="H225" s="169" t="s">
        <v>1032</v>
      </c>
      <c r="I225" s="192" t="str">
        <f t="shared" si="15"/>
        <v>31745466a</v>
      </c>
      <c r="J225" s="167" t="str">
        <f t="shared" si="16"/>
        <v>31745466026 02</v>
      </c>
      <c r="K225" s="5" t="s">
        <v>1095</v>
      </c>
      <c r="L225" s="167" t="str">
        <f t="shared" si="17"/>
        <v>31745466026 02B</v>
      </c>
      <c r="M225" s="5" t="str">
        <f t="shared" si="18"/>
        <v>Slovenská triatlonová úniaaBtriatlon - bežné transfery</v>
      </c>
      <c r="N225" s="3" t="str">
        <f t="shared" si="19"/>
        <v>31745466aB</v>
      </c>
    </row>
    <row r="226" spans="1:14" x14ac:dyDescent="0.2">
      <c r="A226" s="166" t="s">
        <v>647</v>
      </c>
      <c r="B226" s="204" t="str">
        <f>VLOOKUP(A226,Adr!A:B,2,FALSE)</f>
        <v>Slovenská triatlonová únia</v>
      </c>
      <c r="C226" s="196" t="s">
        <v>1471</v>
      </c>
      <c r="D226" s="289">
        <v>7175</v>
      </c>
      <c r="E226" s="173">
        <v>0</v>
      </c>
      <c r="F226" s="166" t="s">
        <v>343</v>
      </c>
      <c r="G226" s="169" t="s">
        <v>321</v>
      </c>
      <c r="H226" s="169" t="s">
        <v>1032</v>
      </c>
      <c r="I226" s="192" t="str">
        <f t="shared" si="15"/>
        <v>31745466c</v>
      </c>
      <c r="J226" s="167" t="str">
        <f t="shared" si="16"/>
        <v>31745466026 03</v>
      </c>
      <c r="K226" s="5"/>
      <c r="L226" s="167" t="str">
        <f t="shared" si="17"/>
        <v>31745466026 03B</v>
      </c>
      <c r="M226" s="5" t="str">
        <f t="shared" si="18"/>
        <v>Slovenská triatlonová úniacBzabezpečenie a rozvoj športu triatlon zdravotne postihnutých športovcov</v>
      </c>
      <c r="N226" s="3" t="str">
        <f t="shared" si="19"/>
        <v>31745466cB</v>
      </c>
    </row>
    <row r="227" spans="1:14" x14ac:dyDescent="0.2">
      <c r="A227" s="202" t="s">
        <v>647</v>
      </c>
      <c r="B227" s="204" t="str">
        <f>VLOOKUP(A227,Adr!A:B,2,FALSE)</f>
        <v>Slovenská triatlonová únia</v>
      </c>
      <c r="C227" s="196" t="s">
        <v>1557</v>
      </c>
      <c r="D227" s="287">
        <v>10000</v>
      </c>
      <c r="E227" s="173">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úniadBIvančík Dominik</v>
      </c>
      <c r="N227" s="3" t="str">
        <f t="shared" si="19"/>
        <v>31745466dB</v>
      </c>
    </row>
    <row r="228" spans="1:14" x14ac:dyDescent="0.2">
      <c r="A228" s="178" t="s">
        <v>647</v>
      </c>
      <c r="B228" s="204" t="str">
        <f>VLOOKUP(A228,Adr!A:B,2,FALSE)</f>
        <v>Slovenská triatlonová únia</v>
      </c>
      <c r="C228" s="169" t="s">
        <v>1558</v>
      </c>
      <c r="D228" s="288">
        <v>50000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úniadBMichaličková Zuzana</v>
      </c>
      <c r="N228" s="3" t="str">
        <f t="shared" si="19"/>
        <v>31745466dB</v>
      </c>
    </row>
    <row r="229" spans="1:14" x14ac:dyDescent="0.2">
      <c r="A229" s="202" t="s">
        <v>647</v>
      </c>
      <c r="B229" s="204" t="str">
        <f>VLOOKUP(A229,Adr!A:B,2,FALSE)</f>
        <v>Slovenská triatlonová únia</v>
      </c>
      <c r="C229" s="185" t="s">
        <v>1559</v>
      </c>
      <c r="D229" s="287">
        <v>10000</v>
      </c>
      <c r="E229" s="230">
        <v>0</v>
      </c>
      <c r="F229" s="166" t="s">
        <v>345</v>
      </c>
      <c r="G229" s="169" t="s">
        <v>321</v>
      </c>
      <c r="H229" s="169" t="s">
        <v>1032</v>
      </c>
      <c r="I229" s="192" t="str">
        <f t="shared" si="15"/>
        <v>31745466d</v>
      </c>
      <c r="J229" s="167" t="str">
        <f t="shared" si="16"/>
        <v>31745466026 03</v>
      </c>
      <c r="K229" s="5"/>
      <c r="L229" s="167" t="str">
        <f t="shared" si="17"/>
        <v>31745466026 03B</v>
      </c>
      <c r="M229" s="5" t="str">
        <f t="shared" si="18"/>
        <v>Slovenská triatlonová úniadBVráblová Margaréta</v>
      </c>
      <c r="N229" s="3" t="str">
        <f t="shared" si="19"/>
        <v>31745466dB</v>
      </c>
    </row>
    <row r="230" spans="1:14" x14ac:dyDescent="0.2">
      <c r="A230" s="202" t="s">
        <v>654</v>
      </c>
      <c r="B230" s="204" t="str">
        <f>VLOOKUP(A230,Adr!A:B,2,FALSE)</f>
        <v>Slovenská volejbalová federácia</v>
      </c>
      <c r="C230" s="169" t="s">
        <v>1096</v>
      </c>
      <c r="D230" s="288">
        <v>1214960</v>
      </c>
      <c r="E230" s="230">
        <v>0</v>
      </c>
      <c r="F230" s="166" t="s">
        <v>339</v>
      </c>
      <c r="G230" s="169" t="s">
        <v>319</v>
      </c>
      <c r="H230" s="169" t="s">
        <v>1032</v>
      </c>
      <c r="I230" s="192" t="str">
        <f t="shared" si="15"/>
        <v>00688819a</v>
      </c>
      <c r="J230" s="167" t="str">
        <f t="shared" si="16"/>
        <v>00688819026 02</v>
      </c>
      <c r="K230" s="5" t="s">
        <v>1097</v>
      </c>
      <c r="L230" s="167" t="str">
        <f t="shared" si="17"/>
        <v>00688819026 02B</v>
      </c>
      <c r="M230" s="5" t="str">
        <f t="shared" si="18"/>
        <v>Slovenská volejbalová federáciaaBvolejbal - bežné transfery</v>
      </c>
      <c r="N230" s="3" t="str">
        <f t="shared" si="19"/>
        <v>00688819aB</v>
      </c>
    </row>
    <row r="231" spans="1:14" x14ac:dyDescent="0.2">
      <c r="A231" s="198" t="s">
        <v>662</v>
      </c>
      <c r="B231" s="204" t="str">
        <f>VLOOKUP(A231,Adr!A:B,2,FALSE)</f>
        <v>Slovenský atletický zväz</v>
      </c>
      <c r="C231" s="185" t="s">
        <v>1098</v>
      </c>
      <c r="D231" s="287">
        <v>2167461</v>
      </c>
      <c r="E231" s="173">
        <v>0</v>
      </c>
      <c r="F231" s="166" t="s">
        <v>339</v>
      </c>
      <c r="G231" s="169" t="s">
        <v>319</v>
      </c>
      <c r="H231" s="169" t="s">
        <v>1032</v>
      </c>
      <c r="I231" s="192" t="str">
        <f t="shared" si="15"/>
        <v>36063835a</v>
      </c>
      <c r="J231" s="167" t="str">
        <f t="shared" si="16"/>
        <v>36063835026 02</v>
      </c>
      <c r="K231" s="5" t="s">
        <v>1099</v>
      </c>
      <c r="L231" s="167" t="str">
        <f t="shared" si="17"/>
        <v>36063835026 02B</v>
      </c>
      <c r="M231" s="5" t="str">
        <f t="shared" si="18"/>
        <v>Slovenský atletický zväzaBatletika - bežné transfery</v>
      </c>
      <c r="N231" s="3" t="str">
        <f t="shared" si="19"/>
        <v>36063835aB</v>
      </c>
    </row>
    <row r="232" spans="1:14" x14ac:dyDescent="0.2">
      <c r="A232" s="202" t="s">
        <v>662</v>
      </c>
      <c r="B232" s="204" t="str">
        <f>VLOOKUP(A232,Adr!A:B,2,FALSE)</f>
        <v>Slovenský atletický zväz</v>
      </c>
      <c r="C232" s="185" t="s">
        <v>1560</v>
      </c>
      <c r="D232" s="287">
        <v>20000</v>
      </c>
      <c r="E232" s="173">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zväzdBBurzalová Hana</v>
      </c>
      <c r="N232" s="3" t="str">
        <f t="shared" si="19"/>
        <v>36063835dB</v>
      </c>
    </row>
    <row r="233" spans="1:14" x14ac:dyDescent="0.2">
      <c r="A233" s="178" t="s">
        <v>662</v>
      </c>
      <c r="B233" s="204" t="str">
        <f>VLOOKUP(A233,Adr!A:B,2,FALSE)</f>
        <v>Slovenský atletický zväz</v>
      </c>
      <c r="C233" s="190" t="s">
        <v>2167</v>
      </c>
      <c r="D233" s="288">
        <v>15974.27</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zväzdBCzaková Mária Katerinka</v>
      </c>
      <c r="N233" s="3" t="str">
        <f t="shared" si="19"/>
        <v>36063835dB</v>
      </c>
    </row>
    <row r="234" spans="1:14" x14ac:dyDescent="0.2">
      <c r="A234" s="166" t="s">
        <v>662</v>
      </c>
      <c r="B234" s="204" t="str">
        <f>VLOOKUP(A234,Adr!A:B,2,FALSE)</f>
        <v>Slovenský atletický zväz</v>
      </c>
      <c r="C234" s="185" t="s">
        <v>1565</v>
      </c>
      <c r="D234" s="287">
        <v>20000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zväzdBČerný Dominik</v>
      </c>
      <c r="N234" s="3" t="str">
        <f t="shared" si="19"/>
        <v>36063835dB</v>
      </c>
    </row>
    <row r="235" spans="1:14" x14ac:dyDescent="0.2">
      <c r="A235" s="166" t="s">
        <v>662</v>
      </c>
      <c r="B235" s="204" t="str">
        <f>VLOOKUP(A235,Adr!A:B,2,FALSE)</f>
        <v>Slovenský atletický zväz</v>
      </c>
      <c r="C235" s="196" t="s">
        <v>1561</v>
      </c>
      <c r="D235" s="289">
        <v>10000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zväzdBFederič Filip</v>
      </c>
      <c r="N235" s="3" t="str">
        <f t="shared" si="19"/>
        <v>36063835dB</v>
      </c>
    </row>
    <row r="236" spans="1:14" x14ac:dyDescent="0.2">
      <c r="A236" s="202" t="s">
        <v>662</v>
      </c>
      <c r="B236" s="204" t="str">
        <f>VLOOKUP(A236,Adr!A:B,2,FALSE)</f>
        <v>Slovenský atletický zväz</v>
      </c>
      <c r="C236" s="185" t="s">
        <v>1562</v>
      </c>
      <c r="D236" s="287">
        <v>20000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zväzdBForster Viktória</v>
      </c>
      <c r="N236" s="3" t="str">
        <f t="shared" si="19"/>
        <v>36063835dB</v>
      </c>
    </row>
    <row r="237" spans="1:14" x14ac:dyDescent="0.2">
      <c r="A237" s="202" t="s">
        <v>662</v>
      </c>
      <c r="B237" s="204" t="str">
        <f>VLOOKUP(A237,Adr!A:B,2,FALSE)</f>
        <v>Slovenský atletický zväz</v>
      </c>
      <c r="C237" s="196" t="s">
        <v>2168</v>
      </c>
      <c r="D237" s="287">
        <v>20000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zväzdBFraňo Peter</v>
      </c>
      <c r="N237" s="3" t="str">
        <f t="shared" si="19"/>
        <v>36063835dB</v>
      </c>
    </row>
    <row r="238" spans="1:14" x14ac:dyDescent="0.2">
      <c r="A238" s="198" t="s">
        <v>662</v>
      </c>
      <c r="B238" s="204" t="str">
        <f>VLOOKUP(A238,Adr!A:B,2,FALSE)</f>
        <v>Slovenský atletický zväz</v>
      </c>
      <c r="C238" s="169" t="s">
        <v>1567</v>
      </c>
      <c r="D238" s="288">
        <v>10000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zväzdBFrličková Laura</v>
      </c>
      <c r="N238" s="3" t="str">
        <f t="shared" si="19"/>
        <v>36063835dB</v>
      </c>
    </row>
    <row r="239" spans="1:14" x14ac:dyDescent="0.2">
      <c r="A239" s="198" t="s">
        <v>662</v>
      </c>
      <c r="B239" s="204" t="str">
        <f>VLOOKUP(A239,Adr!A:B,2,FALSE)</f>
        <v>Slovenský atletický zväz</v>
      </c>
      <c r="C239" s="190" t="s">
        <v>1563</v>
      </c>
      <c r="D239" s="288">
        <v>50000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zväzdBGajanová Gabriela</v>
      </c>
      <c r="N239" s="3" t="str">
        <f t="shared" si="19"/>
        <v>36063835dB</v>
      </c>
    </row>
    <row r="240" spans="1:14" x14ac:dyDescent="0.2">
      <c r="A240" s="198" t="s">
        <v>662</v>
      </c>
      <c r="B240" s="204" t="str">
        <f>VLOOKUP(A240,Adr!A:B,2,FALSE)</f>
        <v>Slovenský atletický zväz</v>
      </c>
      <c r="C240" s="185" t="s">
        <v>1564</v>
      </c>
      <c r="D240" s="287">
        <v>15000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zväzdBRuffíni Robert</v>
      </c>
      <c r="N240" s="3" t="str">
        <f t="shared" si="19"/>
        <v>36063835dB</v>
      </c>
    </row>
    <row r="241" spans="1:14" x14ac:dyDescent="0.2">
      <c r="A241" s="166" t="s">
        <v>662</v>
      </c>
      <c r="B241" s="204" t="str">
        <f>VLOOKUP(A241,Adr!A:B,2,FALSE)</f>
        <v>Slovenský atletický zväz</v>
      </c>
      <c r="C241" s="196" t="s">
        <v>1566</v>
      </c>
      <c r="D241" s="289">
        <v>10000</v>
      </c>
      <c r="E241" s="173">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zväzdBSlezáková Rebecca</v>
      </c>
      <c r="N241" s="3" t="str">
        <f t="shared" si="19"/>
        <v>36063835dB</v>
      </c>
    </row>
    <row r="242" spans="1:14" x14ac:dyDescent="0.2">
      <c r="A242" s="202" t="s">
        <v>662</v>
      </c>
      <c r="B242" s="204" t="str">
        <f>VLOOKUP(A242,Adr!A:B,2,FALSE)</f>
        <v>Slovenský atletický zväz</v>
      </c>
      <c r="C242" s="190" t="s">
        <v>1568</v>
      </c>
      <c r="D242" s="288">
        <v>20000</v>
      </c>
      <c r="E242" s="230">
        <v>0</v>
      </c>
      <c r="F242" s="166" t="s">
        <v>345</v>
      </c>
      <c r="G242" s="169" t="s">
        <v>321</v>
      </c>
      <c r="H242" s="169" t="s">
        <v>1032</v>
      </c>
      <c r="I242" s="192" t="str">
        <f t="shared" si="15"/>
        <v>36063835d</v>
      </c>
      <c r="J242" s="167" t="str">
        <f t="shared" si="16"/>
        <v>36063835026 03</v>
      </c>
      <c r="K242" s="5"/>
      <c r="L242" s="167" t="str">
        <f t="shared" si="17"/>
        <v>36063835026 03B</v>
      </c>
      <c r="M242" s="5" t="str">
        <f t="shared" si="18"/>
        <v>Slovenský atletický zväzdBVolko Ján</v>
      </c>
      <c r="N242" s="3" t="str">
        <f t="shared" si="19"/>
        <v>36063835dB</v>
      </c>
    </row>
    <row r="243" spans="1:14" x14ac:dyDescent="0.2">
      <c r="A243" s="166" t="s">
        <v>1954</v>
      </c>
      <c r="B243" s="204" t="str">
        <f>VLOOKUP(A243,Adr!A:B,2,FALSE)</f>
        <v>Slovenský bežecký spolok</v>
      </c>
      <c r="C243" s="196" t="s">
        <v>2230</v>
      </c>
      <c r="D243" s="289">
        <v>35000</v>
      </c>
      <c r="E243" s="230">
        <v>0</v>
      </c>
      <c r="F243" s="166" t="s">
        <v>349</v>
      </c>
      <c r="G243" s="169" t="s">
        <v>317</v>
      </c>
      <c r="H243" s="169" t="s">
        <v>1032</v>
      </c>
      <c r="I243" s="192" t="str">
        <f t="shared" si="15"/>
        <v>30845688f</v>
      </c>
      <c r="J243" s="167" t="str">
        <f t="shared" si="16"/>
        <v>30845688026 01</v>
      </c>
      <c r="K243" s="5"/>
      <c r="L243" s="167" t="str">
        <f t="shared" si="17"/>
        <v>30845688026 01B</v>
      </c>
      <c r="M243" s="5" t="str">
        <f t="shared" si="18"/>
        <v>Slovenský bežecký spolokfBpodpora a rozvoj športu pre všetkých</v>
      </c>
      <c r="N243" s="3" t="str">
        <f t="shared" si="19"/>
        <v>30845688fB</v>
      </c>
    </row>
    <row r="244" spans="1:14" x14ac:dyDescent="0.2">
      <c r="A244" s="202" t="s">
        <v>670</v>
      </c>
      <c r="B244" s="204" t="str">
        <f>VLOOKUP(A244,Adr!A:B,2,FALSE)</f>
        <v>Slovenský biliardový zväz</v>
      </c>
      <c r="C244" s="185" t="s">
        <v>1100</v>
      </c>
      <c r="D244" s="287">
        <v>31111</v>
      </c>
      <c r="E244" s="173">
        <v>0</v>
      </c>
      <c r="F244" s="166" t="s">
        <v>339</v>
      </c>
      <c r="G244" s="169" t="s">
        <v>319</v>
      </c>
      <c r="H244" s="169" t="s">
        <v>1032</v>
      </c>
      <c r="I244" s="192" t="str">
        <f t="shared" si="15"/>
        <v>31753825a</v>
      </c>
      <c r="J244" s="167" t="str">
        <f t="shared" si="16"/>
        <v>31753825026 02</v>
      </c>
      <c r="K244" s="5" t="s">
        <v>1101</v>
      </c>
      <c r="L244" s="167" t="str">
        <f t="shared" si="17"/>
        <v>31753825026 02B</v>
      </c>
      <c r="M244" s="5" t="str">
        <f t="shared" si="18"/>
        <v>Slovenský biliardový zväzaBbiliard - bežné transfery</v>
      </c>
      <c r="N244" s="3" t="str">
        <f t="shared" si="19"/>
        <v>31753825aB</v>
      </c>
    </row>
    <row r="245" spans="1:14" x14ac:dyDescent="0.2">
      <c r="A245" s="202" t="s">
        <v>673</v>
      </c>
      <c r="B245" s="204" t="str">
        <f>VLOOKUP(A245,Adr!A:B,2,FALSE)</f>
        <v>Slovenský bowlingový zväz</v>
      </c>
      <c r="C245" s="185" t="s">
        <v>1102</v>
      </c>
      <c r="D245" s="287">
        <v>37659</v>
      </c>
      <c r="E245" s="230">
        <v>0</v>
      </c>
      <c r="F245" s="166" t="s">
        <v>339</v>
      </c>
      <c r="G245" s="169" t="s">
        <v>319</v>
      </c>
      <c r="H245" s="169" t="s">
        <v>1032</v>
      </c>
      <c r="I245" s="192" t="str">
        <f t="shared" si="15"/>
        <v>36128147a</v>
      </c>
      <c r="J245" s="167" t="str">
        <f t="shared" si="16"/>
        <v>36128147026 02</v>
      </c>
      <c r="K245" s="5" t="s">
        <v>1103</v>
      </c>
      <c r="L245" s="167" t="str">
        <f t="shared" si="17"/>
        <v>36128147026 02B</v>
      </c>
      <c r="M245" s="5" t="str">
        <f t="shared" si="18"/>
        <v>Slovenský bowlingový zväzaBbowling - bežné transfery</v>
      </c>
      <c r="N245" s="3" t="str">
        <f t="shared" si="19"/>
        <v>36128147aB</v>
      </c>
    </row>
    <row r="246" spans="1:14" x14ac:dyDescent="0.2">
      <c r="A246" s="202" t="s">
        <v>680</v>
      </c>
      <c r="B246" s="204" t="str">
        <f>VLOOKUP(A246,Adr!A:B,2,FALSE)</f>
        <v>Slovenský bridžový zväz</v>
      </c>
      <c r="C246" s="185" t="s">
        <v>1104</v>
      </c>
      <c r="D246" s="287">
        <v>19239</v>
      </c>
      <c r="E246" s="173">
        <v>0</v>
      </c>
      <c r="F246" s="166" t="s">
        <v>339</v>
      </c>
      <c r="G246" s="169" t="s">
        <v>319</v>
      </c>
      <c r="H246" s="169" t="s">
        <v>1032</v>
      </c>
      <c r="I246" s="192" t="str">
        <f t="shared" si="15"/>
        <v>31770908a</v>
      </c>
      <c r="J246" s="167" t="str">
        <f t="shared" si="16"/>
        <v>31770908026 02</v>
      </c>
      <c r="K246" s="5" t="s">
        <v>1105</v>
      </c>
      <c r="L246" s="167" t="str">
        <f t="shared" si="17"/>
        <v>31770908026 02B</v>
      </c>
      <c r="M246" s="5" t="str">
        <f t="shared" si="18"/>
        <v>Slovenský bridžový zväzaBbridž - bežné transfery</v>
      </c>
      <c r="N246" s="3" t="str">
        <f t="shared" si="19"/>
        <v>31770908aB</v>
      </c>
    </row>
    <row r="247" spans="1:14" x14ac:dyDescent="0.2">
      <c r="A247" s="202" t="s">
        <v>685</v>
      </c>
      <c r="B247" s="204" t="str">
        <f>VLOOKUP(A247,Adr!A:B,2,FALSE)</f>
        <v>Slovenský curlingový zväz</v>
      </c>
      <c r="C247" s="185" t="s">
        <v>1106</v>
      </c>
      <c r="D247" s="287">
        <v>24607</v>
      </c>
      <c r="E247" s="230">
        <v>0</v>
      </c>
      <c r="F247" s="166" t="s">
        <v>339</v>
      </c>
      <c r="G247" s="169" t="s">
        <v>319</v>
      </c>
      <c r="H247" s="169" t="s">
        <v>1032</v>
      </c>
      <c r="I247" s="192" t="str">
        <f t="shared" si="15"/>
        <v>37841866a</v>
      </c>
      <c r="J247" s="167" t="str">
        <f t="shared" si="16"/>
        <v>37841866026 02</v>
      </c>
      <c r="K247" s="5" t="s">
        <v>1107</v>
      </c>
      <c r="L247" s="167" t="str">
        <f t="shared" si="17"/>
        <v>37841866026 02B</v>
      </c>
      <c r="M247" s="5" t="str">
        <f t="shared" si="18"/>
        <v>Slovenský curlingový zväzaBcurling - bežné transfery</v>
      </c>
      <c r="N247" s="3" t="str">
        <f t="shared" si="19"/>
        <v>37841866aB</v>
      </c>
    </row>
    <row r="248" spans="1:14" x14ac:dyDescent="0.2">
      <c r="A248" s="202" t="s">
        <v>1424</v>
      </c>
      <c r="B248" s="204" t="str">
        <f>VLOOKUP(A248,Adr!A:B,2,FALSE)</f>
        <v>Slovenský cykloklub</v>
      </c>
      <c r="C248" s="169" t="s">
        <v>1668</v>
      </c>
      <c r="D248" s="288">
        <v>50000</v>
      </c>
      <c r="E248" s="173">
        <v>0</v>
      </c>
      <c r="F248" s="166" t="s">
        <v>349</v>
      </c>
      <c r="G248" s="169" t="s">
        <v>317</v>
      </c>
      <c r="H248" s="169" t="s">
        <v>1032</v>
      </c>
      <c r="I248" s="192" t="str">
        <f t="shared" si="15"/>
        <v>34009388f</v>
      </c>
      <c r="J248" s="167" t="str">
        <f t="shared" si="16"/>
        <v>34009388026 01</v>
      </c>
      <c r="K248" s="5"/>
      <c r="L248" s="167" t="str">
        <f t="shared" si="17"/>
        <v>34009388026 01B</v>
      </c>
      <c r="M248" s="5" t="str">
        <f t="shared" si="18"/>
        <v>Slovenský cykloklubfBznačenie cykloturistických trás</v>
      </c>
      <c r="N248" s="3" t="str">
        <f t="shared" si="19"/>
        <v>34009388fB</v>
      </c>
    </row>
    <row r="249" spans="1:14" x14ac:dyDescent="0.2">
      <c r="A249" s="202" t="s">
        <v>694</v>
      </c>
      <c r="B249" s="204" t="str">
        <f>VLOOKUP(A249,Adr!A:B,2,FALSE)</f>
        <v>Slovenský futbalový zväz</v>
      </c>
      <c r="C249" s="185" t="s">
        <v>1108</v>
      </c>
      <c r="D249" s="287">
        <v>8176462</v>
      </c>
      <c r="E249" s="173">
        <v>0</v>
      </c>
      <c r="F249" s="166" t="s">
        <v>339</v>
      </c>
      <c r="G249" s="169" t="s">
        <v>319</v>
      </c>
      <c r="H249" s="169" t="s">
        <v>1032</v>
      </c>
      <c r="I249" s="192" t="str">
        <f t="shared" si="15"/>
        <v>00687308a</v>
      </c>
      <c r="J249" s="167" t="str">
        <f t="shared" si="16"/>
        <v>00687308026 02</v>
      </c>
      <c r="K249" s="5" t="s">
        <v>1109</v>
      </c>
      <c r="L249" s="167" t="str">
        <f t="shared" si="17"/>
        <v>00687308026 02B</v>
      </c>
      <c r="M249" s="5" t="str">
        <f t="shared" si="18"/>
        <v>Slovenský futbalový zväzaBfutbal - bežné transfery</v>
      </c>
      <c r="N249" s="3" t="str">
        <f t="shared" si="19"/>
        <v>00687308aB</v>
      </c>
    </row>
    <row r="250" spans="1:14" x14ac:dyDescent="0.2">
      <c r="A250" s="166" t="s">
        <v>694</v>
      </c>
      <c r="B250" s="204" t="str">
        <f>VLOOKUP(A250,Adr!A:B,2,FALSE)</f>
        <v>Slovenský futbalový zväz</v>
      </c>
      <c r="C250" s="196" t="s">
        <v>350</v>
      </c>
      <c r="D250" s="186">
        <v>15000</v>
      </c>
      <c r="E250" s="173">
        <v>0</v>
      </c>
      <c r="F250" s="166" t="s">
        <v>349</v>
      </c>
      <c r="G250" s="169" t="s">
        <v>321</v>
      </c>
      <c r="H250" s="169" t="s">
        <v>1032</v>
      </c>
      <c r="I250" s="192" t="str">
        <f t="shared" si="15"/>
        <v>00687308f</v>
      </c>
      <c r="J250" s="167" t="str">
        <f t="shared" si="16"/>
        <v>00687308026 03</v>
      </c>
      <c r="K250" s="5"/>
      <c r="L250" s="167" t="str">
        <f t="shared" si="17"/>
        <v>00687308026 03B</v>
      </c>
      <c r="M250" s="5" t="str">
        <f t="shared" si="18"/>
        <v>Slovenský futbalový zväzfBplnenie úloh verejného záujmu v športe</v>
      </c>
      <c r="N250" s="3" t="str">
        <f t="shared" si="19"/>
        <v>00687308fB</v>
      </c>
    </row>
    <row r="251" spans="1:14" x14ac:dyDescent="0.2">
      <c r="A251" s="202" t="s">
        <v>702</v>
      </c>
      <c r="B251" s="204" t="str">
        <f>VLOOKUP(A251,Adr!A:B,2,FALSE)</f>
        <v>Slovenský horolezecký spolok JAMES</v>
      </c>
      <c r="C251" s="185" t="s">
        <v>1110</v>
      </c>
      <c r="D251" s="287">
        <v>77278</v>
      </c>
      <c r="E251" s="230">
        <v>0</v>
      </c>
      <c r="F251" s="166" t="s">
        <v>339</v>
      </c>
      <c r="G251" s="169" t="s">
        <v>319</v>
      </c>
      <c r="H251" s="169" t="s">
        <v>1032</v>
      </c>
      <c r="I251" s="192" t="str">
        <f t="shared" si="15"/>
        <v>00586455a</v>
      </c>
      <c r="J251" s="167" t="str">
        <f t="shared" si="16"/>
        <v>00586455026 02</v>
      </c>
      <c r="K251" s="5" t="s">
        <v>1111</v>
      </c>
      <c r="L251" s="167" t="str">
        <f t="shared" si="17"/>
        <v>00586455026 02B</v>
      </c>
      <c r="M251" s="5" t="str">
        <f t="shared" si="18"/>
        <v>Slovenský horolezecký spolok JAMESaBhorolezectvo - bežné transfery</v>
      </c>
      <c r="N251" s="3" t="str">
        <f t="shared" si="19"/>
        <v>00586455aB</v>
      </c>
    </row>
    <row r="252" spans="1:14" x14ac:dyDescent="0.2">
      <c r="A252" s="202" t="s">
        <v>702</v>
      </c>
      <c r="B252" s="204" t="str">
        <f>VLOOKUP(A252,Adr!A:B,2,FALSE)</f>
        <v>Slovenský horolezecký spolok JAMES</v>
      </c>
      <c r="C252" s="185" t="s">
        <v>1112</v>
      </c>
      <c r="D252" s="287">
        <v>33812</v>
      </c>
      <c r="E252" s="173">
        <v>0</v>
      </c>
      <c r="F252" s="166" t="s">
        <v>339</v>
      </c>
      <c r="G252" s="169" t="s">
        <v>319</v>
      </c>
      <c r="H252" s="169" t="s">
        <v>1032</v>
      </c>
      <c r="I252" s="192" t="str">
        <f t="shared" si="15"/>
        <v>00586455a</v>
      </c>
      <c r="J252" s="167" t="str">
        <f t="shared" si="16"/>
        <v>00586455026 02</v>
      </c>
      <c r="K252" s="5" t="s">
        <v>1113</v>
      </c>
      <c r="L252" s="167" t="str">
        <f t="shared" si="17"/>
        <v>00586455026 02B</v>
      </c>
      <c r="M252" s="5" t="str">
        <f t="shared" si="18"/>
        <v>Slovenský horolezecký spolok JAMESaBšportové lezenie - bežné transfery</v>
      </c>
      <c r="N252" s="3" t="str">
        <f t="shared" si="19"/>
        <v>00586455aB</v>
      </c>
    </row>
    <row r="253" spans="1:14" x14ac:dyDescent="0.2">
      <c r="A253" s="198" t="s">
        <v>702</v>
      </c>
      <c r="B253" s="204" t="str">
        <f>VLOOKUP(A253,Adr!A:B,2,FALSE)</f>
        <v>Slovenský horolezecký spolok JAMES</v>
      </c>
      <c r="C253" s="169" t="s">
        <v>1472</v>
      </c>
      <c r="D253" s="288">
        <v>8829</v>
      </c>
      <c r="E253" s="230">
        <v>0</v>
      </c>
      <c r="F253" s="166" t="s">
        <v>343</v>
      </c>
      <c r="G253" s="169" t="s">
        <v>321</v>
      </c>
      <c r="H253" s="169" t="s">
        <v>1032</v>
      </c>
      <c r="I253" s="192" t="str">
        <f t="shared" si="15"/>
        <v>00586455c</v>
      </c>
      <c r="J253" s="167" t="str">
        <f t="shared" si="16"/>
        <v>00586455026 03</v>
      </c>
      <c r="K253" s="5"/>
      <c r="L253" s="167" t="str">
        <f t="shared" si="17"/>
        <v>00586455026 03B</v>
      </c>
      <c r="M253" s="5" t="str">
        <f t="shared" si="18"/>
        <v>Slovenský horolezecký spolok JAMEScBzabezpečenie a rozvoj športu para lezenie zdravotne postihnutých športovcov</v>
      </c>
      <c r="N253" s="3" t="str">
        <f t="shared" si="19"/>
        <v>00586455cB</v>
      </c>
    </row>
    <row r="254" spans="1:14" x14ac:dyDescent="0.2">
      <c r="A254" s="198" t="s">
        <v>702</v>
      </c>
      <c r="B254" s="204" t="str">
        <f>VLOOKUP(A254,Adr!A:B,2,FALSE)</f>
        <v>Slovenský horolezecký spolok JAMES</v>
      </c>
      <c r="C254" s="196" t="s">
        <v>1569</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JAMESdBBuršíková Martina</v>
      </c>
      <c r="N254" s="3" t="str">
        <f t="shared" si="19"/>
        <v>00586455dB</v>
      </c>
    </row>
    <row r="255" spans="1:14" x14ac:dyDescent="0.2">
      <c r="A255" s="202" t="s">
        <v>702</v>
      </c>
      <c r="B255" s="204" t="str">
        <f>VLOOKUP(A255,Adr!A:B,2,FALSE)</f>
        <v>Slovenský horolezecký spolok JAMES</v>
      </c>
      <c r="C255" s="185" t="s">
        <v>1570</v>
      </c>
      <c r="D255" s="287">
        <v>10000</v>
      </c>
      <c r="E255" s="173">
        <v>0</v>
      </c>
      <c r="F255" s="166" t="s">
        <v>345</v>
      </c>
      <c r="G255" s="169" t="s">
        <v>321</v>
      </c>
      <c r="H255" s="169" t="s">
        <v>1032</v>
      </c>
      <c r="I255" s="192" t="str">
        <f t="shared" si="15"/>
        <v>00586455d</v>
      </c>
      <c r="J255" s="167" t="str">
        <f t="shared" si="16"/>
        <v>00586455026 03</v>
      </c>
      <c r="K255" s="5"/>
      <c r="L255" s="167" t="str">
        <f t="shared" si="17"/>
        <v>00586455026 03B</v>
      </c>
      <c r="M255" s="5" t="str">
        <f t="shared" si="18"/>
        <v>Slovenský horolezecký spolok JAMESdBSlobodová Lea</v>
      </c>
      <c r="N255" s="3" t="str">
        <f t="shared" si="19"/>
        <v>00586455dB</v>
      </c>
    </row>
    <row r="256" spans="1:14" x14ac:dyDescent="0.2">
      <c r="A256" s="166" t="s">
        <v>702</v>
      </c>
      <c r="B256" s="204" t="str">
        <f>VLOOKUP(A256,Adr!A:B,2,FALSE)</f>
        <v>Slovenský horolezecký spolok JAMES</v>
      </c>
      <c r="C256" s="197" t="s">
        <v>350</v>
      </c>
      <c r="D256" s="191">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98" t="s">
        <v>702</v>
      </c>
      <c r="B257" s="204" t="str">
        <f>VLOOKUP(A257,Adr!A:B,2,FALSE)</f>
        <v>Slovenský horolezecký spolok JAMES</v>
      </c>
      <c r="C257" s="169" t="s">
        <v>350</v>
      </c>
      <c r="D257" s="172">
        <v>5000</v>
      </c>
      <c r="E257" s="173">
        <v>0</v>
      </c>
      <c r="F257" s="166" t="s">
        <v>349</v>
      </c>
      <c r="G257" s="169" t="s">
        <v>321</v>
      </c>
      <c r="H257" s="169" t="s">
        <v>1032</v>
      </c>
      <c r="I257" s="192" t="str">
        <f t="shared" si="15"/>
        <v>00586455f</v>
      </c>
      <c r="J257" s="167" t="str">
        <f t="shared" si="16"/>
        <v>00586455026 03</v>
      </c>
      <c r="K257" s="5"/>
      <c r="L257" s="167" t="str">
        <f t="shared" si="17"/>
        <v>00586455026 03B</v>
      </c>
      <c r="M257" s="5" t="str">
        <f t="shared" si="18"/>
        <v>Slovenský horolezecký spolok JAMESfBplnenie úloh verejného záujmu v športe</v>
      </c>
      <c r="N257" s="3" t="str">
        <f t="shared" si="19"/>
        <v>00586455fB</v>
      </c>
    </row>
    <row r="258" spans="1:14" x14ac:dyDescent="0.2">
      <c r="A258" s="182" t="s">
        <v>702</v>
      </c>
      <c r="B258" s="204" t="str">
        <f>VLOOKUP(A258,Adr!A:B,2,FALSE)</f>
        <v>Slovenský horolezecký spolok JAMES</v>
      </c>
      <c r="C258" s="185" t="s">
        <v>2989</v>
      </c>
      <c r="D258" s="287">
        <v>2800</v>
      </c>
      <c r="E258" s="230">
        <v>0</v>
      </c>
      <c r="F258" s="166" t="s">
        <v>360</v>
      </c>
      <c r="G258" s="169" t="s">
        <v>317</v>
      </c>
      <c r="H258" s="169" t="s">
        <v>1032</v>
      </c>
      <c r="I258" s="192" t="str">
        <f t="shared" si="15"/>
        <v>00586455l</v>
      </c>
      <c r="J258" s="167" t="str">
        <f t="shared" si="16"/>
        <v>00586455026 01</v>
      </c>
      <c r="K258" s="5"/>
      <c r="L258" s="167" t="str">
        <f t="shared" si="17"/>
        <v>00586455026 01B</v>
      </c>
      <c r="M258" s="5" t="str">
        <f t="shared" si="18"/>
        <v>Slovenský horolezecký spolok JAMESlBšportové pohybové tábory pre mládež</v>
      </c>
      <c r="N258" s="3" t="str">
        <f t="shared" si="19"/>
        <v>00586455lB</v>
      </c>
    </row>
    <row r="259" spans="1:14" x14ac:dyDescent="0.2">
      <c r="A259" s="166" t="s">
        <v>1965</v>
      </c>
      <c r="B259" s="204" t="str">
        <f>VLOOKUP(A259,Adr!A:B,2,FALSE)</f>
        <v>Slovenský kolkársky zväz</v>
      </c>
      <c r="C259" s="185" t="s">
        <v>352</v>
      </c>
      <c r="D259" s="287">
        <v>34900</v>
      </c>
      <c r="E259" s="173">
        <v>0</v>
      </c>
      <c r="F259" s="166" t="s">
        <v>351</v>
      </c>
      <c r="G259" s="169" t="s">
        <v>321</v>
      </c>
      <c r="H259" s="169" t="s">
        <v>1032</v>
      </c>
      <c r="I259" s="192" t="str">
        <f t="shared" ref="I259:I326" si="20">A259&amp;F259</f>
        <v>31771688g</v>
      </c>
      <c r="J259" s="167" t="str">
        <f t="shared" ref="J259:J326" si="21">A259&amp;G259</f>
        <v>31771688026 03</v>
      </c>
      <c r="K259" s="5"/>
      <c r="L259" s="167" t="str">
        <f t="shared" ref="L259:L326" si="22">A259&amp;G259&amp;H259</f>
        <v>31771688026 03B</v>
      </c>
      <c r="M259" s="5" t="str">
        <f t="shared" ref="M259:M326" si="23">B259&amp;F259&amp;H259&amp;C259</f>
        <v>Slovenský kolkársky zväzgBrozvoj športov, ktoré nie sú uznanými podľa zákona č. 440/2015 Z. z.</v>
      </c>
      <c r="N259" s="3" t="str">
        <f t="shared" ref="N259:N326" si="24">+I259&amp;H259</f>
        <v>31771688gB</v>
      </c>
    </row>
    <row r="260" spans="1:14" x14ac:dyDescent="0.2">
      <c r="A260" s="166" t="s">
        <v>2708</v>
      </c>
      <c r="B260" s="204" t="str">
        <f>VLOOKUP(A260,Adr!A:B,2,FALSE)</f>
        <v>Slovenský korfbalový klub "Dolphins" Prievidza</v>
      </c>
      <c r="C260" s="185" t="s">
        <v>2989</v>
      </c>
      <c r="D260" s="287">
        <v>4700</v>
      </c>
      <c r="E260" s="173">
        <v>0</v>
      </c>
      <c r="F260" s="166" t="s">
        <v>360</v>
      </c>
      <c r="G260" s="169" t="s">
        <v>317</v>
      </c>
      <c r="H260" s="169" t="s">
        <v>1032</v>
      </c>
      <c r="I260" s="192" t="str">
        <f t="shared" si="20"/>
        <v>42013861l</v>
      </c>
      <c r="J260" s="167" t="str">
        <f t="shared" si="21"/>
        <v>42013861026 01</v>
      </c>
      <c r="K260" s="5"/>
      <c r="L260" s="167" t="str">
        <f t="shared" si="22"/>
        <v>42013861026 01B</v>
      </c>
      <c r="M260" s="5" t="str">
        <f t="shared" si="23"/>
        <v>Slovenský korfbalový klub "Dolphins" PrievidzalBšportové pohybové tábory pre mládež</v>
      </c>
      <c r="N260" s="3" t="str">
        <f t="shared" si="24"/>
        <v>42013861lB</v>
      </c>
    </row>
    <row r="261" spans="1:14" x14ac:dyDescent="0.2">
      <c r="A261" s="202" t="s">
        <v>708</v>
      </c>
      <c r="B261" s="204" t="str">
        <f>VLOOKUP(A261,Adr!A:B,2,FALSE)</f>
        <v>Slovenský krasokorčuliarsky zväz</v>
      </c>
      <c r="C261" s="185" t="s">
        <v>1114</v>
      </c>
      <c r="D261" s="287">
        <v>189027</v>
      </c>
      <c r="E261" s="230">
        <v>0</v>
      </c>
      <c r="F261" s="166" t="s">
        <v>339</v>
      </c>
      <c r="G261" s="169" t="s">
        <v>319</v>
      </c>
      <c r="H261" s="169" t="s">
        <v>1032</v>
      </c>
      <c r="I261" s="192" t="str">
        <f t="shared" si="20"/>
        <v>31805540a</v>
      </c>
      <c r="J261" s="167" t="str">
        <f t="shared" si="21"/>
        <v>31805540026 02</v>
      </c>
      <c r="K261" s="5" t="s">
        <v>1115</v>
      </c>
      <c r="L261" s="167" t="str">
        <f t="shared" si="22"/>
        <v>31805540026 02B</v>
      </c>
      <c r="M261" s="5" t="str">
        <f t="shared" si="23"/>
        <v>Slovenský krasokorčuliarsky zväzaBkrasokorčuľovanie - bežné transfery</v>
      </c>
      <c r="N261" s="3" t="str">
        <f t="shared" si="24"/>
        <v>31805540aB</v>
      </c>
    </row>
    <row r="262" spans="1:14" x14ac:dyDescent="0.2">
      <c r="A262" s="198" t="s">
        <v>708</v>
      </c>
      <c r="B262" s="204" t="str">
        <f>VLOOKUP(A262,Adr!A:B,2,FALSE)</f>
        <v>Slovenský krasokorčuliarsky zväz</v>
      </c>
      <c r="C262" s="196" t="s">
        <v>1571</v>
      </c>
      <c r="D262" s="287">
        <v>20000</v>
      </c>
      <c r="E262" s="230">
        <v>0</v>
      </c>
      <c r="F262" s="166" t="s">
        <v>345</v>
      </c>
      <c r="G262" s="169" t="s">
        <v>321</v>
      </c>
      <c r="H262" s="169" t="s">
        <v>1032</v>
      </c>
      <c r="I262" s="192" t="str">
        <f t="shared" si="20"/>
        <v>31805540d</v>
      </c>
      <c r="J262" s="167" t="str">
        <f t="shared" si="21"/>
        <v>31805540026 03</v>
      </c>
      <c r="K262" s="5"/>
      <c r="L262" s="167" t="str">
        <f t="shared" si="22"/>
        <v>31805540026 03B</v>
      </c>
      <c r="M262" s="5" t="str">
        <f t="shared" si="23"/>
        <v>Slovenský krasokorčuliarsky zväzdBHagara Adam</v>
      </c>
      <c r="N262" s="3" t="str">
        <f t="shared" si="24"/>
        <v>31805540dB</v>
      </c>
    </row>
    <row r="263" spans="1:14" x14ac:dyDescent="0.2">
      <c r="A263" s="202" t="s">
        <v>716</v>
      </c>
      <c r="B263" s="204" t="str">
        <f>VLOOKUP(A263,Adr!A:B,2,FALSE)</f>
        <v>Slovenský lukostrelecký zväz</v>
      </c>
      <c r="C263" s="185" t="s">
        <v>1116</v>
      </c>
      <c r="D263" s="287">
        <v>146867</v>
      </c>
      <c r="E263" s="230">
        <v>0</v>
      </c>
      <c r="F263" s="166" t="s">
        <v>339</v>
      </c>
      <c r="G263" s="169" t="s">
        <v>319</v>
      </c>
      <c r="H263" s="169" t="s">
        <v>1032</v>
      </c>
      <c r="I263" s="192" t="str">
        <f t="shared" si="20"/>
        <v>30793009a</v>
      </c>
      <c r="J263" s="167" t="str">
        <f t="shared" si="21"/>
        <v>30793009026 02</v>
      </c>
      <c r="K263" s="5" t="s">
        <v>1117</v>
      </c>
      <c r="L263" s="167" t="str">
        <f t="shared" si="22"/>
        <v>30793009026 02B</v>
      </c>
      <c r="M263" s="5" t="str">
        <f t="shared" si="23"/>
        <v>Slovenský lukostrelecký zväzaBlukostreľba - bežné transfery</v>
      </c>
      <c r="N263" s="3" t="str">
        <f t="shared" si="24"/>
        <v>30793009aB</v>
      </c>
    </row>
    <row r="264" spans="1:14" x14ac:dyDescent="0.2">
      <c r="A264" s="202" t="s">
        <v>716</v>
      </c>
      <c r="B264" s="204" t="str">
        <f>VLOOKUP(A264,Adr!A:B,2,FALSE)</f>
        <v>Slovenský lukostrelecký zväz</v>
      </c>
      <c r="C264" s="185" t="s">
        <v>1572</v>
      </c>
      <c r="D264" s="287">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zväzdBBaránková Denisa</v>
      </c>
      <c r="N264" s="3" t="str">
        <f t="shared" si="24"/>
        <v>30793009dB</v>
      </c>
    </row>
    <row r="265" spans="1:14" x14ac:dyDescent="0.2">
      <c r="A265" s="182" t="s">
        <v>716</v>
      </c>
      <c r="B265" s="204" t="str">
        <f>VLOOKUP(A265,Adr!A:B,2,FALSE)</f>
        <v>Slovenský lukostrelecký zväz</v>
      </c>
      <c r="C265" s="196" t="s">
        <v>2169</v>
      </c>
      <c r="D265" s="289">
        <v>20000</v>
      </c>
      <c r="E265" s="230">
        <v>0</v>
      </c>
      <c r="F265" s="166" t="s">
        <v>345</v>
      </c>
      <c r="G265" s="169" t="s">
        <v>321</v>
      </c>
      <c r="H265" s="169" t="s">
        <v>1032</v>
      </c>
      <c r="I265" s="192" t="str">
        <f t="shared" si="20"/>
        <v>30793009d</v>
      </c>
      <c r="J265" s="167" t="str">
        <f t="shared" si="21"/>
        <v>30793009026 03</v>
      </c>
      <c r="K265" s="5"/>
      <c r="L265" s="167" t="str">
        <f t="shared" si="22"/>
        <v>30793009026 03B</v>
      </c>
      <c r="M265" s="5" t="str">
        <f t="shared" si="23"/>
        <v>Slovenský lukostrelecký zväzdBBošanský Jozef</v>
      </c>
      <c r="N265" s="3" t="str">
        <f t="shared" si="24"/>
        <v>30793009dB</v>
      </c>
    </row>
    <row r="266" spans="1:14" x14ac:dyDescent="0.2">
      <c r="A266" s="202" t="s">
        <v>722</v>
      </c>
      <c r="B266" s="204" t="str">
        <f>VLOOKUP(A266,Adr!A:B,2,FALSE)</f>
        <v>Slovenský národný aeroklub generála Milana Rastislava Štefánika</v>
      </c>
      <c r="C266" s="185" t="s">
        <v>1118</v>
      </c>
      <c r="D266" s="287">
        <v>90011</v>
      </c>
      <c r="E266" s="230">
        <v>0</v>
      </c>
      <c r="F266" s="166" t="s">
        <v>339</v>
      </c>
      <c r="G266" s="169" t="s">
        <v>319</v>
      </c>
      <c r="H266" s="169" t="s">
        <v>1032</v>
      </c>
      <c r="I266" s="192" t="str">
        <f t="shared" si="20"/>
        <v>00677604a</v>
      </c>
      <c r="J266" s="167" t="str">
        <f t="shared" si="21"/>
        <v>00677604026 02</v>
      </c>
      <c r="K266" s="5" t="s">
        <v>1119</v>
      </c>
      <c r="L266" s="167" t="str">
        <f t="shared" si="22"/>
        <v>00677604026 02B</v>
      </c>
      <c r="M266" s="5" t="str">
        <f t="shared" si="23"/>
        <v>Slovenský národný aeroklub generála Milana Rastislava ŠtefánikaaBletecké športy - bežné transfery</v>
      </c>
      <c r="N266" s="3" t="str">
        <f t="shared" si="24"/>
        <v>00677604aB</v>
      </c>
    </row>
    <row r="267" spans="1:14" x14ac:dyDescent="0.2">
      <c r="A267" s="166" t="s">
        <v>731</v>
      </c>
      <c r="B267" s="204" t="str">
        <f>VLOOKUP(A267,Adr!A:B,2,FALSE)</f>
        <v>Slovenský olympijský a športový výbor</v>
      </c>
      <c r="C267" s="196" t="s">
        <v>1120</v>
      </c>
      <c r="D267" s="289">
        <v>2408259</v>
      </c>
      <c r="E267" s="173">
        <v>0</v>
      </c>
      <c r="F267" s="166" t="s">
        <v>341</v>
      </c>
      <c r="G267" s="169" t="s">
        <v>321</v>
      </c>
      <c r="H267" s="169" t="s">
        <v>1032</v>
      </c>
      <c r="I267" s="192" t="str">
        <f t="shared" si="20"/>
        <v>30811082b</v>
      </c>
      <c r="J267" s="167" t="str">
        <f t="shared" si="21"/>
        <v>30811082026 03</v>
      </c>
      <c r="K267" s="5"/>
      <c r="L267" s="167" t="str">
        <f t="shared" si="22"/>
        <v>30811082026 03B</v>
      </c>
      <c r="M267" s="5" t="str">
        <f t="shared" si="23"/>
        <v>Slovenský olympijský a športový výborbBčinnosť Slovenského olympijského a športového výboru</v>
      </c>
      <c r="N267" s="3" t="str">
        <f t="shared" si="24"/>
        <v>30811082bB</v>
      </c>
    </row>
    <row r="268" spans="1:14" ht="20.399999999999999" x14ac:dyDescent="0.2">
      <c r="A268" s="166" t="s">
        <v>731</v>
      </c>
      <c r="B268" s="204" t="str">
        <f>VLOOKUP(A268,Adr!A:B,2,FALSE)</f>
        <v>Slovenský olympijský a športový výbor</v>
      </c>
      <c r="C268" s="197" t="s">
        <v>2231</v>
      </c>
      <c r="D268" s="290">
        <v>517000</v>
      </c>
      <c r="E268" s="230">
        <v>0</v>
      </c>
      <c r="F268" s="166" t="s">
        <v>347</v>
      </c>
      <c r="G268" s="169" t="s">
        <v>321</v>
      </c>
      <c r="H268" s="169" t="s">
        <v>1032</v>
      </c>
      <c r="I268" s="192" t="str">
        <f t="shared" si="20"/>
        <v>30811082e</v>
      </c>
      <c r="J268" s="167" t="str">
        <f t="shared" si="21"/>
        <v>30811082026 03</v>
      </c>
      <c r="K268" s="5"/>
      <c r="L268" s="167" t="str">
        <f t="shared" si="22"/>
        <v>30811082026 03B</v>
      </c>
      <c r="M268" s="5" t="str">
        <f t="shared" si="23"/>
        <v>Slovenský olympijský a športový výboreBzabezpečenie účasti reprezentantov SR na XXV. Zimných olympijských hrách v Miláne a Cortine d´Ampezzo v roku 2026</v>
      </c>
      <c r="N268" s="3" t="str">
        <f t="shared" si="24"/>
        <v>30811082eB</v>
      </c>
    </row>
    <row r="269" spans="1:14" ht="20.399999999999999" x14ac:dyDescent="0.2">
      <c r="A269" s="166" t="s">
        <v>731</v>
      </c>
      <c r="B269" s="204" t="str">
        <f>VLOOKUP(A269,Adr!A:B,2,FALSE)</f>
        <v>Slovenský olympijský a športový výbor</v>
      </c>
      <c r="C269" s="197" t="s">
        <v>2997</v>
      </c>
      <c r="D269" s="290">
        <v>217000</v>
      </c>
      <c r="E269" s="173">
        <v>0</v>
      </c>
      <c r="F269" s="166" t="s">
        <v>347</v>
      </c>
      <c r="G269" s="169" t="s">
        <v>321</v>
      </c>
      <c r="H269" s="169" t="s">
        <v>1032</v>
      </c>
      <c r="I269" s="192" t="str">
        <f t="shared" ref="I269:I271" si="25">A269&amp;F269</f>
        <v>30811082e</v>
      </c>
      <c r="J269" s="167" t="str">
        <f t="shared" ref="J269:J271" si="26">A269&amp;G269</f>
        <v>30811082026 03</v>
      </c>
      <c r="K269" s="5"/>
      <c r="L269" s="167" t="str">
        <f t="shared" ref="L269:L271" si="27">A269&amp;G269&amp;H269</f>
        <v>30811082026 03B</v>
      </c>
      <c r="M269" s="5" t="str">
        <f t="shared" ref="M269:M271" si="28">B269&amp;F269&amp;H269&amp;C269</f>
        <v>Slovenský olympijský a športový výboreBzabezpečenie účasti športovej reprezentácie SR na Zimnom Európskom olympijskom festivale mládeže (EYOF) v Bakuriani, Gruzínsko</v>
      </c>
      <c r="N269" s="3" t="str">
        <f t="shared" ref="N269:N271" si="29">+I269&amp;H269</f>
        <v>30811082eB</v>
      </c>
    </row>
    <row r="270" spans="1:14" ht="20.399999999999999" x14ac:dyDescent="0.2">
      <c r="A270" s="166" t="s">
        <v>731</v>
      </c>
      <c r="B270" s="204" t="str">
        <f>VLOOKUP(A270,Adr!A:B,2,FALSE)</f>
        <v>Slovenský olympijský a športový výbor</v>
      </c>
      <c r="C270" s="197" t="s">
        <v>2998</v>
      </c>
      <c r="D270" s="290">
        <v>156100</v>
      </c>
      <c r="E270" s="230">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Letnom Európskom olympijskom festivale mládeže (EYOF) v Skopje, Severné Macedónsko</v>
      </c>
      <c r="N270" s="3" t="str">
        <f t="shared" si="29"/>
        <v>30811082eB</v>
      </c>
    </row>
    <row r="271" spans="1:14" ht="20.399999999999999" x14ac:dyDescent="0.2">
      <c r="A271" s="166" t="s">
        <v>731</v>
      </c>
      <c r="B271" s="204" t="str">
        <f>VLOOKUP(A271,Adr!A:B,2,FALSE)</f>
        <v>Slovenský olympijský a športový výbor</v>
      </c>
      <c r="C271" s="197" t="s">
        <v>2999</v>
      </c>
      <c r="D271" s="290">
        <v>193372</v>
      </c>
      <c r="E271" s="173">
        <v>0</v>
      </c>
      <c r="F271" s="166" t="s">
        <v>347</v>
      </c>
      <c r="G271" s="169" t="s">
        <v>321</v>
      </c>
      <c r="H271" s="169" t="s">
        <v>1032</v>
      </c>
      <c r="I271" s="192" t="str">
        <f t="shared" si="25"/>
        <v>30811082e</v>
      </c>
      <c r="J271" s="167" t="str">
        <f t="shared" si="26"/>
        <v>30811082026 03</v>
      </c>
      <c r="K271" s="5"/>
      <c r="L271" s="167" t="str">
        <f t="shared" si="27"/>
        <v>30811082026 03B</v>
      </c>
      <c r="M271" s="5" t="str">
        <f t="shared" si="28"/>
        <v>Slovenský olympijský a športový výboreBzabezpečenie účasti športovej reprezentácie SR na Svetových hrách 2025 v Čcheng-tu, Čína</v>
      </c>
      <c r="N271" s="3" t="str">
        <f t="shared" si="29"/>
        <v>30811082eB</v>
      </c>
    </row>
    <row r="272" spans="1:14" x14ac:dyDescent="0.2">
      <c r="A272" s="202" t="s">
        <v>731</v>
      </c>
      <c r="B272" s="204" t="str">
        <f>VLOOKUP(A272,Adr!A:B,2,FALSE)</f>
        <v>Slovenský olympijský a športový výbor</v>
      </c>
      <c r="C272" s="185" t="s">
        <v>1480</v>
      </c>
      <c r="D272" s="287">
        <v>80000</v>
      </c>
      <c r="E272" s="230">
        <v>0</v>
      </c>
      <c r="F272" s="166" t="s">
        <v>349</v>
      </c>
      <c r="G272" s="169" t="s">
        <v>321</v>
      </c>
      <c r="H272" s="169" t="s">
        <v>1032</v>
      </c>
      <c r="I272" s="192" t="str">
        <f t="shared" si="20"/>
        <v>30811082f</v>
      </c>
      <c r="J272" s="167" t="str">
        <f t="shared" si="21"/>
        <v>30811082026 03</v>
      </c>
      <c r="K272" s="5"/>
      <c r="L272" s="167" t="str">
        <f t="shared" si="22"/>
        <v>30811082026 03B</v>
      </c>
      <c r="M272" s="5" t="str">
        <f t="shared" si="23"/>
        <v>Slovenský olympijský a športový výborfBSlovenské olympijské a športové múzeum</v>
      </c>
      <c r="N272" s="3" t="str">
        <f t="shared" si="24"/>
        <v>30811082fB</v>
      </c>
    </row>
    <row r="273" spans="1:14" x14ac:dyDescent="0.2">
      <c r="A273" s="202" t="s">
        <v>731</v>
      </c>
      <c r="B273" s="204" t="str">
        <f>VLOOKUP(A273,Adr!A:B,2,FALSE)</f>
        <v>Slovenský olympijský a športový výbor</v>
      </c>
      <c r="C273" s="185" t="s">
        <v>2996</v>
      </c>
      <c r="D273" s="287">
        <v>200000</v>
      </c>
      <c r="E273" s="230">
        <v>0</v>
      </c>
      <c r="F273" s="166" t="s">
        <v>349</v>
      </c>
      <c r="G273" s="169" t="s">
        <v>321</v>
      </c>
      <c r="H273" s="169" t="s">
        <v>1032</v>
      </c>
      <c r="I273" s="192" t="str">
        <f t="shared" ref="I273" si="30">A273&amp;F273</f>
        <v>30811082f</v>
      </c>
      <c r="J273" s="167" t="str">
        <f t="shared" ref="J273" si="31">A273&amp;G273</f>
        <v>30811082026 03</v>
      </c>
      <c r="K273" s="5"/>
      <c r="L273" s="167" t="str">
        <f t="shared" ref="L273" si="32">A273&amp;G273&amp;H273</f>
        <v>30811082026 03B</v>
      </c>
      <c r="M273" s="5" t="str">
        <f t="shared" ref="M273" si="33">B273&amp;F273&amp;H273&amp;C273</f>
        <v>Slovenský olympijský a športový výborfBŠportovec roka 2024</v>
      </c>
      <c r="N273" s="3" t="str">
        <f t="shared" ref="N273" si="34">+I273&amp;H273</f>
        <v>30811082fB</v>
      </c>
    </row>
    <row r="274" spans="1:14" x14ac:dyDescent="0.2">
      <c r="A274" s="182" t="s">
        <v>1434</v>
      </c>
      <c r="B274" s="204" t="str">
        <f>VLOOKUP(A274,Adr!A:B,2,FALSE)</f>
        <v>Slovenský paralympijský výbor</v>
      </c>
      <c r="C274" s="196" t="s">
        <v>1466</v>
      </c>
      <c r="D274" s="287">
        <v>1196273</v>
      </c>
      <c r="E274" s="230">
        <v>0</v>
      </c>
      <c r="F274" s="166" t="s">
        <v>343</v>
      </c>
      <c r="G274" s="169" t="s">
        <v>321</v>
      </c>
      <c r="H274" s="169" t="s">
        <v>1032</v>
      </c>
      <c r="I274" s="192" t="str">
        <f t="shared" si="20"/>
        <v>31745661c</v>
      </c>
      <c r="J274" s="167" t="str">
        <f t="shared" si="21"/>
        <v>31745661026 03</v>
      </c>
      <c r="K274" s="5"/>
      <c r="L274" s="167" t="str">
        <f t="shared" si="22"/>
        <v>31745661026 03B</v>
      </c>
      <c r="M274" s="5" t="str">
        <f t="shared" si="23"/>
        <v>Slovenský paralympijský výborcBčinnosť Slovenského paralympijského výboru</v>
      </c>
      <c r="N274" s="3" t="str">
        <f t="shared" si="24"/>
        <v>31745661cB</v>
      </c>
    </row>
    <row r="275" spans="1:14" x14ac:dyDescent="0.2">
      <c r="A275" s="166" t="s">
        <v>1434</v>
      </c>
      <c r="B275" s="204" t="str">
        <f>VLOOKUP(A275,Adr!A:B,2,FALSE)</f>
        <v>Slovenský paralympijský výbor</v>
      </c>
      <c r="C275" s="196" t="s">
        <v>1573</v>
      </c>
      <c r="D275" s="289">
        <v>22500</v>
      </c>
      <c r="E275" s="173">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výbordBČuchran Ladislav</v>
      </c>
      <c r="N275" s="3" t="str">
        <f t="shared" si="24"/>
        <v>31745661dB</v>
      </c>
    </row>
    <row r="276" spans="1:14" x14ac:dyDescent="0.2">
      <c r="A276" s="166" t="s">
        <v>1434</v>
      </c>
      <c r="B276" s="204" t="str">
        <f>VLOOKUP(A276,Adr!A:B,2,FALSE)</f>
        <v>Slovenský paralympijský výbor</v>
      </c>
      <c r="C276" s="196" t="s">
        <v>1574</v>
      </c>
      <c r="D276" s="289">
        <v>10000</v>
      </c>
      <c r="E276" s="230">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výbordBFunková Kristína</v>
      </c>
      <c r="N276" s="3" t="str">
        <f t="shared" si="24"/>
        <v>31745661dB</v>
      </c>
    </row>
    <row r="277" spans="1:14" x14ac:dyDescent="0.2">
      <c r="A277" s="182" t="s">
        <v>1434</v>
      </c>
      <c r="B277" s="204" t="str">
        <f>VLOOKUP(A277,Adr!A:B,2,FALSE)</f>
        <v>Slovenský paralympijský výbor</v>
      </c>
      <c r="C277" s="185" t="s">
        <v>2170</v>
      </c>
      <c r="D277" s="287">
        <v>5000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výbordBHolenda Viliam</v>
      </c>
      <c r="N277" s="3" t="str">
        <f t="shared" si="24"/>
        <v>31745661dB</v>
      </c>
    </row>
    <row r="278" spans="1:14" x14ac:dyDescent="0.2">
      <c r="A278" s="182" t="s">
        <v>1434</v>
      </c>
      <c r="B278" s="204" t="str">
        <f>VLOOKUP(A278,Adr!A:B,2,FALSE)</f>
        <v>Slovenský paralympijský výbor</v>
      </c>
      <c r="C278" s="185" t="s">
        <v>1576</v>
      </c>
      <c r="D278" s="287">
        <v>10000</v>
      </c>
      <c r="E278" s="173">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výbordBKubová Alžbeta</v>
      </c>
      <c r="N278" s="3" t="str">
        <f t="shared" si="24"/>
        <v>31745661dB</v>
      </c>
    </row>
    <row r="279" spans="1:14" x14ac:dyDescent="0.2">
      <c r="A279" s="202" t="s">
        <v>1434</v>
      </c>
      <c r="B279" s="204" t="str">
        <f>VLOOKUP(A279,Adr!A:B,2,FALSE)</f>
        <v>Slovenský paralympijský výbor</v>
      </c>
      <c r="C279" s="169" t="s">
        <v>1575</v>
      </c>
      <c r="D279" s="289">
        <v>20000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výbordBKuřeja Marián</v>
      </c>
      <c r="N279" s="3" t="str">
        <f t="shared" si="24"/>
        <v>31745661dB</v>
      </c>
    </row>
    <row r="280" spans="1:14" x14ac:dyDescent="0.2">
      <c r="A280" s="166" t="s">
        <v>1434</v>
      </c>
      <c r="B280" s="204" t="str">
        <f>VLOOKUP(A280,Adr!A:B,2,FALSE)</f>
        <v>Slovenský paralympijský výbor</v>
      </c>
      <c r="C280" s="196" t="s">
        <v>1577</v>
      </c>
      <c r="D280" s="289">
        <v>45000</v>
      </c>
      <c r="E280" s="230">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výbordBLaczkó Dušan</v>
      </c>
      <c r="N280" s="3" t="str">
        <f t="shared" si="24"/>
        <v>31745661dB</v>
      </c>
    </row>
    <row r="281" spans="1:14" x14ac:dyDescent="0.2">
      <c r="A281" s="182" t="s">
        <v>1434</v>
      </c>
      <c r="B281" s="204" t="str">
        <f>VLOOKUP(A281,Adr!A:B,2,FALSE)</f>
        <v>Slovenský paralympijský výbor</v>
      </c>
      <c r="C281" s="185" t="s">
        <v>1578</v>
      </c>
      <c r="D281" s="287">
        <v>50000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výbordBMalenovský Radoslav</v>
      </c>
      <c r="N281" s="3" t="str">
        <f t="shared" si="24"/>
        <v>31745661dB</v>
      </c>
    </row>
    <row r="282" spans="1:14" x14ac:dyDescent="0.2">
      <c r="A282" s="198" t="s">
        <v>1434</v>
      </c>
      <c r="B282" s="204" t="str">
        <f>VLOOKUP(A282,Adr!A:B,2,FALSE)</f>
        <v>Slovenský paralympijský výbor</v>
      </c>
      <c r="C282" s="169" t="s">
        <v>2171</v>
      </c>
      <c r="D282" s="288">
        <v>20000</v>
      </c>
      <c r="E282" s="173">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výbordBMarinov Filip</v>
      </c>
      <c r="N282" s="3" t="str">
        <f t="shared" si="24"/>
        <v>31745661dB</v>
      </c>
    </row>
    <row r="283" spans="1:14" x14ac:dyDescent="0.2">
      <c r="A283" s="166" t="s">
        <v>1434</v>
      </c>
      <c r="B283" s="204" t="str">
        <f>VLOOKUP(A283,Adr!A:B,2,FALSE)</f>
        <v>Slovenský paralympijský výbor</v>
      </c>
      <c r="C283" s="185" t="s">
        <v>1579</v>
      </c>
      <c r="D283" s="289">
        <v>20000</v>
      </c>
      <c r="E283" s="230">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výbordBPetrikovičová Karin</v>
      </c>
      <c r="N283" s="3" t="str">
        <f t="shared" si="24"/>
        <v>31745661dB</v>
      </c>
    </row>
    <row r="284" spans="1:14" x14ac:dyDescent="0.2">
      <c r="A284" s="166" t="s">
        <v>1434</v>
      </c>
      <c r="B284" s="204" t="str">
        <f>VLOOKUP(A284,Adr!A:B,2,FALSE)</f>
        <v>Slovenský paralympijský výbor</v>
      </c>
      <c r="C284" s="196" t="s">
        <v>1580</v>
      </c>
      <c r="D284" s="289">
        <v>55000</v>
      </c>
      <c r="E284" s="173">
        <v>0</v>
      </c>
      <c r="F284" s="166" t="s">
        <v>345</v>
      </c>
      <c r="G284" s="169" t="s">
        <v>321</v>
      </c>
      <c r="H284" s="169" t="s">
        <v>1032</v>
      </c>
      <c r="I284" s="192" t="str">
        <f t="shared" si="20"/>
        <v>31745661d</v>
      </c>
      <c r="J284" s="167" t="str">
        <f t="shared" si="21"/>
        <v>31745661026 03</v>
      </c>
      <c r="K284" s="5"/>
      <c r="L284" s="167" t="str">
        <f t="shared" si="22"/>
        <v>31745661026 03B</v>
      </c>
      <c r="M284" s="5" t="str">
        <f t="shared" si="23"/>
        <v>Slovenský paralympijský výbordBVadovičová Veronika</v>
      </c>
      <c r="N284" s="3" t="str">
        <f t="shared" si="24"/>
        <v>31745661dB</v>
      </c>
    </row>
    <row r="285" spans="1:14" x14ac:dyDescent="0.2">
      <c r="A285" s="202" t="s">
        <v>1434</v>
      </c>
      <c r="B285" s="204" t="str">
        <f>VLOOKUP(A285,Adr!A:B,2,FALSE)</f>
        <v>Slovenský paralympijský výbor</v>
      </c>
      <c r="C285" s="185" t="s">
        <v>2232</v>
      </c>
      <c r="D285" s="287">
        <v>457250</v>
      </c>
      <c r="E285" s="173">
        <v>0</v>
      </c>
      <c r="F285" s="166" t="s">
        <v>347</v>
      </c>
      <c r="G285" s="169" t="s">
        <v>321</v>
      </c>
      <c r="H285" s="169" t="s">
        <v>1032</v>
      </c>
      <c r="I285" s="192" t="str">
        <f t="shared" si="20"/>
        <v>31745661e</v>
      </c>
      <c r="J285" s="167" t="str">
        <f t="shared" si="21"/>
        <v>31745661026 03</v>
      </c>
      <c r="K285" s="5"/>
      <c r="L285" s="167" t="str">
        <f t="shared" si="22"/>
        <v>31745661026 03B</v>
      </c>
      <c r="M285" s="5" t="str">
        <f t="shared" si="23"/>
        <v>Slovenský paralympijský výboreBzabezpečenie účasti reprezentantov SR na XIV. Zimných paralympijských hrách v Miláne a Cortine d´Ampezzo v roku 2026</v>
      </c>
      <c r="N285" s="3" t="str">
        <f t="shared" si="24"/>
        <v>31745661eB</v>
      </c>
    </row>
    <row r="286" spans="1:14" x14ac:dyDescent="0.2">
      <c r="A286" s="202" t="s">
        <v>1434</v>
      </c>
      <c r="B286" s="204" t="str">
        <f>VLOOKUP(A286,Adr!A:B,2,FALSE)</f>
        <v>Slovenský paralympijský výbor</v>
      </c>
      <c r="C286" s="185" t="s">
        <v>350</v>
      </c>
      <c r="D286" s="287">
        <v>10000</v>
      </c>
      <c r="E286" s="173">
        <v>0</v>
      </c>
      <c r="F286" s="166" t="s">
        <v>349</v>
      </c>
      <c r="G286" s="169" t="s">
        <v>317</v>
      </c>
      <c r="H286" s="169" t="s">
        <v>1032</v>
      </c>
      <c r="I286" s="192" t="str">
        <f t="shared" si="20"/>
        <v>31745661f</v>
      </c>
      <c r="J286" s="167" t="str">
        <f t="shared" si="21"/>
        <v>31745661026 01</v>
      </c>
      <c r="K286" s="5"/>
      <c r="L286" s="167" t="str">
        <f t="shared" si="22"/>
        <v>31745661026 01B</v>
      </c>
      <c r="M286" s="5" t="str">
        <f t="shared" si="23"/>
        <v>Slovenský paralympijský výborfBplnenie úloh verejného záujmu v športe</v>
      </c>
      <c r="N286" s="3" t="str">
        <f t="shared" si="24"/>
        <v>31745661fB</v>
      </c>
    </row>
    <row r="287" spans="1:14" x14ac:dyDescent="0.2">
      <c r="A287" s="166" t="s">
        <v>2713</v>
      </c>
      <c r="B287" s="204" t="str">
        <f>VLOOKUP(A287,Adr!A:B,2,FALSE)</f>
        <v>Slovenský rybársky zväz</v>
      </c>
      <c r="C287" s="185" t="s">
        <v>2989</v>
      </c>
      <c r="D287" s="287">
        <v>5000</v>
      </c>
      <c r="E287" s="230">
        <v>0</v>
      </c>
      <c r="F287" s="166" t="s">
        <v>360</v>
      </c>
      <c r="G287" s="169" t="s">
        <v>317</v>
      </c>
      <c r="H287" s="169" t="s">
        <v>1032</v>
      </c>
      <c r="I287" s="192" t="str">
        <f t="shared" si="20"/>
        <v>00178209l</v>
      </c>
      <c r="J287" s="167" t="str">
        <f t="shared" si="21"/>
        <v>00178209026 01</v>
      </c>
      <c r="K287" s="5"/>
      <c r="L287" s="167" t="str">
        <f t="shared" si="22"/>
        <v>00178209026 01B</v>
      </c>
      <c r="M287" s="5" t="str">
        <f t="shared" si="23"/>
        <v>Slovenský rybársky zväzlBšportové pohybové tábory pre mládež</v>
      </c>
      <c r="N287" s="3" t="str">
        <f t="shared" si="24"/>
        <v>00178209lB</v>
      </c>
    </row>
    <row r="288" spans="1:14" x14ac:dyDescent="0.2">
      <c r="A288" s="198" t="s">
        <v>739</v>
      </c>
      <c r="B288" s="204" t="str">
        <f>VLOOKUP(A288,Adr!A:B,2,FALSE)</f>
        <v>Slovenský rýchlokorčuliarsky zväz</v>
      </c>
      <c r="C288" s="185" t="s">
        <v>1121</v>
      </c>
      <c r="D288" s="287">
        <v>42157</v>
      </c>
      <c r="E288" s="230">
        <v>0</v>
      </c>
      <c r="F288" s="166" t="s">
        <v>339</v>
      </c>
      <c r="G288" s="169" t="s">
        <v>319</v>
      </c>
      <c r="H288" s="169" t="s">
        <v>1032</v>
      </c>
      <c r="I288" s="192" t="str">
        <f t="shared" si="20"/>
        <v>30688060a</v>
      </c>
      <c r="J288" s="167" t="str">
        <f t="shared" si="21"/>
        <v>30688060026 02</v>
      </c>
      <c r="K288" s="5" t="s">
        <v>1122</v>
      </c>
      <c r="L288" s="167" t="str">
        <f t="shared" si="22"/>
        <v>30688060026 02B</v>
      </c>
      <c r="M288" s="5" t="str">
        <f t="shared" si="23"/>
        <v>Slovenský rýchlokorčuliarsky zväzaBrýchlokorčuľovanie - bežné transfery</v>
      </c>
      <c r="N288" s="3" t="str">
        <f t="shared" si="24"/>
        <v>30688060aB</v>
      </c>
    </row>
    <row r="289" spans="1:14" x14ac:dyDescent="0.2">
      <c r="A289" s="198" t="s">
        <v>739</v>
      </c>
      <c r="B289" s="204" t="str">
        <f>VLOOKUP(A289,Adr!A:B,2,FALSE)</f>
        <v>Slovenský rýchlokorčuliarsky zväz</v>
      </c>
      <c r="C289" s="169" t="s">
        <v>1581</v>
      </c>
      <c r="D289" s="289">
        <v>10000</v>
      </c>
      <c r="E289" s="173">
        <v>0</v>
      </c>
      <c r="F289" s="166" t="s">
        <v>345</v>
      </c>
      <c r="G289" s="169" t="s">
        <v>321</v>
      </c>
      <c r="H289" s="169" t="s">
        <v>1032</v>
      </c>
      <c r="I289" s="192" t="str">
        <f t="shared" si="20"/>
        <v>30688060d</v>
      </c>
      <c r="J289" s="167" t="str">
        <f t="shared" si="21"/>
        <v>30688060026 03</v>
      </c>
      <c r="K289" s="5"/>
      <c r="L289" s="167" t="str">
        <f t="shared" si="22"/>
        <v>30688060026 03B</v>
      </c>
      <c r="M289" s="5" t="str">
        <f t="shared" si="23"/>
        <v>Slovenský rýchlokorčuliarsky zväzdBTokárová Tamara</v>
      </c>
      <c r="N289" s="3" t="str">
        <f t="shared" si="24"/>
        <v>30688060dB</v>
      </c>
    </row>
    <row r="290" spans="1:14" x14ac:dyDescent="0.2">
      <c r="A290" s="198" t="s">
        <v>746</v>
      </c>
      <c r="B290" s="204" t="str">
        <f>VLOOKUP(A290,Adr!A:B,2,FALSE)</f>
        <v>Slovenský stolnotenisový zväz</v>
      </c>
      <c r="C290" s="185" t="s">
        <v>1123</v>
      </c>
      <c r="D290" s="287">
        <v>979232</v>
      </c>
      <c r="E290" s="173">
        <v>0</v>
      </c>
      <c r="F290" s="166" t="s">
        <v>339</v>
      </c>
      <c r="G290" s="169" t="s">
        <v>319</v>
      </c>
      <c r="H290" s="169" t="s">
        <v>1032</v>
      </c>
      <c r="I290" s="192" t="str">
        <f t="shared" si="20"/>
        <v>30806836a</v>
      </c>
      <c r="J290" s="167" t="str">
        <f t="shared" si="21"/>
        <v>30806836026 02</v>
      </c>
      <c r="K290" s="5" t="s">
        <v>1124</v>
      </c>
      <c r="L290" s="167" t="str">
        <f t="shared" si="22"/>
        <v>30806836026 02B</v>
      </c>
      <c r="M290" s="5" t="str">
        <f t="shared" si="23"/>
        <v>Slovenský stolnotenisový zväzaBstolný tenis - bežné transfery</v>
      </c>
      <c r="N290" s="3" t="str">
        <f t="shared" si="24"/>
        <v>30806836aB</v>
      </c>
    </row>
    <row r="291" spans="1:14" x14ac:dyDescent="0.2">
      <c r="A291" s="182" t="s">
        <v>746</v>
      </c>
      <c r="B291" s="204" t="str">
        <f>VLOOKUP(A291,Adr!A:B,2,FALSE)</f>
        <v>Slovenský stolnotenisový zväz</v>
      </c>
      <c r="C291" s="185" t="s">
        <v>2172</v>
      </c>
      <c r="D291" s="287">
        <v>7500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zväzdBArpáš Samuel + 1</v>
      </c>
      <c r="N291" s="3" t="str">
        <f t="shared" si="24"/>
        <v>30806836dB</v>
      </c>
    </row>
    <row r="292" spans="1:14" x14ac:dyDescent="0.2">
      <c r="A292" s="182" t="s">
        <v>746</v>
      </c>
      <c r="B292" s="204" t="str">
        <f>VLOOKUP(A292,Adr!A:B,2,FALSE)</f>
        <v>Slovenský stolnotenisový zväz</v>
      </c>
      <c r="C292" s="169" t="s">
        <v>2173</v>
      </c>
      <c r="D292" s="288">
        <v>15000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zväzdBBalážová Barbora + 1</v>
      </c>
      <c r="N292" s="3" t="str">
        <f t="shared" si="24"/>
        <v>30806836dB</v>
      </c>
    </row>
    <row r="293" spans="1:14" x14ac:dyDescent="0.2">
      <c r="A293" s="202" t="s">
        <v>746</v>
      </c>
      <c r="B293" s="204" t="str">
        <f>VLOOKUP(A293,Adr!A:B,2,FALSE)</f>
        <v>Slovenský stolnotenisový zväz</v>
      </c>
      <c r="C293" s="196" t="s">
        <v>1582</v>
      </c>
      <c r="D293" s="289">
        <v>20000</v>
      </c>
      <c r="E293" s="230">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dospelí - ženy</v>
      </c>
      <c r="N293" s="3" t="str">
        <f t="shared" si="24"/>
        <v>30806836dB</v>
      </c>
    </row>
    <row r="294" spans="1:14" x14ac:dyDescent="0.2">
      <c r="A294" s="166" t="s">
        <v>746</v>
      </c>
      <c r="B294" s="204" t="str">
        <f>VLOOKUP(A294,Adr!A:B,2,FALSE)</f>
        <v>Slovenský stolnotenisový zväz</v>
      </c>
      <c r="C294" s="185" t="s">
        <v>1583</v>
      </c>
      <c r="D294" s="287">
        <v>15000</v>
      </c>
      <c r="E294" s="173">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zväzdBdružstvo - juniori - muži</v>
      </c>
      <c r="N294" s="3" t="str">
        <f t="shared" si="24"/>
        <v>30806836dB</v>
      </c>
    </row>
    <row r="295" spans="1:14" x14ac:dyDescent="0.2">
      <c r="A295" s="198" t="s">
        <v>746</v>
      </c>
      <c r="B295" s="204" t="str">
        <f>VLOOKUP(A295,Adr!A:B,2,FALSE)</f>
        <v>Slovenský stolnotenisový zväz</v>
      </c>
      <c r="C295" s="185" t="s">
        <v>2174</v>
      </c>
      <c r="D295" s="287">
        <v>15000</v>
      </c>
      <c r="E295" s="230">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zväzdBKukuľková Tatiana + 1</v>
      </c>
      <c r="N295" s="3" t="str">
        <f t="shared" si="24"/>
        <v>30806836dB</v>
      </c>
    </row>
    <row r="296" spans="1:14" x14ac:dyDescent="0.2">
      <c r="A296" s="202" t="s">
        <v>746</v>
      </c>
      <c r="B296" s="204" t="str">
        <f>VLOOKUP(A296,Adr!A:B,2,FALSE)</f>
        <v>Slovenský stolnotenisový zväz</v>
      </c>
      <c r="C296" s="185" t="s">
        <v>1584</v>
      </c>
      <c r="D296" s="287">
        <v>20000</v>
      </c>
      <c r="E296" s="173">
        <v>0</v>
      </c>
      <c r="F296" s="166" t="s">
        <v>345</v>
      </c>
      <c r="G296" s="169" t="s">
        <v>321</v>
      </c>
      <c r="H296" s="169" t="s">
        <v>1032</v>
      </c>
      <c r="I296" s="192" t="str">
        <f t="shared" si="20"/>
        <v>30806836d</v>
      </c>
      <c r="J296" s="167" t="str">
        <f t="shared" si="21"/>
        <v>30806836026 03</v>
      </c>
      <c r="K296" s="5"/>
      <c r="L296" s="167" t="str">
        <f t="shared" si="22"/>
        <v>30806836026 03B</v>
      </c>
      <c r="M296" s="5" t="str">
        <f t="shared" si="23"/>
        <v>Slovenský stolnotenisový zväzdBWang Yang</v>
      </c>
      <c r="N296" s="3" t="str">
        <f t="shared" si="24"/>
        <v>30806836dB</v>
      </c>
    </row>
    <row r="297" spans="1:14" x14ac:dyDescent="0.2">
      <c r="A297" s="166" t="s">
        <v>746</v>
      </c>
      <c r="B297" s="204" t="str">
        <f>VLOOKUP(A297,Adr!A:B,2,FALSE)</f>
        <v>Slovenský stolnotenisový zväz</v>
      </c>
      <c r="C297" s="196" t="s">
        <v>2233</v>
      </c>
      <c r="D297" s="289">
        <v>50000</v>
      </c>
      <c r="E297" s="230">
        <v>0</v>
      </c>
      <c r="F297" s="166" t="s">
        <v>347</v>
      </c>
      <c r="G297" s="169" t="s">
        <v>321</v>
      </c>
      <c r="H297" s="169" t="s">
        <v>1032</v>
      </c>
      <c r="I297" s="192" t="str">
        <f t="shared" si="20"/>
        <v>30806836e</v>
      </c>
      <c r="J297" s="167" t="str">
        <f t="shared" si="21"/>
        <v>30806836026 03</v>
      </c>
      <c r="K297" s="5"/>
      <c r="L297" s="167" t="str">
        <f t="shared" si="22"/>
        <v>30806836026 03B</v>
      </c>
      <c r="M297" s="5" t="str">
        <f t="shared" si="23"/>
        <v>Slovenský stolnotenisový zväzeBMajstrovstvá Európy do 21 rokov</v>
      </c>
      <c r="N297" s="3" t="str">
        <f t="shared" si="24"/>
        <v>30806836eB</v>
      </c>
    </row>
    <row r="298" spans="1:14" x14ac:dyDescent="0.2">
      <c r="A298" s="202" t="s">
        <v>755</v>
      </c>
      <c r="B298" s="204" t="str">
        <f>VLOOKUP(A298,Adr!A:B,2,FALSE)</f>
        <v>SLOVENSKÝ STRELECKÝ ZVÄZ</v>
      </c>
      <c r="C298" s="169" t="s">
        <v>1125</v>
      </c>
      <c r="D298" s="288">
        <v>579804</v>
      </c>
      <c r="E298" s="230">
        <v>0</v>
      </c>
      <c r="F298" s="166" t="s">
        <v>339</v>
      </c>
      <c r="G298" s="169" t="s">
        <v>319</v>
      </c>
      <c r="H298" s="169" t="s">
        <v>1032</v>
      </c>
      <c r="I298" s="192" t="str">
        <f t="shared" si="20"/>
        <v>00603341a</v>
      </c>
      <c r="J298" s="167" t="str">
        <f t="shared" si="21"/>
        <v>00603341026 02</v>
      </c>
      <c r="K298" s="5" t="s">
        <v>1126</v>
      </c>
      <c r="L298" s="167" t="str">
        <f t="shared" si="22"/>
        <v>00603341026 02B</v>
      </c>
      <c r="M298" s="5" t="str">
        <f t="shared" si="23"/>
        <v>SLOVENSKÝ STRELECKÝ ZVÄZaBstreľba - bežné transfery</v>
      </c>
      <c r="N298" s="3" t="str">
        <f t="shared" si="24"/>
        <v>00603341aB</v>
      </c>
    </row>
    <row r="299" spans="1:14" x14ac:dyDescent="0.2">
      <c r="A299" s="198" t="s">
        <v>755</v>
      </c>
      <c r="B299" s="204" t="str">
        <f>VLOOKUP(A299,Adr!A:B,2,FALSE)</f>
        <v>SLOVENSKÝ STRELECKÝ ZVÄZ</v>
      </c>
      <c r="C299" s="169" t="s">
        <v>2983</v>
      </c>
      <c r="D299" s="288">
        <v>20000</v>
      </c>
      <c r="E299" s="230">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ZVÄZdBBaláž peter</v>
      </c>
      <c r="N299" s="3" t="str">
        <f t="shared" si="24"/>
        <v>00603341dB</v>
      </c>
    </row>
    <row r="300" spans="1:14" x14ac:dyDescent="0.2">
      <c r="A300" s="198" t="s">
        <v>755</v>
      </c>
      <c r="B300" s="204" t="str">
        <f>VLOOKUP(A300,Adr!A:B,2,FALSE)</f>
        <v>SLOVENSKÝ STRELECKÝ ZVÄZ</v>
      </c>
      <c r="C300" s="185" t="s">
        <v>1585</v>
      </c>
      <c r="D300" s="287">
        <v>80000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ZVÄZdBBarteková Danka</v>
      </c>
      <c r="N300" s="3" t="str">
        <f t="shared" si="24"/>
        <v>00603341dB</v>
      </c>
    </row>
    <row r="301" spans="1:14" x14ac:dyDescent="0.2">
      <c r="A301" s="182" t="s">
        <v>755</v>
      </c>
      <c r="B301" s="204" t="str">
        <f>VLOOKUP(A301,Adr!A:B,2,FALSE)</f>
        <v>SLOVENSKÝ STRELECKÝ ZVÄZ</v>
      </c>
      <c r="C301" s="185" t="s">
        <v>1587</v>
      </c>
      <c r="D301" s="287">
        <v>50000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trap mix (dospelí)</v>
      </c>
      <c r="N301" s="3" t="str">
        <f t="shared" si="24"/>
        <v>00603341dB</v>
      </c>
    </row>
    <row r="302" spans="1:14" x14ac:dyDescent="0.2">
      <c r="A302" s="166" t="s">
        <v>755</v>
      </c>
      <c r="B302" s="204" t="str">
        <f>VLOOKUP(A302,Adr!A:B,2,FALSE)</f>
        <v>SLOVENSKÝ STRELECKÝ ZVÄZ</v>
      </c>
      <c r="C302" s="196" t="s">
        <v>1586</v>
      </c>
      <c r="D302" s="289">
        <v>20000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ZVÄZdBdvojica - VzPu mix (dospelí)</v>
      </c>
      <c r="N302" s="3" t="str">
        <f t="shared" si="24"/>
        <v>00603341dB</v>
      </c>
    </row>
    <row r="303" spans="1:14" x14ac:dyDescent="0.2">
      <c r="A303" s="202" t="s">
        <v>755</v>
      </c>
      <c r="B303" s="204" t="str">
        <f>VLOOKUP(A303,Adr!A:B,2,FALSE)</f>
        <v>SLOVENSKÝ STRELECKÝ ZVÄZ</v>
      </c>
      <c r="C303" s="185" t="s">
        <v>1588</v>
      </c>
      <c r="D303" s="287">
        <v>25000</v>
      </c>
      <c r="E303" s="230">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Miroslava</v>
      </c>
      <c r="N303" s="3" t="str">
        <f t="shared" si="24"/>
        <v>00603341dB</v>
      </c>
    </row>
    <row r="304" spans="1:14" x14ac:dyDescent="0.2">
      <c r="A304" s="198" t="s">
        <v>755</v>
      </c>
      <c r="B304" s="204" t="str">
        <f>VLOOKUP(A304,Adr!A:B,2,FALSE)</f>
        <v>SLOVENSKÝ STRELECKÝ ZVÄZ</v>
      </c>
      <c r="C304" s="169" t="s">
        <v>1589</v>
      </c>
      <c r="D304" s="288">
        <v>58000</v>
      </c>
      <c r="E304" s="173">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v>
      </c>
      <c r="N304" s="3" t="str">
        <f t="shared" si="24"/>
        <v>00603341dB</v>
      </c>
    </row>
    <row r="305" spans="1:14" x14ac:dyDescent="0.2">
      <c r="A305" s="202" t="s">
        <v>755</v>
      </c>
      <c r="B305" s="204" t="str">
        <f>VLOOKUP(A305,Adr!A:B,2,FALSE)</f>
        <v>SLOVENSKÝ STRELECKÝ ZVÄZ</v>
      </c>
      <c r="C305" s="185" t="s">
        <v>2984</v>
      </c>
      <c r="D305" s="287">
        <v>2000</v>
      </c>
      <c r="E305" s="230">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ZVÄZdBHocková Vanesa - broková pažba</v>
      </c>
      <c r="N305" s="3" t="str">
        <f t="shared" si="24"/>
        <v>00603341dB</v>
      </c>
    </row>
    <row r="306" spans="1:14" x14ac:dyDescent="0.2">
      <c r="A306" s="202" t="s">
        <v>755</v>
      </c>
      <c r="B306" s="204" t="str">
        <f>VLOOKUP(A306,Adr!A:B,2,FALSE)</f>
        <v>SLOVENSKÝ STRELECKÝ ZVÄZ</v>
      </c>
      <c r="C306" s="185" t="s">
        <v>2985</v>
      </c>
      <c r="D306" s="287">
        <v>20000</v>
      </c>
      <c r="E306" s="173">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ZVÄZdBHolko Ondrej</v>
      </c>
      <c r="N306" s="3" t="str">
        <f t="shared" si="24"/>
        <v>00603341dB</v>
      </c>
    </row>
    <row r="307" spans="1:14" x14ac:dyDescent="0.2">
      <c r="A307" s="202" t="s">
        <v>755</v>
      </c>
      <c r="B307" s="204" t="str">
        <f>VLOOKUP(A307,Adr!A:B,2,FALSE)</f>
        <v>SLOVENSKÝ STRELECKÝ ZVÄZ</v>
      </c>
      <c r="C307" s="185" t="s">
        <v>1590</v>
      </c>
      <c r="D307" s="287">
        <v>56000</v>
      </c>
      <c r="E307" s="230">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v>
      </c>
      <c r="N307" s="3" t="str">
        <f t="shared" si="24"/>
        <v>00603341dB</v>
      </c>
    </row>
    <row r="308" spans="1:14" x14ac:dyDescent="0.2">
      <c r="A308" s="166" t="s">
        <v>755</v>
      </c>
      <c r="B308" s="204" t="str">
        <f>VLOOKUP(A308,Adr!A:B,2,FALSE)</f>
        <v>SLOVENSKÝ STRELECKÝ ZVÄZ</v>
      </c>
      <c r="C308" s="196" t="s">
        <v>2986</v>
      </c>
      <c r="D308" s="289">
        <v>4000</v>
      </c>
      <c r="E308" s="173">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ZVÄZdBJány Patrik - vzduchová puška</v>
      </c>
      <c r="N308" s="3" t="str">
        <f t="shared" si="24"/>
        <v>00603341dB</v>
      </c>
    </row>
    <row r="309" spans="1:14" x14ac:dyDescent="0.2">
      <c r="A309" s="202" t="s">
        <v>755</v>
      </c>
      <c r="B309" s="204" t="str">
        <f>VLOOKUP(A309,Adr!A:B,2,FALSE)</f>
        <v>SLOVENSKÝ STRELECKÝ ZVÄZ</v>
      </c>
      <c r="C309" s="185" t="s">
        <v>1591</v>
      </c>
      <c r="D309" s="287">
        <v>10000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ZVÄZdBKortišová Emma</v>
      </c>
      <c r="N309" s="3" t="str">
        <f t="shared" si="24"/>
        <v>00603341dB</v>
      </c>
    </row>
    <row r="310" spans="1:14" x14ac:dyDescent="0.2">
      <c r="A310" s="166" t="s">
        <v>755</v>
      </c>
      <c r="B310" s="204" t="str">
        <f>VLOOKUP(A310,Adr!A:B,2,FALSE)</f>
        <v>SLOVENSKÝ STRELECKÝ ZVÄZ</v>
      </c>
      <c r="C310" s="196" t="s">
        <v>2987</v>
      </c>
      <c r="D310" s="289">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ZVÄZdBKostúr Marek</v>
      </c>
      <c r="N310" s="3" t="str">
        <f t="shared" si="24"/>
        <v>00603341dB</v>
      </c>
    </row>
    <row r="311" spans="1:14" x14ac:dyDescent="0.2">
      <c r="A311" s="202" t="s">
        <v>755</v>
      </c>
      <c r="B311" s="204" t="str">
        <f>VLOOKUP(A311,Adr!A:B,2,FALSE)</f>
        <v>SLOVENSKÝ STRELECKÝ ZVÄZ</v>
      </c>
      <c r="C311" s="185" t="s">
        <v>1592</v>
      </c>
      <c r="D311" s="287">
        <v>70000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ZVÄZdBKovačócy Marián</v>
      </c>
      <c r="N311" s="3" t="str">
        <f t="shared" si="24"/>
        <v>00603341dB</v>
      </c>
    </row>
    <row r="312" spans="1:14" x14ac:dyDescent="0.2">
      <c r="A312" s="202" t="s">
        <v>755</v>
      </c>
      <c r="B312" s="204" t="str">
        <f>VLOOKUP(A312,Adr!A:B,2,FALSE)</f>
        <v>SLOVENSKÝ STRELECKÝ ZVÄZ</v>
      </c>
      <c r="C312" s="185" t="s">
        <v>1593</v>
      </c>
      <c r="D312" s="287">
        <v>10000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ZVÄZdBMohyla Marco</v>
      </c>
      <c r="N312" s="3" t="str">
        <f t="shared" si="24"/>
        <v>00603341dB</v>
      </c>
    </row>
    <row r="313" spans="1:14" x14ac:dyDescent="0.2">
      <c r="A313" s="202" t="s">
        <v>755</v>
      </c>
      <c r="B313" s="204" t="str">
        <f>VLOOKUP(A313,Adr!A:B,2,FALSE)</f>
        <v>SLOVENSKÝ STRELECKÝ ZVÄZ</v>
      </c>
      <c r="C313" s="185" t="s">
        <v>2175</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ZVÄZdBNovotná Kamila</v>
      </c>
      <c r="N313" s="3" t="str">
        <f t="shared" si="24"/>
        <v>00603341dB</v>
      </c>
    </row>
    <row r="314" spans="1:14" x14ac:dyDescent="0.2">
      <c r="A314" s="182" t="s">
        <v>755</v>
      </c>
      <c r="B314" s="204" t="str">
        <f>VLOOKUP(A314,Adr!A:B,2,FALSE)</f>
        <v>SLOVENSKÝ STRELECKÝ ZVÄZ</v>
      </c>
      <c r="C314" s="185" t="s">
        <v>2176</v>
      </c>
      <c r="D314" s="287">
        <v>20000</v>
      </c>
      <c r="E314" s="230">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ZVÄZdBŠpotáková Jana</v>
      </c>
      <c r="N314" s="3" t="str">
        <f t="shared" si="24"/>
        <v>00603341dB</v>
      </c>
    </row>
    <row r="315" spans="1:14" x14ac:dyDescent="0.2">
      <c r="A315" s="198" t="s">
        <v>755</v>
      </c>
      <c r="B315" s="204" t="str">
        <f>VLOOKUP(A315,Adr!A:B,2,FALSE)</f>
        <v>SLOVENSKÝ STRELECKÝ ZVÄZ</v>
      </c>
      <c r="C315" s="169" t="s">
        <v>1594</v>
      </c>
      <c r="D315" s="288">
        <v>20000</v>
      </c>
      <c r="E315" s="173">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ZVÄZdBŠtefečeková Rehák Zuzana</v>
      </c>
      <c r="N315" s="3" t="str">
        <f t="shared" si="24"/>
        <v>00603341dB</v>
      </c>
    </row>
    <row r="316" spans="1:14" x14ac:dyDescent="0.2">
      <c r="A316" s="166" t="s">
        <v>755</v>
      </c>
      <c r="B316" s="204" t="str">
        <f>VLOOKUP(A316,Adr!A:B,2,FALSE)</f>
        <v>SLOVENSKÝ STRELECKÝ ZVÄZ</v>
      </c>
      <c r="C316" s="196" t="s">
        <v>1595</v>
      </c>
      <c r="D316" s="289">
        <v>20000</v>
      </c>
      <c r="E316" s="230">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ZVÄZdBŠtibravá Monika</v>
      </c>
      <c r="N316" s="3" t="str">
        <f t="shared" si="24"/>
        <v>00603341dB</v>
      </c>
    </row>
    <row r="317" spans="1:14" x14ac:dyDescent="0.2">
      <c r="A317" s="202" t="s">
        <v>755</v>
      </c>
      <c r="B317" s="204" t="str">
        <f>VLOOKUP(A317,Adr!A:B,2,FALSE)</f>
        <v>SLOVENSKÝ STRELECKÝ ZVÄZ</v>
      </c>
      <c r="C317" s="185" t="s">
        <v>1596</v>
      </c>
      <c r="D317" s="287">
        <v>50000</v>
      </c>
      <c r="E317" s="173">
        <v>0</v>
      </c>
      <c r="F317" s="166" t="s">
        <v>345</v>
      </c>
      <c r="G317" s="169" t="s">
        <v>321</v>
      </c>
      <c r="H317" s="169" t="s">
        <v>1032</v>
      </c>
      <c r="I317" s="192" t="str">
        <f t="shared" si="20"/>
        <v>00603341d</v>
      </c>
      <c r="J317" s="167" t="str">
        <f t="shared" si="21"/>
        <v>00603341026 03</v>
      </c>
      <c r="K317" s="5"/>
      <c r="L317" s="167" t="str">
        <f t="shared" si="22"/>
        <v>00603341026 03B</v>
      </c>
      <c r="M317" s="5" t="str">
        <f t="shared" si="23"/>
        <v>SLOVENSKÝ STRELECKÝ ZVÄZdBTužinský Juraj</v>
      </c>
      <c r="N317" s="3" t="str">
        <f t="shared" si="24"/>
        <v>00603341dB</v>
      </c>
    </row>
    <row r="318" spans="1:14" x14ac:dyDescent="0.2">
      <c r="A318" s="166" t="s">
        <v>755</v>
      </c>
      <c r="B318" s="204" t="str">
        <f>VLOOKUP(A318,Adr!A:B,2,FALSE)</f>
        <v>SLOVENSKÝ STRELECKÝ ZVÄZ</v>
      </c>
      <c r="C318" s="196" t="s">
        <v>2212</v>
      </c>
      <c r="D318" s="289">
        <v>4500</v>
      </c>
      <c r="E318" s="173">
        <v>0</v>
      </c>
      <c r="F318" s="166" t="s">
        <v>362</v>
      </c>
      <c r="G318" s="169" t="s">
        <v>321</v>
      </c>
      <c r="H318" s="169" t="s">
        <v>1032</v>
      </c>
      <c r="I318" s="192" t="str">
        <f t="shared" si="20"/>
        <v>00603341m</v>
      </c>
      <c r="J318" s="167" t="str">
        <f t="shared" si="21"/>
        <v>00603341026 03</v>
      </c>
      <c r="K318" s="5"/>
      <c r="L318" s="167" t="str">
        <f t="shared" si="22"/>
        <v>00603341026 03B</v>
      </c>
      <c r="M318" s="5" t="str">
        <f t="shared" si="23"/>
        <v>SLOVENSKÝ STRELECKÝ ZVÄZmB29th International Competation of Olympic Hopes Šamorín</v>
      </c>
      <c r="N318" s="3" t="str">
        <f t="shared" si="24"/>
        <v>00603341mB</v>
      </c>
    </row>
    <row r="319" spans="1:14" x14ac:dyDescent="0.2">
      <c r="A319" s="166" t="s">
        <v>764</v>
      </c>
      <c r="B319" s="204" t="str">
        <f>VLOOKUP(A319,Adr!A:B,2,FALSE)</f>
        <v>Slovenský šachový zväz</v>
      </c>
      <c r="C319" s="196" t="s">
        <v>1127</v>
      </c>
      <c r="D319" s="289">
        <v>347439</v>
      </c>
      <c r="E319" s="173">
        <v>0</v>
      </c>
      <c r="F319" s="166" t="s">
        <v>339</v>
      </c>
      <c r="G319" s="169" t="s">
        <v>319</v>
      </c>
      <c r="H319" s="169" t="s">
        <v>1032</v>
      </c>
      <c r="I319" s="192" t="str">
        <f t="shared" si="20"/>
        <v>17310571a</v>
      </c>
      <c r="J319" s="167" t="str">
        <f t="shared" si="21"/>
        <v>17310571026 02</v>
      </c>
      <c r="K319" s="5" t="s">
        <v>1128</v>
      </c>
      <c r="L319" s="167" t="str">
        <f t="shared" si="22"/>
        <v>17310571026 02B</v>
      </c>
      <c r="M319" s="5" t="str">
        <f t="shared" si="23"/>
        <v>Slovenský šachový zväzaBšach - bežné transfery</v>
      </c>
      <c r="N319" s="3" t="str">
        <f t="shared" si="24"/>
        <v>17310571aB</v>
      </c>
    </row>
    <row r="320" spans="1:14" x14ac:dyDescent="0.2">
      <c r="A320" s="202" t="s">
        <v>764</v>
      </c>
      <c r="B320" s="204" t="str">
        <f>VLOOKUP(A320,Adr!A:B,2,FALSE)</f>
        <v>Slovenský šachový zväz</v>
      </c>
      <c r="C320" s="185" t="s">
        <v>1473</v>
      </c>
      <c r="D320" s="287">
        <v>6314</v>
      </c>
      <c r="E320" s="230">
        <v>0</v>
      </c>
      <c r="F320" s="166" t="s">
        <v>343</v>
      </c>
      <c r="G320" s="169" t="s">
        <v>321</v>
      </c>
      <c r="H320" s="169" t="s">
        <v>1032</v>
      </c>
      <c r="I320" s="192" t="str">
        <f t="shared" si="20"/>
        <v>17310571c</v>
      </c>
      <c r="J320" s="167" t="str">
        <f t="shared" si="21"/>
        <v>17310571026 03</v>
      </c>
      <c r="K320" s="5"/>
      <c r="L320" s="167" t="str">
        <f t="shared" si="22"/>
        <v>17310571026 03B</v>
      </c>
      <c r="M320" s="5" t="str">
        <f t="shared" si="23"/>
        <v>Slovenský šachový zväzcBzabezpečenie a rozvoj športu šach zdravotne postihnutých športovcov</v>
      </c>
      <c r="N320" s="3" t="str">
        <f t="shared" si="24"/>
        <v>17310571cB</v>
      </c>
    </row>
    <row r="321" spans="1:14" x14ac:dyDescent="0.2">
      <c r="A321" s="166" t="s">
        <v>764</v>
      </c>
      <c r="B321" s="204" t="str">
        <f>VLOOKUP(A321,Adr!A:B,2,FALSE)</f>
        <v>Slovenský šachový zväz</v>
      </c>
      <c r="C321" s="196" t="s">
        <v>2213</v>
      </c>
      <c r="D321" s="289">
        <v>6160</v>
      </c>
      <c r="E321" s="230">
        <v>0</v>
      </c>
      <c r="F321" s="166" t="s">
        <v>362</v>
      </c>
      <c r="G321" s="169" t="s">
        <v>321</v>
      </c>
      <c r="H321" s="169" t="s">
        <v>1032</v>
      </c>
      <c r="I321" s="192" t="str">
        <f t="shared" si="20"/>
        <v>17310571m</v>
      </c>
      <c r="J321" s="167" t="str">
        <f t="shared" si="21"/>
        <v>17310571026 03</v>
      </c>
      <c r="K321" s="5"/>
      <c r="L321" s="167" t="str">
        <f t="shared" si="22"/>
        <v>17310571026 03B</v>
      </c>
      <c r="M321" s="5" t="str">
        <f t="shared" si="23"/>
        <v>Slovenský šachový zväzmBMedzinárodné majstrovstvá Slovenska v zrýchlenom šachu 2025</v>
      </c>
      <c r="N321" s="3" t="str">
        <f t="shared" si="24"/>
        <v>17310571mB</v>
      </c>
    </row>
    <row r="322" spans="1:14" x14ac:dyDescent="0.2">
      <c r="A322" s="202" t="s">
        <v>774</v>
      </c>
      <c r="B322" s="204" t="str">
        <f>VLOOKUP(A322,Adr!A:B,2,FALSE)</f>
        <v>Slovenský šermiarsky zväz</v>
      </c>
      <c r="C322" s="169" t="s">
        <v>1129</v>
      </c>
      <c r="D322" s="288">
        <v>89428</v>
      </c>
      <c r="E322" s="173">
        <v>0</v>
      </c>
      <c r="F322" s="166" t="s">
        <v>339</v>
      </c>
      <c r="G322" s="169" t="s">
        <v>319</v>
      </c>
      <c r="H322" s="169" t="s">
        <v>1032</v>
      </c>
      <c r="I322" s="192" t="str">
        <f t="shared" si="20"/>
        <v>30806437a</v>
      </c>
      <c r="J322" s="167" t="str">
        <f t="shared" si="21"/>
        <v>30806437026 02</v>
      </c>
      <c r="K322" s="5" t="s">
        <v>1130</v>
      </c>
      <c r="L322" s="167" t="str">
        <f t="shared" si="22"/>
        <v>30806437026 02B</v>
      </c>
      <c r="M322" s="5" t="str">
        <f t="shared" si="23"/>
        <v>Slovenský šermiarsky zväzaBšerm - bežné transfery</v>
      </c>
      <c r="N322" s="3" t="str">
        <f t="shared" si="24"/>
        <v>30806437aB</v>
      </c>
    </row>
    <row r="323" spans="1:14" x14ac:dyDescent="0.2">
      <c r="A323" s="198" t="s">
        <v>774</v>
      </c>
      <c r="B323" s="204" t="str">
        <f>VLOOKUP(A323,Adr!A:B,2,FALSE)</f>
        <v>Slovenský šermiarsky zväz</v>
      </c>
      <c r="C323" s="185" t="s">
        <v>1597</v>
      </c>
      <c r="D323" s="287">
        <v>10000</v>
      </c>
      <c r="E323" s="230">
        <v>0</v>
      </c>
      <c r="F323" s="166" t="s">
        <v>345</v>
      </c>
      <c r="G323" s="169" t="s">
        <v>321</v>
      </c>
      <c r="H323" s="169" t="s">
        <v>1032</v>
      </c>
      <c r="I323" s="192" t="str">
        <f t="shared" si="20"/>
        <v>30806437d</v>
      </c>
      <c r="J323" s="167" t="str">
        <f t="shared" si="21"/>
        <v>30806437026 03</v>
      </c>
      <c r="K323" s="5"/>
      <c r="L323" s="167" t="str">
        <f t="shared" si="22"/>
        <v>30806437026 03B</v>
      </c>
      <c r="M323" s="5" t="str">
        <f t="shared" si="23"/>
        <v>Slovenský šermiarsky zväzdBdružstvo - fleuret (juniori - muži)</v>
      </c>
      <c r="N323" s="3" t="str">
        <f t="shared" si="24"/>
        <v>30806437dB</v>
      </c>
    </row>
    <row r="324" spans="1:14" x14ac:dyDescent="0.2">
      <c r="A324" s="202" t="s">
        <v>782</v>
      </c>
      <c r="B324" s="204" t="str">
        <f>VLOOKUP(A324,Adr!A:B,2,FALSE)</f>
        <v>Slovenský tenisový zväz</v>
      </c>
      <c r="C324" s="185" t="s">
        <v>1131</v>
      </c>
      <c r="D324" s="287">
        <v>2916070</v>
      </c>
      <c r="E324" s="173">
        <v>0</v>
      </c>
      <c r="F324" s="166" t="s">
        <v>339</v>
      </c>
      <c r="G324" s="169" t="s">
        <v>319</v>
      </c>
      <c r="H324" s="169" t="s">
        <v>1032</v>
      </c>
      <c r="I324" s="192" t="str">
        <f t="shared" si="20"/>
        <v>30811384a</v>
      </c>
      <c r="J324" s="167" t="str">
        <f t="shared" si="21"/>
        <v>30811384026 02</v>
      </c>
      <c r="K324" s="5" t="s">
        <v>1132</v>
      </c>
      <c r="L324" s="167" t="str">
        <f t="shared" si="22"/>
        <v>30811384026 02B</v>
      </c>
      <c r="M324" s="5" t="str">
        <f t="shared" si="23"/>
        <v>Slovenský tenisový zväzaBtenis - bežné transfery</v>
      </c>
      <c r="N324" s="3" t="str">
        <f t="shared" si="24"/>
        <v>30811384aB</v>
      </c>
    </row>
    <row r="325" spans="1:14" x14ac:dyDescent="0.2">
      <c r="A325" s="202" t="s">
        <v>782</v>
      </c>
      <c r="B325" s="204" t="str">
        <f>VLOOKUP(A325,Adr!A:B,2,FALSE)</f>
        <v>Slovenský tenisový zväz</v>
      </c>
      <c r="C325" s="185" t="s">
        <v>2177</v>
      </c>
      <c r="D325" s="287">
        <v>10000</v>
      </c>
      <c r="E325" s="173">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zväzdBDepešová Soňa</v>
      </c>
      <c r="N325" s="3" t="str">
        <f t="shared" si="24"/>
        <v>30811384dB</v>
      </c>
    </row>
    <row r="326" spans="1:14" x14ac:dyDescent="0.2">
      <c r="A326" s="202" t="s">
        <v>782</v>
      </c>
      <c r="B326" s="204" t="str">
        <f>VLOOKUP(A326,Adr!A:B,2,FALSE)</f>
        <v>Slovenský tenisový zväz</v>
      </c>
      <c r="C326" s="185" t="s">
        <v>1598</v>
      </c>
      <c r="D326" s="287">
        <v>25000</v>
      </c>
      <c r="E326" s="230">
        <v>0</v>
      </c>
      <c r="F326" s="166" t="s">
        <v>345</v>
      </c>
      <c r="G326" s="169" t="s">
        <v>321</v>
      </c>
      <c r="H326" s="169" t="s">
        <v>1032</v>
      </c>
      <c r="I326" s="192" t="str">
        <f t="shared" si="20"/>
        <v>30811384d</v>
      </c>
      <c r="J326" s="167" t="str">
        <f t="shared" si="21"/>
        <v>30811384026 03</v>
      </c>
      <c r="K326" s="5"/>
      <c r="L326" s="167" t="str">
        <f t="shared" si="22"/>
        <v>30811384026 03B</v>
      </c>
      <c r="M326" s="5" t="str">
        <f t="shared" si="23"/>
        <v>Slovenský tenisový zväzdBJamrichová Renáta</v>
      </c>
      <c r="N326" s="3" t="str">
        <f t="shared" si="24"/>
        <v>30811384dB</v>
      </c>
    </row>
    <row r="327" spans="1:14" x14ac:dyDescent="0.2">
      <c r="A327" s="202" t="s">
        <v>782</v>
      </c>
      <c r="B327" s="204" t="str">
        <f>VLOOKUP(A327,Adr!A:B,2,FALSE)</f>
        <v>Slovenský tenisový zväz</v>
      </c>
      <c r="C327" s="185" t="s">
        <v>1599</v>
      </c>
      <c r="D327" s="287">
        <v>10000</v>
      </c>
      <c r="E327" s="230">
        <v>0</v>
      </c>
      <c r="F327" s="166" t="s">
        <v>345</v>
      </c>
      <c r="G327" s="169" t="s">
        <v>321</v>
      </c>
      <c r="H327" s="169" t="s">
        <v>1032</v>
      </c>
      <c r="I327" s="192" t="str">
        <f t="shared" ref="I327:I390" si="35">A327&amp;F327</f>
        <v>30811384d</v>
      </c>
      <c r="J327" s="167" t="str">
        <f t="shared" ref="J327:J390" si="36">A327&amp;G327</f>
        <v>30811384026 03</v>
      </c>
      <c r="K327" s="5"/>
      <c r="L327" s="167" t="str">
        <f t="shared" ref="L327:L390" si="37">A327&amp;G327&amp;H327</f>
        <v>30811384026 03B</v>
      </c>
      <c r="M327" s="5" t="str">
        <f t="shared" ref="M327:M390" si="38">B327&amp;F327&amp;H327&amp;C327</f>
        <v>Slovenský tenisový zväzdBKrajčí Michal</v>
      </c>
      <c r="N327" s="3" t="str">
        <f t="shared" ref="N327:N390" si="39">+I327&amp;H327</f>
        <v>30811384dB</v>
      </c>
    </row>
    <row r="328" spans="1:14" x14ac:dyDescent="0.2">
      <c r="A328" s="202" t="s">
        <v>782</v>
      </c>
      <c r="B328" s="204" t="str">
        <f>VLOOKUP(A328,Adr!A:B,2,FALSE)</f>
        <v>Slovenský tenisový zväz</v>
      </c>
      <c r="C328" s="185" t="s">
        <v>1600</v>
      </c>
      <c r="D328" s="287">
        <v>10000</v>
      </c>
      <c r="E328" s="230">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zväzdBPohánková Mia</v>
      </c>
      <c r="N328" s="3" t="str">
        <f t="shared" si="39"/>
        <v>30811384dB</v>
      </c>
    </row>
    <row r="329" spans="1:14" x14ac:dyDescent="0.2">
      <c r="A329" s="202" t="s">
        <v>782</v>
      </c>
      <c r="B329" s="204" t="str">
        <f>VLOOKUP(A329,Adr!A:B,2,FALSE)</f>
        <v>Slovenský tenisový zväz</v>
      </c>
      <c r="C329" s="185" t="s">
        <v>1601</v>
      </c>
      <c r="D329" s="287">
        <v>60000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zväzdBSchmiedlová Karolína Anna</v>
      </c>
      <c r="N329" s="3" t="str">
        <f t="shared" si="39"/>
        <v>30811384dB</v>
      </c>
    </row>
    <row r="330" spans="1:14" x14ac:dyDescent="0.2">
      <c r="A330" s="202" t="s">
        <v>782</v>
      </c>
      <c r="B330" s="204" t="str">
        <f>VLOOKUP(A330,Adr!A:B,2,FALSE)</f>
        <v>Slovenský tenisový zväz</v>
      </c>
      <c r="C330" s="185" t="s">
        <v>1602</v>
      </c>
      <c r="D330" s="287">
        <v>11200</v>
      </c>
      <c r="E330" s="173">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zväzdBŠramková Tamara</v>
      </c>
      <c r="N330" s="3" t="str">
        <f t="shared" si="39"/>
        <v>30811384dB</v>
      </c>
    </row>
    <row r="331" spans="1:14" x14ac:dyDescent="0.2">
      <c r="A331" s="202" t="s">
        <v>782</v>
      </c>
      <c r="B331" s="204" t="str">
        <f>VLOOKUP(A331,Adr!A:B,2,FALSE)</f>
        <v>Slovenský tenisový zväz</v>
      </c>
      <c r="C331" s="185" t="s">
        <v>1603</v>
      </c>
      <c r="D331" s="287">
        <v>15000</v>
      </c>
      <c r="E331" s="230">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zväzdBVargová Nina</v>
      </c>
      <c r="N331" s="3" t="str">
        <f t="shared" si="39"/>
        <v>30811384dB</v>
      </c>
    </row>
    <row r="332" spans="1:14" x14ac:dyDescent="0.2">
      <c r="A332" s="202" t="s">
        <v>782</v>
      </c>
      <c r="B332" s="204" t="str">
        <f>VLOOKUP(A332,Adr!A:B,2,FALSE)</f>
        <v>Slovenský tenisový zväz</v>
      </c>
      <c r="C332" s="196" t="s">
        <v>1604</v>
      </c>
      <c r="D332" s="287">
        <v>7500</v>
      </c>
      <c r="E332" s="173">
        <v>0</v>
      </c>
      <c r="F332" s="166" t="s">
        <v>345</v>
      </c>
      <c r="G332" s="169" t="s">
        <v>321</v>
      </c>
      <c r="H332" s="169" t="s">
        <v>1032</v>
      </c>
      <c r="I332" s="192" t="str">
        <f t="shared" si="35"/>
        <v>30811384d</v>
      </c>
      <c r="J332" s="167" t="str">
        <f t="shared" si="36"/>
        <v>30811384026 03</v>
      </c>
      <c r="K332" s="5"/>
      <c r="L332" s="167" t="str">
        <f t="shared" si="37"/>
        <v>30811384026 03B</v>
      </c>
      <c r="M332" s="5" t="str">
        <f t="shared" si="38"/>
        <v>Slovenský tenisový zväzdBŽabková Kiara</v>
      </c>
      <c r="N332" s="3" t="str">
        <f t="shared" si="39"/>
        <v>30811384dB</v>
      </c>
    </row>
    <row r="333" spans="1:14" x14ac:dyDescent="0.2">
      <c r="A333" s="198" t="s">
        <v>790</v>
      </c>
      <c r="B333" s="204" t="str">
        <f>VLOOKUP(A333,Adr!A:B,2,FALSE)</f>
        <v>Slovenský veslársky zväz</v>
      </c>
      <c r="C333" s="169" t="s">
        <v>1133</v>
      </c>
      <c r="D333" s="288">
        <v>109864</v>
      </c>
      <c r="E333" s="230">
        <v>0</v>
      </c>
      <c r="F333" s="166" t="s">
        <v>339</v>
      </c>
      <c r="G333" s="169" t="s">
        <v>319</v>
      </c>
      <c r="H333" s="169" t="s">
        <v>1032</v>
      </c>
      <c r="I333" s="192" t="str">
        <f t="shared" si="35"/>
        <v>00688304a</v>
      </c>
      <c r="J333" s="167" t="str">
        <f t="shared" si="36"/>
        <v>00688304026 02</v>
      </c>
      <c r="K333" s="5" t="s">
        <v>1134</v>
      </c>
      <c r="L333" s="167" t="str">
        <f t="shared" si="37"/>
        <v>00688304026 02B</v>
      </c>
      <c r="M333" s="5" t="str">
        <f t="shared" si="38"/>
        <v>Slovenský veslársky zväzaBveslovanie - bežné transfery</v>
      </c>
      <c r="N333" s="3" t="str">
        <f t="shared" si="39"/>
        <v>00688304aB</v>
      </c>
    </row>
    <row r="334" spans="1:14" x14ac:dyDescent="0.2">
      <c r="A334" s="202" t="s">
        <v>790</v>
      </c>
      <c r="B334" s="204" t="str">
        <f>VLOOKUP(A334,Adr!A:B,2,FALSE)</f>
        <v>Slovenský veslársky zväz</v>
      </c>
      <c r="C334" s="190" t="s">
        <v>1474</v>
      </c>
      <c r="D334" s="288">
        <v>7474</v>
      </c>
      <c r="E334" s="173">
        <v>0</v>
      </c>
      <c r="F334" s="166" t="s">
        <v>343</v>
      </c>
      <c r="G334" s="169" t="s">
        <v>321</v>
      </c>
      <c r="H334" s="169" t="s">
        <v>1032</v>
      </c>
      <c r="I334" s="192" t="str">
        <f t="shared" si="35"/>
        <v>00688304c</v>
      </c>
      <c r="J334" s="167" t="str">
        <f t="shared" si="36"/>
        <v>00688304026 03</v>
      </c>
      <c r="K334" s="5"/>
      <c r="L334" s="167" t="str">
        <f t="shared" si="37"/>
        <v>00688304026 03B</v>
      </c>
      <c r="M334" s="5" t="str">
        <f t="shared" si="38"/>
        <v>Slovenský veslársky zväzcBzabezpečenie a rozvoj športu veslovanie zdravotne postihnutých športovcov</v>
      </c>
      <c r="N334" s="3" t="str">
        <f t="shared" si="39"/>
        <v>00688304cB</v>
      </c>
    </row>
    <row r="335" spans="1:14" x14ac:dyDescent="0.2">
      <c r="A335" s="198" t="s">
        <v>790</v>
      </c>
      <c r="B335" s="204" t="str">
        <f>VLOOKUP(A335,Adr!A:B,2,FALSE)</f>
        <v>Slovenský veslársky zväz</v>
      </c>
      <c r="C335" s="169" t="s">
        <v>1605</v>
      </c>
      <c r="D335" s="288">
        <v>20000</v>
      </c>
      <c r="E335" s="230">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zväzdBStrečanský Peter</v>
      </c>
      <c r="N335" s="3" t="str">
        <f t="shared" si="39"/>
        <v>00688304dB</v>
      </c>
    </row>
    <row r="336" spans="1:14" x14ac:dyDescent="0.2">
      <c r="A336" s="202" t="s">
        <v>790</v>
      </c>
      <c r="B336" s="204" t="str">
        <f>VLOOKUP(A336,Adr!A:B,2,FALSE)</f>
        <v>Slovenský veslársky zväz</v>
      </c>
      <c r="C336" s="185" t="s">
        <v>1606</v>
      </c>
      <c r="D336" s="287">
        <v>11200</v>
      </c>
      <c r="E336" s="173">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zväzdBŠimek Oliver</v>
      </c>
      <c r="N336" s="3" t="str">
        <f t="shared" si="39"/>
        <v>00688304dB</v>
      </c>
    </row>
    <row r="337" spans="1:14" x14ac:dyDescent="0.2">
      <c r="A337" s="202" t="s">
        <v>790</v>
      </c>
      <c r="B337" s="204" t="str">
        <f>VLOOKUP(A337,Adr!A:B,2,FALSE)</f>
        <v>Slovenský veslársky zväz</v>
      </c>
      <c r="C337" s="185" t="s">
        <v>1607</v>
      </c>
      <c r="D337" s="287">
        <v>11200</v>
      </c>
      <c r="E337" s="230">
        <v>0</v>
      </c>
      <c r="F337" s="166" t="s">
        <v>345</v>
      </c>
      <c r="G337" s="169" t="s">
        <v>321</v>
      </c>
      <c r="H337" s="169" t="s">
        <v>1032</v>
      </c>
      <c r="I337" s="192" t="str">
        <f t="shared" si="35"/>
        <v>00688304d</v>
      </c>
      <c r="J337" s="167" t="str">
        <f t="shared" si="36"/>
        <v>00688304026 03</v>
      </c>
      <c r="K337" s="5"/>
      <c r="L337" s="167" t="str">
        <f t="shared" si="37"/>
        <v>00688304026 03B</v>
      </c>
      <c r="M337" s="5" t="str">
        <f t="shared" si="38"/>
        <v>Slovenský veslársky zväzdBŽemla Michal</v>
      </c>
      <c r="N337" s="3" t="str">
        <f t="shared" si="39"/>
        <v>00688304dB</v>
      </c>
    </row>
    <row r="338" spans="1:14" x14ac:dyDescent="0.2">
      <c r="A338" s="202" t="s">
        <v>798</v>
      </c>
      <c r="B338" s="204" t="str">
        <f>VLOOKUP(A338,Adr!A:B,2,FALSE)</f>
        <v>SLOVENSKÝ ZÁPASNÍCKY ZVÄZ</v>
      </c>
      <c r="C338" s="169" t="s">
        <v>1135</v>
      </c>
      <c r="D338" s="288">
        <v>211104</v>
      </c>
      <c r="E338" s="230">
        <v>0</v>
      </c>
      <c r="F338" s="166" t="s">
        <v>339</v>
      </c>
      <c r="G338" s="169" t="s">
        <v>319</v>
      </c>
      <c r="H338" s="169" t="s">
        <v>1032</v>
      </c>
      <c r="I338" s="192" t="str">
        <f t="shared" si="35"/>
        <v>31791981a</v>
      </c>
      <c r="J338" s="167" t="str">
        <f t="shared" si="36"/>
        <v>31791981026 02</v>
      </c>
      <c r="K338" s="5" t="s">
        <v>1136</v>
      </c>
      <c r="L338" s="167" t="str">
        <f t="shared" si="37"/>
        <v>31791981026 02B</v>
      </c>
      <c r="M338" s="5" t="str">
        <f t="shared" si="38"/>
        <v>SLOVENSKÝ ZÁPASNÍCKY ZVÄZaBzápasenie - bežné transfery</v>
      </c>
      <c r="N338" s="3" t="str">
        <f t="shared" si="39"/>
        <v>31791981aB</v>
      </c>
    </row>
    <row r="339" spans="1:14" x14ac:dyDescent="0.2">
      <c r="A339" s="198" t="s">
        <v>798</v>
      </c>
      <c r="B339" s="204" t="str">
        <f>VLOOKUP(A339,Adr!A:B,2,FALSE)</f>
        <v>SLOVENSKÝ ZÁPASNÍCKY ZVÄZ</v>
      </c>
      <c r="C339" s="185" t="s">
        <v>1608</v>
      </c>
      <c r="D339" s="287">
        <v>10000</v>
      </c>
      <c r="E339" s="173">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ZVÄZdBGörcs Lara</v>
      </c>
      <c r="N339" s="3" t="str">
        <f t="shared" si="39"/>
        <v>31791981dB</v>
      </c>
    </row>
    <row r="340" spans="1:14" x14ac:dyDescent="0.2">
      <c r="A340" s="202" t="s">
        <v>798</v>
      </c>
      <c r="B340" s="204" t="str">
        <f>VLOOKUP(A340,Adr!A:B,2,FALSE)</f>
        <v>SLOVENSKÝ ZÁPASNÍCKY ZVÄZ</v>
      </c>
      <c r="C340" s="185" t="s">
        <v>2178</v>
      </c>
      <c r="D340" s="287">
        <v>20000</v>
      </c>
      <c r="E340" s="230">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ZVÄZdBGulaev Akhsarbek</v>
      </c>
      <c r="N340" s="3" t="str">
        <f t="shared" si="39"/>
        <v>31791981dB</v>
      </c>
    </row>
    <row r="341" spans="1:14" x14ac:dyDescent="0.2">
      <c r="A341" s="202" t="s">
        <v>798</v>
      </c>
      <c r="B341" s="204" t="str">
        <f>VLOOKUP(A341,Adr!A:B,2,FALSE)</f>
        <v>SLOVENSKÝ ZÁPASNÍCKY ZVÄZ</v>
      </c>
      <c r="C341" s="185" t="s">
        <v>1609</v>
      </c>
      <c r="D341" s="287">
        <v>10000</v>
      </c>
      <c r="E341" s="173">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ZVÄZdBHegedus Réka</v>
      </c>
      <c r="N341" s="3" t="str">
        <f t="shared" si="39"/>
        <v>31791981dB</v>
      </c>
    </row>
    <row r="342" spans="1:14" x14ac:dyDescent="0.2">
      <c r="A342" s="182" t="s">
        <v>798</v>
      </c>
      <c r="B342" s="204" t="str">
        <f>VLOOKUP(A342,Adr!A:B,2,FALSE)</f>
        <v>SLOVENSKÝ ZÁPASNÍCKY ZVÄZ</v>
      </c>
      <c r="C342" s="196" t="s">
        <v>1610</v>
      </c>
      <c r="D342" s="289">
        <v>20000</v>
      </c>
      <c r="E342" s="230">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ZVÄZdBJakšík Adam</v>
      </c>
      <c r="N342" s="3" t="str">
        <f t="shared" si="39"/>
        <v>31791981dB</v>
      </c>
    </row>
    <row r="343" spans="1:14" x14ac:dyDescent="0.2">
      <c r="A343" s="166" t="s">
        <v>798</v>
      </c>
      <c r="B343" s="204" t="str">
        <f>VLOOKUP(A343,Adr!A:B,2,FALSE)</f>
        <v>SLOVENSKÝ ZÁPASNÍCKY ZVÄZ</v>
      </c>
      <c r="C343" s="185" t="s">
        <v>1611</v>
      </c>
      <c r="D343" s="287">
        <v>20000</v>
      </c>
      <c r="E343" s="173">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ZVÄZdBMakoev Boris</v>
      </c>
      <c r="N343" s="3" t="str">
        <f t="shared" si="39"/>
        <v>31791981dB</v>
      </c>
    </row>
    <row r="344" spans="1:14" x14ac:dyDescent="0.2">
      <c r="A344" s="202" t="s">
        <v>798</v>
      </c>
      <c r="B344" s="204" t="str">
        <f>VLOOKUP(A344,Adr!A:B,2,FALSE)</f>
        <v>SLOVENSKÝ ZÁPASNÍCKY ZVÄZ</v>
      </c>
      <c r="C344" s="196" t="s">
        <v>2179</v>
      </c>
      <c r="D344" s="289">
        <v>10000</v>
      </c>
      <c r="E344" s="230">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ZVÄZdBMeszároš Martin Róbert</v>
      </c>
      <c r="N344" s="3" t="str">
        <f t="shared" si="39"/>
        <v>31791981dB</v>
      </c>
    </row>
    <row r="345" spans="1:14" x14ac:dyDescent="0.2">
      <c r="A345" s="182" t="s">
        <v>798</v>
      </c>
      <c r="B345" s="204" t="str">
        <f>VLOOKUP(A345,Adr!A:B,2,FALSE)</f>
        <v>SLOVENSKÝ ZÁPASNÍCKY ZVÄZ</v>
      </c>
      <c r="C345" s="185" t="s">
        <v>1612</v>
      </c>
      <c r="D345" s="287">
        <v>15000</v>
      </c>
      <c r="E345" s="173">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ZVÄZdBMolnár Zsuzsanna</v>
      </c>
      <c r="N345" s="3" t="str">
        <f t="shared" si="39"/>
        <v>31791981dB</v>
      </c>
    </row>
    <row r="346" spans="1:14" x14ac:dyDescent="0.2">
      <c r="A346" s="182" t="s">
        <v>798</v>
      </c>
      <c r="B346" s="204" t="str">
        <f>VLOOKUP(A346,Adr!A:B,2,FALSE)</f>
        <v>SLOVENSKÝ ZÁPASNÍCKY ZVÄZ</v>
      </c>
      <c r="C346" s="185" t="s">
        <v>1613</v>
      </c>
      <c r="D346" s="287">
        <v>60000</v>
      </c>
      <c r="E346" s="230">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ZVÄZdBSalkazanov Tajmuraz</v>
      </c>
      <c r="N346" s="3" t="str">
        <f t="shared" si="39"/>
        <v>31791981dB</v>
      </c>
    </row>
    <row r="347" spans="1:14" x14ac:dyDescent="0.2">
      <c r="A347" s="166" t="s">
        <v>798</v>
      </c>
      <c r="B347" s="204" t="str">
        <f>VLOOKUP(A347,Adr!A:B,2,FALSE)</f>
        <v>SLOVENSKÝ ZÁPASNÍCKY ZVÄZ</v>
      </c>
      <c r="C347" s="185" t="s">
        <v>1614</v>
      </c>
      <c r="D347" s="287">
        <v>20000</v>
      </c>
      <c r="E347" s="173">
        <v>0</v>
      </c>
      <c r="F347" s="166" t="s">
        <v>345</v>
      </c>
      <c r="G347" s="169" t="s">
        <v>321</v>
      </c>
      <c r="H347" s="169" t="s">
        <v>1032</v>
      </c>
      <c r="I347" s="192" t="str">
        <f t="shared" si="35"/>
        <v>31791981d</v>
      </c>
      <c r="J347" s="167" t="str">
        <f t="shared" si="36"/>
        <v>31791981026 03</v>
      </c>
      <c r="K347" s="5"/>
      <c r="L347" s="167" t="str">
        <f t="shared" si="37"/>
        <v>31791981026 03B</v>
      </c>
      <c r="M347" s="5" t="str">
        <f t="shared" si="38"/>
        <v>SLOVENSKÝ ZÁPASNÍCKY ZVÄZdBTsakulov Batyrbek</v>
      </c>
      <c r="N347" s="3" t="str">
        <f t="shared" si="39"/>
        <v>31791981dB</v>
      </c>
    </row>
    <row r="348" spans="1:14" x14ac:dyDescent="0.2">
      <c r="A348" s="198" t="s">
        <v>805</v>
      </c>
      <c r="B348" s="204" t="str">
        <f>VLOOKUP(A348,Adr!A:B,2,FALSE)</f>
        <v>Slovenský zväz bedmintonu</v>
      </c>
      <c r="C348" s="185" t="s">
        <v>1137</v>
      </c>
      <c r="D348" s="287">
        <v>292039</v>
      </c>
      <c r="E348" s="173">
        <v>0</v>
      </c>
      <c r="F348" s="166" t="s">
        <v>339</v>
      </c>
      <c r="G348" s="169" t="s">
        <v>319</v>
      </c>
      <c r="H348" s="169" t="s">
        <v>1032</v>
      </c>
      <c r="I348" s="192" t="str">
        <f t="shared" si="35"/>
        <v>30811546a</v>
      </c>
      <c r="J348" s="167" t="str">
        <f t="shared" si="36"/>
        <v>30811546026 02</v>
      </c>
      <c r="K348" s="5" t="s">
        <v>1138</v>
      </c>
      <c r="L348" s="167" t="str">
        <f t="shared" si="37"/>
        <v>30811546026 02B</v>
      </c>
      <c r="M348" s="5" t="str">
        <f t="shared" si="38"/>
        <v>Slovenský zväz bedmintonuaBbedminton - bežné transfery</v>
      </c>
      <c r="N348" s="3" t="str">
        <f t="shared" si="39"/>
        <v>30811546aB</v>
      </c>
    </row>
    <row r="349" spans="1:14" x14ac:dyDescent="0.2">
      <c r="A349" s="166" t="s">
        <v>805</v>
      </c>
      <c r="B349" s="204" t="str">
        <f>VLOOKUP(A349,Adr!A:B,2,FALSE)</f>
        <v>Slovenský zväz bedmintonu</v>
      </c>
      <c r="C349" s="185" t="s">
        <v>1475</v>
      </c>
      <c r="D349" s="287">
        <v>10616</v>
      </c>
      <c r="E349" s="230">
        <v>0</v>
      </c>
      <c r="F349" s="166" t="s">
        <v>343</v>
      </c>
      <c r="G349" s="169" t="s">
        <v>321</v>
      </c>
      <c r="H349" s="169" t="s">
        <v>1032</v>
      </c>
      <c r="I349" s="192" t="str">
        <f t="shared" si="35"/>
        <v>30811546c</v>
      </c>
      <c r="J349" s="167" t="str">
        <f t="shared" si="36"/>
        <v>30811546026 03</v>
      </c>
      <c r="K349" s="5"/>
      <c r="L349" s="167" t="str">
        <f t="shared" si="37"/>
        <v>30811546026 03B</v>
      </c>
      <c r="M349" s="5" t="str">
        <f t="shared" si="38"/>
        <v>Slovenský zväz bedmintonucBzabezpečenie a rozvoj športu bedminton zdravotne postihnutých športovcov</v>
      </c>
      <c r="N349" s="3" t="str">
        <f t="shared" si="39"/>
        <v>30811546cB</v>
      </c>
    </row>
    <row r="350" spans="1:14" x14ac:dyDescent="0.2">
      <c r="A350" s="198" t="s">
        <v>814</v>
      </c>
      <c r="B350" s="204" t="str">
        <f>VLOOKUP(A350,Adr!A:B,2,FALSE)</f>
        <v>Slovenský zväz biatlonu</v>
      </c>
      <c r="C350" s="169" t="s">
        <v>1139</v>
      </c>
      <c r="D350" s="288">
        <v>393086</v>
      </c>
      <c r="E350" s="230">
        <v>0</v>
      </c>
      <c r="F350" s="166" t="s">
        <v>339</v>
      </c>
      <c r="G350" s="169" t="s">
        <v>319</v>
      </c>
      <c r="H350" s="169" t="s">
        <v>1032</v>
      </c>
      <c r="I350" s="192" t="str">
        <f t="shared" si="35"/>
        <v>35656743a</v>
      </c>
      <c r="J350" s="167" t="str">
        <f t="shared" si="36"/>
        <v>35656743026 02</v>
      </c>
      <c r="K350" s="5" t="s">
        <v>1140</v>
      </c>
      <c r="L350" s="167" t="str">
        <f t="shared" si="37"/>
        <v>35656743026 02B</v>
      </c>
      <c r="M350" s="5" t="str">
        <f t="shared" si="38"/>
        <v>Slovenský zväz biatlonuaBbiatlon - bežné transfery</v>
      </c>
      <c r="N350" s="3" t="str">
        <f t="shared" si="39"/>
        <v>35656743aB</v>
      </c>
    </row>
    <row r="351" spans="1:14" x14ac:dyDescent="0.2">
      <c r="A351" s="182" t="s">
        <v>814</v>
      </c>
      <c r="B351" s="204" t="str">
        <f>VLOOKUP(A351,Adr!A:B,2,FALSE)</f>
        <v>Slovenský zväz biatlonu</v>
      </c>
      <c r="C351" s="185" t="s">
        <v>1619</v>
      </c>
      <c r="D351" s="287">
        <v>40000</v>
      </c>
      <c r="E351" s="230">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biatlonudBBátovská Fialková Paulína</v>
      </c>
      <c r="N351" s="3" t="str">
        <f t="shared" si="39"/>
        <v>35656743dB</v>
      </c>
    </row>
    <row r="352" spans="1:14" x14ac:dyDescent="0.2">
      <c r="A352" s="166" t="s">
        <v>814</v>
      </c>
      <c r="B352" s="204" t="str">
        <f>VLOOKUP(A352,Adr!A:B,2,FALSE)</f>
        <v>Slovenský zväz biatlonu</v>
      </c>
      <c r="C352" s="196" t="s">
        <v>1615</v>
      </c>
      <c r="D352" s="289">
        <v>25000</v>
      </c>
      <c r="E352" s="173">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biatlonudBBorguľa Jakub</v>
      </c>
      <c r="N352" s="3" t="str">
        <f t="shared" si="39"/>
        <v>35656743dB</v>
      </c>
    </row>
    <row r="353" spans="1:14" x14ac:dyDescent="0.2">
      <c r="A353" s="166" t="s">
        <v>814</v>
      </c>
      <c r="B353" s="204" t="str">
        <f>VLOOKUP(A353,Adr!A:B,2,FALSE)</f>
        <v>Slovenský zväz biatlonu</v>
      </c>
      <c r="C353" s="196" t="s">
        <v>2180</v>
      </c>
      <c r="D353" s="289">
        <v>10000</v>
      </c>
      <c r="E353" s="230">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biatlonudBIskhakov Arthur</v>
      </c>
      <c r="N353" s="3" t="str">
        <f t="shared" si="39"/>
        <v>35656743dB</v>
      </c>
    </row>
    <row r="354" spans="1:14" x14ac:dyDescent="0.2">
      <c r="A354" s="202" t="s">
        <v>814</v>
      </c>
      <c r="B354" s="204" t="str">
        <f>VLOOKUP(A354,Adr!A:B,2,FALSE)</f>
        <v>Slovenský zväz biatlonu</v>
      </c>
      <c r="C354" s="185" t="s">
        <v>1616</v>
      </c>
      <c r="D354" s="289">
        <v>50000</v>
      </c>
      <c r="E354" s="173">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biatlonudBKapustová Ema</v>
      </c>
      <c r="N354" s="3" t="str">
        <f t="shared" si="39"/>
        <v>35656743dB</v>
      </c>
    </row>
    <row r="355" spans="1:14" x14ac:dyDescent="0.2">
      <c r="A355" s="202" t="s">
        <v>814</v>
      </c>
      <c r="B355" s="204" t="str">
        <f>VLOOKUP(A355,Adr!A:B,2,FALSE)</f>
        <v>Slovenský zväz biatlonu</v>
      </c>
      <c r="C355" s="185" t="s">
        <v>2181</v>
      </c>
      <c r="D355" s="287">
        <v>20000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biatlonudBKuzminová Anastasiya</v>
      </c>
      <c r="N355" s="3" t="str">
        <f t="shared" si="39"/>
        <v>35656743dB</v>
      </c>
    </row>
    <row r="356" spans="1:14" x14ac:dyDescent="0.2">
      <c r="A356" s="166" t="s">
        <v>814</v>
      </c>
      <c r="B356" s="204" t="str">
        <f>VLOOKUP(A356,Adr!A:B,2,FALSE)</f>
        <v>Slovenský zväz biatlonu</v>
      </c>
      <c r="C356" s="197" t="s">
        <v>2182</v>
      </c>
      <c r="D356" s="290">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biatlonudBStraková Michaela</v>
      </c>
      <c r="N356" s="3" t="str">
        <f t="shared" si="39"/>
        <v>35656743dB</v>
      </c>
    </row>
    <row r="357" spans="1:14" x14ac:dyDescent="0.2">
      <c r="A357" s="166" t="s">
        <v>814</v>
      </c>
      <c r="B357" s="204" t="str">
        <f>VLOOKUP(A357,Adr!A:B,2,FALSE)</f>
        <v>Slovenský zväz biatlonu</v>
      </c>
      <c r="C357" s="185" t="s">
        <v>1617</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juniori</v>
      </c>
      <c r="N357" s="3" t="str">
        <f t="shared" si="39"/>
        <v>35656743dB</v>
      </c>
    </row>
    <row r="358" spans="1:14" x14ac:dyDescent="0.2">
      <c r="A358" s="202" t="s">
        <v>814</v>
      </c>
      <c r="B358" s="204" t="str">
        <f>VLOOKUP(A358,Adr!A:B,2,FALSE)</f>
        <v>Slovenský zväz biatlonu</v>
      </c>
      <c r="C358" s="185" t="s">
        <v>1618</v>
      </c>
      <c r="D358" s="287">
        <v>10000</v>
      </c>
      <c r="E358" s="230">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juniorky</v>
      </c>
      <c r="N358" s="3" t="str">
        <f t="shared" si="39"/>
        <v>35656743dB</v>
      </c>
    </row>
    <row r="359" spans="1:14" x14ac:dyDescent="0.2">
      <c r="A359" s="202" t="s">
        <v>814</v>
      </c>
      <c r="B359" s="204" t="str">
        <f>VLOOKUP(A359,Adr!A:B,2,FALSE)</f>
        <v>Slovenský zväz biatlonu</v>
      </c>
      <c r="C359" s="185" t="s">
        <v>2183</v>
      </c>
      <c r="D359" s="287">
        <v>30000</v>
      </c>
      <c r="E359" s="173">
        <v>0</v>
      </c>
      <c r="F359" s="166" t="s">
        <v>345</v>
      </c>
      <c r="G359" s="169" t="s">
        <v>321</v>
      </c>
      <c r="H359" s="169" t="s">
        <v>1032</v>
      </c>
      <c r="I359" s="192" t="str">
        <f t="shared" si="35"/>
        <v>35656743d</v>
      </c>
      <c r="J359" s="167" t="str">
        <f t="shared" si="36"/>
        <v>35656743026 03</v>
      </c>
      <c r="K359" s="5"/>
      <c r="L359" s="167" t="str">
        <f t="shared" si="37"/>
        <v>35656743026 03B</v>
      </c>
      <c r="M359" s="5" t="str">
        <f t="shared" si="38"/>
        <v>Slovenský zväz biatlonudBštafeta - biatlon - ženy</v>
      </c>
      <c r="N359" s="3" t="str">
        <f t="shared" si="39"/>
        <v>35656743dB</v>
      </c>
    </row>
    <row r="360" spans="1:14" x14ac:dyDescent="0.2">
      <c r="A360" s="202" t="s">
        <v>823</v>
      </c>
      <c r="B360" s="204" t="str">
        <f>VLOOKUP(A360,Adr!A:B,2,FALSE)</f>
        <v>Slovenský zväz bobistov</v>
      </c>
      <c r="C360" s="185" t="s">
        <v>1141</v>
      </c>
      <c r="D360" s="289">
        <v>62770</v>
      </c>
      <c r="E360" s="230">
        <v>0</v>
      </c>
      <c r="F360" s="166" t="s">
        <v>339</v>
      </c>
      <c r="G360" s="169" t="s">
        <v>319</v>
      </c>
      <c r="H360" s="169" t="s">
        <v>1032</v>
      </c>
      <c r="I360" s="192" t="str">
        <f t="shared" si="35"/>
        <v>36067580a</v>
      </c>
      <c r="J360" s="167" t="str">
        <f t="shared" si="36"/>
        <v>36067580026 02</v>
      </c>
      <c r="K360" s="5" t="s">
        <v>1142</v>
      </c>
      <c r="L360" s="167" t="str">
        <f t="shared" si="37"/>
        <v>36067580026 02B</v>
      </c>
      <c r="M360" s="5" t="str">
        <f t="shared" si="38"/>
        <v>Slovenský zväz bobistovaBboby a skeleton - bežné transfery</v>
      </c>
      <c r="N360" s="3" t="str">
        <f t="shared" si="39"/>
        <v>36067580aB</v>
      </c>
    </row>
    <row r="361" spans="1:14" x14ac:dyDescent="0.2">
      <c r="A361" s="166" t="s">
        <v>832</v>
      </c>
      <c r="B361" s="204" t="str">
        <f>VLOOKUP(A361,Adr!A:B,2,FALSE)</f>
        <v>Slovenský zväz cyklistiky</v>
      </c>
      <c r="C361" s="196" t="s">
        <v>1143</v>
      </c>
      <c r="D361" s="289">
        <v>1534198</v>
      </c>
      <c r="E361" s="173">
        <v>0</v>
      </c>
      <c r="F361" s="166" t="s">
        <v>339</v>
      </c>
      <c r="G361" s="169" t="s">
        <v>319</v>
      </c>
      <c r="H361" s="169" t="s">
        <v>1032</v>
      </c>
      <c r="I361" s="192" t="str">
        <f t="shared" si="35"/>
        <v>00684112a</v>
      </c>
      <c r="J361" s="167" t="str">
        <f t="shared" si="36"/>
        <v>00684112026 02</v>
      </c>
      <c r="K361" s="5" t="s">
        <v>1144</v>
      </c>
      <c r="L361" s="167" t="str">
        <f t="shared" si="37"/>
        <v>00684112026 02B</v>
      </c>
      <c r="M361" s="5" t="str">
        <f t="shared" si="38"/>
        <v>Slovenský zväz cyklistikyaBcyklistika - bežné transfery</v>
      </c>
      <c r="N361" s="3" t="str">
        <f t="shared" si="39"/>
        <v>00684112aB</v>
      </c>
    </row>
    <row r="362" spans="1:14" x14ac:dyDescent="0.2">
      <c r="A362" s="166" t="s">
        <v>832</v>
      </c>
      <c r="B362" s="204" t="str">
        <f>VLOOKUP(A362,Adr!A:B,2,FALSE)</f>
        <v>Slovenský zväz cyklistiky</v>
      </c>
      <c r="C362" s="169" t="s">
        <v>1476</v>
      </c>
      <c r="D362" s="288">
        <v>64184</v>
      </c>
      <c r="E362" s="173">
        <v>0</v>
      </c>
      <c r="F362" s="166" t="s">
        <v>343</v>
      </c>
      <c r="G362" s="169" t="s">
        <v>321</v>
      </c>
      <c r="H362" s="169" t="s">
        <v>1032</v>
      </c>
      <c r="I362" s="192" t="str">
        <f t="shared" si="35"/>
        <v>00684112c</v>
      </c>
      <c r="J362" s="167" t="str">
        <f t="shared" si="36"/>
        <v>00684112026 03</v>
      </c>
      <c r="K362" s="5"/>
      <c r="L362" s="167" t="str">
        <f t="shared" si="37"/>
        <v>00684112026 03B</v>
      </c>
      <c r="M362" s="5" t="str">
        <f t="shared" si="38"/>
        <v>Slovenský zväz cyklistikycBzabezpečenie a rozvoj športu cyklistika zdravotne postihnutých športovcov</v>
      </c>
      <c r="N362" s="3" t="str">
        <f t="shared" si="39"/>
        <v>00684112cB</v>
      </c>
    </row>
    <row r="363" spans="1:14" x14ac:dyDescent="0.2">
      <c r="A363" s="202" t="s">
        <v>832</v>
      </c>
      <c r="B363" s="204" t="str">
        <f>VLOOKUP(A363,Adr!A:B,2,FALSE)</f>
        <v>Slovenský zväz cyklistiky</v>
      </c>
      <c r="C363" s="185" t="s">
        <v>1620</v>
      </c>
      <c r="D363" s="287">
        <v>25000</v>
      </c>
      <c r="E363" s="230">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cyklistikydBČorej Jozef</v>
      </c>
      <c r="N363" s="3" t="str">
        <f t="shared" si="39"/>
        <v>00684112dB</v>
      </c>
    </row>
    <row r="364" spans="1:14" x14ac:dyDescent="0.2">
      <c r="A364" s="166" t="s">
        <v>832</v>
      </c>
      <c r="B364" s="204" t="str">
        <f>VLOOKUP(A364,Adr!A:B,2,FALSE)</f>
        <v>Slovenský zväz cyklistiky</v>
      </c>
      <c r="C364" s="185" t="s">
        <v>1621</v>
      </c>
      <c r="D364" s="287">
        <v>25000</v>
      </c>
      <c r="E364" s="173">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cyklistikydBChladoňová Viktória</v>
      </c>
      <c r="N364" s="3" t="str">
        <f t="shared" si="39"/>
        <v>00684112dB</v>
      </c>
    </row>
    <row r="365" spans="1:14" x14ac:dyDescent="0.2">
      <c r="A365" s="202" t="s">
        <v>832</v>
      </c>
      <c r="B365" s="204" t="str">
        <f>VLOOKUP(A365,Adr!A:B,2,FALSE)</f>
        <v>Slovenský zväz cyklistiky</v>
      </c>
      <c r="C365" s="196" t="s">
        <v>1622</v>
      </c>
      <c r="D365" s="287">
        <v>20000</v>
      </c>
      <c r="E365" s="230">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cyklistikydBJenčušová Nora</v>
      </c>
      <c r="N365" s="3" t="str">
        <f t="shared" si="39"/>
        <v>00684112dB</v>
      </c>
    </row>
    <row r="366" spans="1:14" x14ac:dyDescent="0.2">
      <c r="A366" s="166" t="s">
        <v>832</v>
      </c>
      <c r="B366" s="204" t="str">
        <f>VLOOKUP(A366,Adr!A:B,2,FALSE)</f>
        <v>Slovenský zväz cyklistiky</v>
      </c>
      <c r="C366" s="185" t="s">
        <v>1623</v>
      </c>
      <c r="D366" s="287">
        <v>20000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cyklistikydBKubiš Lukáš</v>
      </c>
      <c r="N366" s="3" t="str">
        <f t="shared" si="39"/>
        <v>00684112dB</v>
      </c>
    </row>
    <row r="367" spans="1:14" x14ac:dyDescent="0.2">
      <c r="A367" s="166" t="s">
        <v>832</v>
      </c>
      <c r="B367" s="204" t="str">
        <f>VLOOKUP(A367,Adr!A:B,2,FALSE)</f>
        <v>Slovenský zväz cyklistiky</v>
      </c>
      <c r="C367" s="196" t="s">
        <v>1624</v>
      </c>
      <c r="D367" s="289">
        <v>25000</v>
      </c>
      <c r="E367" s="173">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cyklistikydBManiková Dominika</v>
      </c>
      <c r="N367" s="3" t="str">
        <f t="shared" si="39"/>
        <v>00684112dB</v>
      </c>
    </row>
    <row r="368" spans="1:14" x14ac:dyDescent="0.2">
      <c r="A368" s="166" t="s">
        <v>832</v>
      </c>
      <c r="B368" s="204" t="str">
        <f>VLOOKUP(A368,Adr!A:B,2,FALSE)</f>
        <v>Slovenský zväz cyklistiky</v>
      </c>
      <c r="C368" s="185" t="s">
        <v>1625</v>
      </c>
      <c r="D368" s="287">
        <v>55000</v>
      </c>
      <c r="E368" s="230">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cyklistikydBMetelka Jozef</v>
      </c>
      <c r="N368" s="3" t="str">
        <f t="shared" si="39"/>
        <v>00684112dB</v>
      </c>
    </row>
    <row r="369" spans="1:14" x14ac:dyDescent="0.2">
      <c r="A369" s="178" t="s">
        <v>832</v>
      </c>
      <c r="B369" s="204" t="str">
        <f>VLOOKUP(A369,Adr!A:B,2,FALSE)</f>
        <v>Slovenský zväz cyklistiky</v>
      </c>
      <c r="C369" s="196" t="s">
        <v>1626</v>
      </c>
      <c r="D369" s="287">
        <v>10000</v>
      </c>
      <c r="E369" s="173">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cyklistikydBStrečko Ondrej</v>
      </c>
      <c r="N369" s="3" t="str">
        <f t="shared" si="39"/>
        <v>00684112dB</v>
      </c>
    </row>
    <row r="370" spans="1:14" x14ac:dyDescent="0.2">
      <c r="A370" s="202" t="s">
        <v>832</v>
      </c>
      <c r="B370" s="204" t="str">
        <f>VLOOKUP(A370,Adr!A:B,2,FALSE)</f>
        <v>Slovenský zväz cyklistiky</v>
      </c>
      <c r="C370" s="196" t="s">
        <v>1627</v>
      </c>
      <c r="D370" s="289">
        <v>20000</v>
      </c>
      <c r="E370" s="230">
        <v>0</v>
      </c>
      <c r="F370" s="166" t="s">
        <v>345</v>
      </c>
      <c r="G370" s="169" t="s">
        <v>321</v>
      </c>
      <c r="H370" s="169" t="s">
        <v>1032</v>
      </c>
      <c r="I370" s="192" t="str">
        <f t="shared" si="35"/>
        <v>00684112d</v>
      </c>
      <c r="J370" s="167" t="str">
        <f t="shared" si="36"/>
        <v>00684112026 03</v>
      </c>
      <c r="K370" s="5"/>
      <c r="L370" s="167" t="str">
        <f t="shared" si="37"/>
        <v>00684112026 03B</v>
      </c>
      <c r="M370" s="5" t="str">
        <f t="shared" si="38"/>
        <v>Slovenský zväz cyklistikydBSvrček Martin</v>
      </c>
      <c r="N370" s="3" t="str">
        <f t="shared" si="39"/>
        <v>00684112dB</v>
      </c>
    </row>
    <row r="371" spans="1:14" x14ac:dyDescent="0.2">
      <c r="A371" s="166" t="s">
        <v>832</v>
      </c>
      <c r="B371" s="204" t="str">
        <f>VLOOKUP(A371,Adr!A:B,2,FALSE)</f>
        <v>Slovenský zväz cyklistiky</v>
      </c>
      <c r="C371" s="196" t="s">
        <v>2990</v>
      </c>
      <c r="D371" s="187">
        <v>58000</v>
      </c>
      <c r="E371" s="173">
        <v>0</v>
      </c>
      <c r="F371" s="166" t="s">
        <v>349</v>
      </c>
      <c r="G371" s="169" t="s">
        <v>321</v>
      </c>
      <c r="H371" s="169" t="s">
        <v>1032</v>
      </c>
      <c r="I371" s="192" t="str">
        <f t="shared" si="35"/>
        <v>00684112f</v>
      </c>
      <c r="J371" s="167" t="str">
        <f t="shared" si="36"/>
        <v>00684112026 03</v>
      </c>
      <c r="K371" s="5"/>
      <c r="L371" s="167" t="str">
        <f t="shared" si="37"/>
        <v>00684112026 03B</v>
      </c>
      <c r="M371" s="5" t="str">
        <f t="shared" si="38"/>
        <v>Slovenský zväz cyklistikyfBPodpora činnosti centier talentovanej mládeže</v>
      </c>
      <c r="N371" s="3" t="str">
        <f t="shared" si="39"/>
        <v>00684112fB</v>
      </c>
    </row>
    <row r="372" spans="1:14" x14ac:dyDescent="0.2">
      <c r="A372" s="166" t="s">
        <v>832</v>
      </c>
      <c r="B372" s="204" t="str">
        <f>VLOOKUP(A372,Adr!A:B,2,FALSE)</f>
        <v>Slovenský zväz cyklistiky</v>
      </c>
      <c r="C372" s="190" t="s">
        <v>2990</v>
      </c>
      <c r="D372" s="172">
        <v>70000</v>
      </c>
      <c r="E372" s="173">
        <v>0</v>
      </c>
      <c r="F372" s="166" t="s">
        <v>349</v>
      </c>
      <c r="G372" s="169" t="s">
        <v>321</v>
      </c>
      <c r="H372" s="169" t="s">
        <v>1055</v>
      </c>
      <c r="I372" s="192" t="str">
        <f t="shared" si="35"/>
        <v>00684112f</v>
      </c>
      <c r="J372" s="167" t="str">
        <f t="shared" si="36"/>
        <v>00684112026 03</v>
      </c>
      <c r="K372" s="5"/>
      <c r="L372" s="167" t="str">
        <f t="shared" si="37"/>
        <v>00684112026 03K</v>
      </c>
      <c r="M372" s="5" t="str">
        <f t="shared" si="38"/>
        <v>Slovenský zväz cyklistikyfKPodpora činnosti centier talentovanej mládeže</v>
      </c>
      <c r="N372" s="3" t="str">
        <f t="shared" si="39"/>
        <v>00684112fK</v>
      </c>
    </row>
    <row r="373" spans="1:14" x14ac:dyDescent="0.2">
      <c r="A373" s="182" t="s">
        <v>832</v>
      </c>
      <c r="B373" s="204" t="str">
        <f>VLOOKUP(A373,Adr!A:B,2,FALSE)</f>
        <v>Slovenský zväz cyklistiky</v>
      </c>
      <c r="C373" s="185" t="s">
        <v>1666</v>
      </c>
      <c r="D373" s="287">
        <v>80000</v>
      </c>
      <c r="E373" s="230">
        <v>0</v>
      </c>
      <c r="F373" s="166" t="s">
        <v>349</v>
      </c>
      <c r="G373" s="169" t="s">
        <v>321</v>
      </c>
      <c r="H373" s="169" t="s">
        <v>1032</v>
      </c>
      <c r="I373" s="192" t="str">
        <f t="shared" si="35"/>
        <v>00684112f</v>
      </c>
      <c r="J373" s="167" t="str">
        <f t="shared" si="36"/>
        <v>00684112026 03</v>
      </c>
      <c r="K373" s="5"/>
      <c r="L373" s="167" t="str">
        <f t="shared" si="37"/>
        <v>00684112026 03B</v>
      </c>
      <c r="M373" s="5" t="str">
        <f t="shared" si="38"/>
        <v>Slovenský zväz cyklistikyfBZorganizovanie kongresu európskej cyklistickej únie na Slovensku</v>
      </c>
      <c r="N373" s="3" t="str">
        <f t="shared" si="39"/>
        <v>00684112fB</v>
      </c>
    </row>
    <row r="374" spans="1:14" x14ac:dyDescent="0.2">
      <c r="A374" s="202" t="s">
        <v>841</v>
      </c>
      <c r="B374" s="204" t="str">
        <f>VLOOKUP(A374,Adr!A:B,2,FALSE)</f>
        <v>Slovenský zväz dráhového golfu</v>
      </c>
      <c r="C374" s="196" t="s">
        <v>1145</v>
      </c>
      <c r="D374" s="289">
        <v>20983</v>
      </c>
      <c r="E374" s="230">
        <v>0</v>
      </c>
      <c r="F374" s="166" t="s">
        <v>339</v>
      </c>
      <c r="G374" s="169" t="s">
        <v>319</v>
      </c>
      <c r="H374" s="169" t="s">
        <v>1032</v>
      </c>
      <c r="I374" s="192" t="str">
        <f t="shared" si="35"/>
        <v>31806431a</v>
      </c>
      <c r="J374" s="167" t="str">
        <f t="shared" si="36"/>
        <v>31806431026 02</v>
      </c>
      <c r="K374" s="5" t="s">
        <v>1146</v>
      </c>
      <c r="L374" s="167" t="str">
        <f t="shared" si="37"/>
        <v>31806431026 02B</v>
      </c>
      <c r="M374" s="5" t="str">
        <f t="shared" si="38"/>
        <v>Slovenský zväz dráhového golfuaBdráhový golf - bežné transfery</v>
      </c>
      <c r="N374" s="3" t="str">
        <f t="shared" si="39"/>
        <v>31806431aB</v>
      </c>
    </row>
    <row r="375" spans="1:14" x14ac:dyDescent="0.2">
      <c r="A375" s="198" t="s">
        <v>848</v>
      </c>
      <c r="B375" s="204" t="str">
        <f>VLOOKUP(A375,Adr!A:B,2,FALSE)</f>
        <v>Slovenský zväz florbalu</v>
      </c>
      <c r="C375" s="196" t="s">
        <v>1147</v>
      </c>
      <c r="D375" s="289">
        <v>565005</v>
      </c>
      <c r="E375" s="173">
        <v>0</v>
      </c>
      <c r="F375" s="166" t="s">
        <v>339</v>
      </c>
      <c r="G375" s="169" t="s">
        <v>319</v>
      </c>
      <c r="H375" s="169" t="s">
        <v>1032</v>
      </c>
      <c r="I375" s="192" t="str">
        <f t="shared" si="35"/>
        <v>31795421a</v>
      </c>
      <c r="J375" s="167" t="str">
        <f t="shared" si="36"/>
        <v>31795421026 02</v>
      </c>
      <c r="K375" s="5" t="s">
        <v>1148</v>
      </c>
      <c r="L375" s="167" t="str">
        <f t="shared" si="37"/>
        <v>31795421026 02B</v>
      </c>
      <c r="M375" s="5" t="str">
        <f t="shared" si="38"/>
        <v>Slovenský zväz florbaluaBflorbal - bežné transfery</v>
      </c>
      <c r="N375" s="3" t="str">
        <f t="shared" si="39"/>
        <v>31795421aB</v>
      </c>
    </row>
    <row r="376" spans="1:14" x14ac:dyDescent="0.2">
      <c r="A376" s="198" t="s">
        <v>854</v>
      </c>
      <c r="B376" s="204" t="str">
        <f>VLOOKUP(A376,Adr!A:B,2,FALSE)</f>
        <v>Slovenský zväz hádzanej</v>
      </c>
      <c r="C376" s="185" t="s">
        <v>1149</v>
      </c>
      <c r="D376" s="287">
        <v>1374010</v>
      </c>
      <c r="E376" s="230">
        <v>0</v>
      </c>
      <c r="F376" s="166" t="s">
        <v>339</v>
      </c>
      <c r="G376" s="169" t="s">
        <v>319</v>
      </c>
      <c r="H376" s="169" t="s">
        <v>1032</v>
      </c>
      <c r="I376" s="192" t="str">
        <f t="shared" si="35"/>
        <v>30774772a</v>
      </c>
      <c r="J376" s="167" t="str">
        <f t="shared" si="36"/>
        <v>30774772026 02</v>
      </c>
      <c r="K376" s="5" t="s">
        <v>1150</v>
      </c>
      <c r="L376" s="167" t="str">
        <f t="shared" si="37"/>
        <v>30774772026 02B</v>
      </c>
      <c r="M376" s="5" t="str">
        <f t="shared" si="38"/>
        <v>Slovenský zväz hádzanejaBhádzaná - bežné transfery</v>
      </c>
      <c r="N376" s="3" t="str">
        <f t="shared" si="39"/>
        <v>30774772aB</v>
      </c>
    </row>
    <row r="377" spans="1:14" x14ac:dyDescent="0.2">
      <c r="A377" s="202" t="s">
        <v>1974</v>
      </c>
      <c r="B377" s="204" t="str">
        <f>VLOOKUP(A377,Adr!A:B,2,FALSE)</f>
        <v>Slovenský zväz hasičského športu</v>
      </c>
      <c r="C377" s="185" t="s">
        <v>2234</v>
      </c>
      <c r="D377" s="287">
        <v>15000</v>
      </c>
      <c r="E377" s="173">
        <v>0</v>
      </c>
      <c r="F377" s="166" t="s">
        <v>349</v>
      </c>
      <c r="G377" s="169" t="s">
        <v>321</v>
      </c>
      <c r="H377" s="169" t="s">
        <v>1032</v>
      </c>
      <c r="I377" s="192" t="str">
        <f t="shared" si="35"/>
        <v>42390800f</v>
      </c>
      <c r="J377" s="167" t="str">
        <f t="shared" si="36"/>
        <v>42390800026 03</v>
      </c>
      <c r="K377" s="5"/>
      <c r="L377" s="167" t="str">
        <f t="shared" si="37"/>
        <v>42390800026 03B</v>
      </c>
      <c r="M377" s="5" t="str">
        <f t="shared" si="38"/>
        <v>Slovenský zväz hasičského športufBpodpora a rozvoj športu</v>
      </c>
      <c r="N377" s="3" t="str">
        <f t="shared" si="39"/>
        <v>42390800fB</v>
      </c>
    </row>
    <row r="378" spans="1:14" x14ac:dyDescent="0.2">
      <c r="A378" s="166" t="s">
        <v>1981</v>
      </c>
      <c r="B378" s="204" t="str">
        <f>VLOOKUP(A378,Adr!A:B,2,FALSE)</f>
        <v>Slovenský zväz integrovaného tanca a tanečného športu</v>
      </c>
      <c r="C378" s="197" t="s">
        <v>350</v>
      </c>
      <c r="D378" s="191">
        <v>10000</v>
      </c>
      <c r="E378" s="173">
        <v>0</v>
      </c>
      <c r="F378" s="166" t="s">
        <v>349</v>
      </c>
      <c r="G378" s="169" t="s">
        <v>321</v>
      </c>
      <c r="H378" s="169" t="s">
        <v>1032</v>
      </c>
      <c r="I378" s="192" t="str">
        <f t="shared" si="35"/>
        <v>36070351f</v>
      </c>
      <c r="J378" s="167" t="str">
        <f t="shared" si="36"/>
        <v>36070351026 03</v>
      </c>
      <c r="K378" s="5"/>
      <c r="L378" s="167" t="str">
        <f t="shared" si="37"/>
        <v>36070351026 03B</v>
      </c>
      <c r="M378" s="5" t="str">
        <f t="shared" si="38"/>
        <v>Slovenský zväz integrovaného tanca a tanečného športufBplnenie úloh verejného záujmu v športe</v>
      </c>
      <c r="N378" s="3" t="str">
        <f t="shared" si="39"/>
        <v>36070351fB</v>
      </c>
    </row>
    <row r="379" spans="1:14" x14ac:dyDescent="0.2">
      <c r="A379" s="198" t="s">
        <v>1981</v>
      </c>
      <c r="B379" s="204" t="str">
        <f>VLOOKUP(A379,Adr!A:B,2,FALSE)</f>
        <v>Slovenský zväz integrovaného tanca a tanečného športu</v>
      </c>
      <c r="C379" s="196" t="s">
        <v>352</v>
      </c>
      <c r="D379" s="287">
        <v>25000</v>
      </c>
      <c r="E379" s="173">
        <v>0</v>
      </c>
      <c r="F379" s="166" t="s">
        <v>351</v>
      </c>
      <c r="G379" s="169" t="s">
        <v>321</v>
      </c>
      <c r="H379" s="169" t="s">
        <v>1032</v>
      </c>
      <c r="I379" s="192" t="str">
        <f t="shared" si="35"/>
        <v>36070351g</v>
      </c>
      <c r="J379" s="167" t="str">
        <f t="shared" si="36"/>
        <v>36070351026 03</v>
      </c>
      <c r="K379" s="5"/>
      <c r="L379" s="167" t="str">
        <f t="shared" si="37"/>
        <v>36070351026 03B</v>
      </c>
      <c r="M379" s="5" t="str">
        <f t="shared" si="38"/>
        <v>Slovenský zväz integrovaného tanca a tanečného športugBrozvoj športov, ktoré nie sú uznanými podľa zákona č. 440/2015 Z. z.</v>
      </c>
      <c r="N379" s="3" t="str">
        <f t="shared" si="39"/>
        <v>36070351gB</v>
      </c>
    </row>
    <row r="380" spans="1:14" x14ac:dyDescent="0.2">
      <c r="A380" s="166" t="s">
        <v>861</v>
      </c>
      <c r="B380" s="204" t="str">
        <f>VLOOKUP(A380,Adr!A:B,2,FALSE)</f>
        <v>Slovenský zväz jachtingu</v>
      </c>
      <c r="C380" s="196" t="s">
        <v>1151</v>
      </c>
      <c r="D380" s="289">
        <v>55948</v>
      </c>
      <c r="E380" s="173">
        <v>0</v>
      </c>
      <c r="F380" s="166" t="s">
        <v>339</v>
      </c>
      <c r="G380" s="169" t="s">
        <v>319</v>
      </c>
      <c r="H380" s="169" t="s">
        <v>1032</v>
      </c>
      <c r="I380" s="192" t="str">
        <f t="shared" si="35"/>
        <v>30793211a</v>
      </c>
      <c r="J380" s="167" t="str">
        <f t="shared" si="36"/>
        <v>30793211026 02</v>
      </c>
      <c r="K380" s="5" t="s">
        <v>1152</v>
      </c>
      <c r="L380" s="167" t="str">
        <f t="shared" si="37"/>
        <v>30793211026 02B</v>
      </c>
      <c r="M380" s="5" t="str">
        <f t="shared" si="38"/>
        <v>Slovenský zväz jachtinguaBjachting - bežné transfery</v>
      </c>
      <c r="N380" s="3" t="str">
        <f t="shared" si="39"/>
        <v>30793211aB</v>
      </c>
    </row>
    <row r="381" spans="1:14" x14ac:dyDescent="0.2">
      <c r="A381" s="166" t="s">
        <v>861</v>
      </c>
      <c r="B381" s="204" t="str">
        <f>VLOOKUP(A381,Adr!A:B,2,FALSE)</f>
        <v>Slovenský zväz jachtingu</v>
      </c>
      <c r="C381" s="196" t="s">
        <v>1628</v>
      </c>
      <c r="D381" s="289">
        <v>20000</v>
      </c>
      <c r="E381" s="173">
        <v>0</v>
      </c>
      <c r="F381" s="166" t="s">
        <v>345</v>
      </c>
      <c r="G381" s="169" t="s">
        <v>321</v>
      </c>
      <c r="H381" s="169" t="s">
        <v>1032</v>
      </c>
      <c r="I381" s="192" t="str">
        <f t="shared" si="35"/>
        <v>30793211d</v>
      </c>
      <c r="J381" s="167" t="str">
        <f t="shared" si="36"/>
        <v>30793211026 03</v>
      </c>
      <c r="K381" s="5"/>
      <c r="L381" s="167" t="str">
        <f t="shared" si="37"/>
        <v>30793211026 03B</v>
      </c>
      <c r="M381" s="5" t="str">
        <f t="shared" si="38"/>
        <v>Slovenský zväz jachtingudBKubín Róbert</v>
      </c>
      <c r="N381" s="3" t="str">
        <f t="shared" si="39"/>
        <v>30793211dB</v>
      </c>
    </row>
    <row r="382" spans="1:14" x14ac:dyDescent="0.2">
      <c r="A382" s="182" t="s">
        <v>868</v>
      </c>
      <c r="B382" s="204" t="str">
        <f>VLOOKUP(A382,Adr!A:B,2,FALSE)</f>
        <v>Slovenský zväz Judo</v>
      </c>
      <c r="C382" s="185" t="s">
        <v>1153</v>
      </c>
      <c r="D382" s="287">
        <v>157989</v>
      </c>
      <c r="E382" s="230">
        <v>0</v>
      </c>
      <c r="F382" s="166" t="s">
        <v>339</v>
      </c>
      <c r="G382" s="169" t="s">
        <v>319</v>
      </c>
      <c r="H382" s="169" t="s">
        <v>1032</v>
      </c>
      <c r="I382" s="192" t="str">
        <f t="shared" si="35"/>
        <v>17308518a</v>
      </c>
      <c r="J382" s="167" t="str">
        <f t="shared" si="36"/>
        <v>17308518026 02</v>
      </c>
      <c r="K382" s="5" t="s">
        <v>1154</v>
      </c>
      <c r="L382" s="167" t="str">
        <f t="shared" si="37"/>
        <v>17308518026 02B</v>
      </c>
      <c r="M382" s="5" t="str">
        <f t="shared" si="38"/>
        <v>Slovenský zväz JudoaBjudo - bežné transfery</v>
      </c>
      <c r="N382" s="3" t="str">
        <f t="shared" si="39"/>
        <v>17308518aB</v>
      </c>
    </row>
    <row r="383" spans="1:14" x14ac:dyDescent="0.2">
      <c r="A383" s="202" t="s">
        <v>868</v>
      </c>
      <c r="B383" s="204" t="str">
        <f>VLOOKUP(A383,Adr!A:B,2,FALSE)</f>
        <v>Slovenský zväz Judo</v>
      </c>
      <c r="C383" s="185" t="s">
        <v>1629</v>
      </c>
      <c r="D383" s="287">
        <v>15000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JudodBÁdam Viktor</v>
      </c>
      <c r="N383" s="3" t="str">
        <f t="shared" si="39"/>
        <v>17308518dB</v>
      </c>
    </row>
    <row r="384" spans="1:14" x14ac:dyDescent="0.2">
      <c r="A384" s="198" t="s">
        <v>868</v>
      </c>
      <c r="B384" s="204" t="str">
        <f>VLOOKUP(A384,Adr!A:B,2,FALSE)</f>
        <v>Slovenský zväz Judo</v>
      </c>
      <c r="C384" s="196" t="s">
        <v>1630</v>
      </c>
      <c r="D384" s="289">
        <v>50000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 Márius</v>
      </c>
      <c r="N384" s="3" t="str">
        <f t="shared" si="39"/>
        <v>17308518dB</v>
      </c>
    </row>
    <row r="385" spans="1:14" x14ac:dyDescent="0.2">
      <c r="A385" s="198" t="s">
        <v>868</v>
      </c>
      <c r="B385" s="204" t="str">
        <f>VLOOKUP(A385,Adr!A:B,2,FALSE)</f>
        <v>Slovenský zväz Judo</v>
      </c>
      <c r="C385" s="169" t="s">
        <v>1631</v>
      </c>
      <c r="D385" s="288">
        <v>10000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JudodBFízeľová Ema</v>
      </c>
      <c r="N385" s="3" t="str">
        <f t="shared" si="39"/>
        <v>17308518dB</v>
      </c>
    </row>
    <row r="386" spans="1:14" x14ac:dyDescent="0.2">
      <c r="A386" s="182" t="s">
        <v>868</v>
      </c>
      <c r="B386" s="204" t="str">
        <f>VLOOKUP(A386,Adr!A:B,2,FALSE)</f>
        <v>Slovenský zväz Judo</v>
      </c>
      <c r="C386" s="185" t="s">
        <v>1632</v>
      </c>
      <c r="D386" s="287">
        <v>15000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JudodBMaťašeje Benjamín</v>
      </c>
      <c r="N386" s="3" t="str">
        <f t="shared" si="39"/>
        <v>17308518dB</v>
      </c>
    </row>
    <row r="387" spans="1:14" x14ac:dyDescent="0.2">
      <c r="A387" s="178" t="s">
        <v>868</v>
      </c>
      <c r="B387" s="204" t="str">
        <f>VLOOKUP(A387,Adr!A:B,2,FALSE)</f>
        <v>Slovenský zväz Judo</v>
      </c>
      <c r="C387" s="196" t="s">
        <v>1633</v>
      </c>
      <c r="D387" s="289">
        <v>10000</v>
      </c>
      <c r="E387" s="230">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JudodBScheffel Oliver</v>
      </c>
      <c r="N387" s="3" t="str">
        <f t="shared" si="39"/>
        <v>17308518dB</v>
      </c>
    </row>
    <row r="388" spans="1:14" x14ac:dyDescent="0.2">
      <c r="A388" s="198" t="s">
        <v>868</v>
      </c>
      <c r="B388" s="204" t="str">
        <f>VLOOKUP(A388,Adr!A:B,2,FALSE)</f>
        <v>Slovenský zväz Judo</v>
      </c>
      <c r="C388" s="185" t="s">
        <v>1634</v>
      </c>
      <c r="D388" s="287">
        <v>20000</v>
      </c>
      <c r="E388" s="173">
        <v>0</v>
      </c>
      <c r="F388" s="166" t="s">
        <v>345</v>
      </c>
      <c r="G388" s="169" t="s">
        <v>321</v>
      </c>
      <c r="H388" s="169" t="s">
        <v>1032</v>
      </c>
      <c r="I388" s="192" t="str">
        <f t="shared" si="35"/>
        <v>17308518d</v>
      </c>
      <c r="J388" s="167" t="str">
        <f t="shared" si="36"/>
        <v>17308518026 03</v>
      </c>
      <c r="K388" s="5"/>
      <c r="L388" s="167" t="str">
        <f t="shared" si="37"/>
        <v>17308518026 03B</v>
      </c>
      <c r="M388" s="5" t="str">
        <f t="shared" si="38"/>
        <v>Slovenský zväz JudodBTománková Patrícia</v>
      </c>
      <c r="N388" s="3" t="str">
        <f t="shared" si="39"/>
        <v>17308518dB</v>
      </c>
    </row>
    <row r="389" spans="1:14" x14ac:dyDescent="0.2">
      <c r="A389" s="166" t="s">
        <v>868</v>
      </c>
      <c r="B389" s="204" t="str">
        <f>VLOOKUP(A389,Adr!A:B,2,FALSE)</f>
        <v>Slovenský zväz Judo</v>
      </c>
      <c r="C389" s="197" t="s">
        <v>350</v>
      </c>
      <c r="D389" s="187">
        <v>50000</v>
      </c>
      <c r="E389" s="173">
        <v>0</v>
      </c>
      <c r="F389" s="166" t="s">
        <v>349</v>
      </c>
      <c r="G389" s="169" t="s">
        <v>321</v>
      </c>
      <c r="H389" s="169" t="s">
        <v>1032</v>
      </c>
      <c r="I389" s="192" t="str">
        <f t="shared" si="35"/>
        <v>17308518f</v>
      </c>
      <c r="J389" s="167" t="str">
        <f t="shared" si="36"/>
        <v>17308518026 03</v>
      </c>
      <c r="K389" s="5"/>
      <c r="L389" s="167" t="str">
        <f t="shared" si="37"/>
        <v>17308518026 03B</v>
      </c>
      <c r="M389" s="5" t="str">
        <f t="shared" si="38"/>
        <v>Slovenský zväz JudofBplnenie úloh verejného záujmu v športe</v>
      </c>
      <c r="N389" s="3" t="str">
        <f t="shared" si="39"/>
        <v>17308518fB</v>
      </c>
    </row>
    <row r="390" spans="1:14" x14ac:dyDescent="0.2">
      <c r="A390" s="198" t="s">
        <v>874</v>
      </c>
      <c r="B390" s="204" t="str">
        <f>VLOOKUP(A390,Adr!A:B,2,FALSE)</f>
        <v>Slovenský Zväz Karate</v>
      </c>
      <c r="C390" s="169" t="s">
        <v>1155</v>
      </c>
      <c r="D390" s="288">
        <v>621440</v>
      </c>
      <c r="E390" s="173">
        <v>0</v>
      </c>
      <c r="F390" s="166" t="s">
        <v>339</v>
      </c>
      <c r="G390" s="169" t="s">
        <v>319</v>
      </c>
      <c r="H390" s="169" t="s">
        <v>1032</v>
      </c>
      <c r="I390" s="192" t="str">
        <f t="shared" si="35"/>
        <v>30811571a</v>
      </c>
      <c r="J390" s="167" t="str">
        <f t="shared" si="36"/>
        <v>30811571026 02</v>
      </c>
      <c r="K390" s="5" t="s">
        <v>1156</v>
      </c>
      <c r="L390" s="167" t="str">
        <f t="shared" si="37"/>
        <v>30811571026 02B</v>
      </c>
      <c r="M390" s="5" t="str">
        <f t="shared" si="38"/>
        <v>Slovenský Zväz KarateaBkarate - bežné transfery</v>
      </c>
      <c r="N390" s="3" t="str">
        <f t="shared" si="39"/>
        <v>30811571aB</v>
      </c>
    </row>
    <row r="391" spans="1:14" x14ac:dyDescent="0.2">
      <c r="A391" s="198" t="s">
        <v>874</v>
      </c>
      <c r="B391" s="204" t="str">
        <f>VLOOKUP(A391,Adr!A:B,2,FALSE)</f>
        <v>Slovenský Zväz Karate</v>
      </c>
      <c r="C391" s="169" t="s">
        <v>1477</v>
      </c>
      <c r="D391" s="288">
        <v>9761</v>
      </c>
      <c r="E391" s="230">
        <v>0</v>
      </c>
      <c r="F391" s="166" t="s">
        <v>343</v>
      </c>
      <c r="G391" s="169" t="s">
        <v>321</v>
      </c>
      <c r="H391" s="169" t="s">
        <v>1032</v>
      </c>
      <c r="I391" s="192" t="str">
        <f t="shared" ref="I391:I454" si="40">A391&amp;F391</f>
        <v>30811571c</v>
      </c>
      <c r="J391" s="167" t="str">
        <f t="shared" ref="J391:J454" si="41">A391&amp;G391</f>
        <v>30811571026 03</v>
      </c>
      <c r="K391" s="5"/>
      <c r="L391" s="167" t="str">
        <f t="shared" ref="L391:L454" si="42">A391&amp;G391&amp;H391</f>
        <v>30811571026 03B</v>
      </c>
      <c r="M391" s="5" t="str">
        <f t="shared" ref="M391:M454" si="43">B391&amp;F391&amp;H391&amp;C391</f>
        <v>Slovenský Zväz KaratecBzabezpečenie a rozvoj športu karate zdravotne postihnutých športovcov</v>
      </c>
      <c r="N391" s="3" t="str">
        <f t="shared" ref="N391:N454" si="44">+I391&amp;H391</f>
        <v>30811571cB</v>
      </c>
    </row>
    <row r="392" spans="1:14" x14ac:dyDescent="0.2">
      <c r="A392" s="202" t="s">
        <v>874</v>
      </c>
      <c r="B392" s="204" t="str">
        <f>VLOOKUP(A392,Adr!A:B,2,FALSE)</f>
        <v>Slovenský Zväz Karate</v>
      </c>
      <c r="C392" s="185" t="s">
        <v>1635</v>
      </c>
      <c r="D392" s="287">
        <v>30000</v>
      </c>
      <c r="E392" s="230">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KaratedBBakoš Suchánková Ingrida</v>
      </c>
      <c r="N392" s="3" t="str">
        <f t="shared" si="44"/>
        <v>30811571dB</v>
      </c>
    </row>
    <row r="393" spans="1:14" x14ac:dyDescent="0.2">
      <c r="A393" s="166" t="s">
        <v>874</v>
      </c>
      <c r="B393" s="204" t="str">
        <f>VLOOKUP(A393,Adr!A:B,2,FALSE)</f>
        <v>Slovenský Zväz Karate</v>
      </c>
      <c r="C393" s="196" t="s">
        <v>2988</v>
      </c>
      <c r="D393" s="289">
        <v>10000</v>
      </c>
      <c r="E393" s="173">
        <v>0</v>
      </c>
      <c r="F393" s="166" t="s">
        <v>345</v>
      </c>
      <c r="G393" s="169" t="s">
        <v>321</v>
      </c>
      <c r="H393" s="169" t="s">
        <v>1032</v>
      </c>
      <c r="I393" s="192" t="str">
        <f t="shared" si="40"/>
        <v>30811571d</v>
      </c>
      <c r="J393" s="167" t="str">
        <f t="shared" si="41"/>
        <v>30811571026 03</v>
      </c>
      <c r="K393" s="5"/>
      <c r="L393" s="167" t="str">
        <f t="shared" si="42"/>
        <v>30811571026 03B</v>
      </c>
      <c r="M393" s="5" t="str">
        <f t="shared" si="43"/>
        <v>Slovenský Zväz KaratedBImrich Dominik</v>
      </c>
      <c r="N393" s="3" t="str">
        <f t="shared" si="44"/>
        <v>30811571dB</v>
      </c>
    </row>
    <row r="394" spans="1:14" x14ac:dyDescent="0.2">
      <c r="A394" s="202" t="s">
        <v>874</v>
      </c>
      <c r="B394" s="204" t="str">
        <f>VLOOKUP(A394,Adr!A:B,2,FALSE)</f>
        <v>Slovenský Zväz Karate</v>
      </c>
      <c r="C394" s="196" t="s">
        <v>2214</v>
      </c>
      <c r="D394" s="287">
        <v>10000</v>
      </c>
      <c r="E394" s="230">
        <v>0</v>
      </c>
      <c r="F394" s="166" t="s">
        <v>362</v>
      </c>
      <c r="G394" s="169" t="s">
        <v>321</v>
      </c>
      <c r="H394" s="169" t="s">
        <v>1032</v>
      </c>
      <c r="I394" s="192" t="str">
        <f t="shared" si="40"/>
        <v>30811571m</v>
      </c>
      <c r="J394" s="167" t="str">
        <f t="shared" si="41"/>
        <v>30811571026 03</v>
      </c>
      <c r="K394" s="5"/>
      <c r="L394" s="167" t="str">
        <f t="shared" si="42"/>
        <v>30811571026 03B</v>
      </c>
      <c r="M394" s="5" t="str">
        <f t="shared" si="43"/>
        <v>Slovenský Zväz KaratemBVeľká cena Slovenska</v>
      </c>
      <c r="N394" s="3" t="str">
        <f t="shared" si="44"/>
        <v>30811571mB</v>
      </c>
    </row>
    <row r="395" spans="1:14" x14ac:dyDescent="0.2">
      <c r="A395" s="178" t="s">
        <v>881</v>
      </c>
      <c r="B395" s="204" t="str">
        <f>VLOOKUP(A395,Adr!A:B,2,FALSE)</f>
        <v>Slovenský zväz kickboxu</v>
      </c>
      <c r="C395" s="169" t="s">
        <v>1157</v>
      </c>
      <c r="D395" s="288">
        <v>94554</v>
      </c>
      <c r="E395" s="173">
        <v>0</v>
      </c>
      <c r="F395" s="166" t="s">
        <v>339</v>
      </c>
      <c r="G395" s="169" t="s">
        <v>319</v>
      </c>
      <c r="H395" s="169" t="s">
        <v>1032</v>
      </c>
      <c r="I395" s="192" t="str">
        <f t="shared" si="40"/>
        <v>31119247a</v>
      </c>
      <c r="J395" s="167" t="str">
        <f t="shared" si="41"/>
        <v>31119247026 02</v>
      </c>
      <c r="K395" s="5" t="s">
        <v>1158</v>
      </c>
      <c r="L395" s="167" t="str">
        <f t="shared" si="42"/>
        <v>31119247026 02B</v>
      </c>
      <c r="M395" s="5" t="str">
        <f t="shared" si="43"/>
        <v>Slovenský zväz kickboxuaBkickbox - bežné transfery</v>
      </c>
      <c r="N395" s="3" t="str">
        <f t="shared" si="44"/>
        <v>31119247aB</v>
      </c>
    </row>
    <row r="396" spans="1:14" x14ac:dyDescent="0.2">
      <c r="A396" s="182" t="s">
        <v>881</v>
      </c>
      <c r="B396" s="204" t="str">
        <f>VLOOKUP(A396,Adr!A:B,2,FALSE)</f>
        <v>Slovenský zväz kickboxu</v>
      </c>
      <c r="C396" s="185" t="s">
        <v>1636</v>
      </c>
      <c r="D396" s="287">
        <v>20000</v>
      </c>
      <c r="E396" s="230">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kickboxudBCmárová Lucia</v>
      </c>
      <c r="N396" s="3" t="str">
        <f t="shared" si="44"/>
        <v>31119247dB</v>
      </c>
    </row>
    <row r="397" spans="1:14" x14ac:dyDescent="0.2">
      <c r="A397" s="166" t="s">
        <v>881</v>
      </c>
      <c r="B397" s="204" t="str">
        <f>VLOOKUP(A397,Adr!A:B,2,FALSE)</f>
        <v>Slovenský zväz kickboxu</v>
      </c>
      <c r="C397" s="196" t="s">
        <v>1637</v>
      </c>
      <c r="D397" s="289">
        <v>30000</v>
      </c>
      <c r="E397" s="173">
        <v>0</v>
      </c>
      <c r="F397" s="166" t="s">
        <v>345</v>
      </c>
      <c r="G397" s="169" t="s">
        <v>321</v>
      </c>
      <c r="H397" s="169" t="s">
        <v>1032</v>
      </c>
      <c r="I397" s="192" t="str">
        <f t="shared" si="40"/>
        <v>31119247d</v>
      </c>
      <c r="J397" s="167" t="str">
        <f t="shared" si="41"/>
        <v>31119247026 03</v>
      </c>
      <c r="K397" s="5"/>
      <c r="L397" s="167" t="str">
        <f t="shared" si="42"/>
        <v>31119247026 03B</v>
      </c>
      <c r="M397" s="5" t="str">
        <f t="shared" si="43"/>
        <v>Slovenský zväz kickboxudBTessier Lucia</v>
      </c>
      <c r="N397" s="3" t="str">
        <f t="shared" si="44"/>
        <v>31119247dB</v>
      </c>
    </row>
    <row r="398" spans="1:14" ht="20.399999999999999" x14ac:dyDescent="0.2">
      <c r="A398" s="166" t="s">
        <v>881</v>
      </c>
      <c r="B398" s="204" t="str">
        <f>VLOOKUP(A398,Adr!A:B,2,FALSE)</f>
        <v>Slovenský zväz kickboxu</v>
      </c>
      <c r="C398" s="197" t="s">
        <v>2236</v>
      </c>
      <c r="D398" s="290">
        <v>27100</v>
      </c>
      <c r="E398" s="230">
        <v>0</v>
      </c>
      <c r="F398" s="166" t="s">
        <v>349</v>
      </c>
      <c r="G398" s="169" t="s">
        <v>321</v>
      </c>
      <c r="H398" s="169" t="s">
        <v>1032</v>
      </c>
      <c r="I398" s="192" t="str">
        <f t="shared" si="40"/>
        <v>31119247f</v>
      </c>
      <c r="J398" s="167" t="str">
        <f t="shared" si="41"/>
        <v>31119247026 03</v>
      </c>
      <c r="K398" s="5"/>
      <c r="L398" s="167" t="str">
        <f t="shared" si="42"/>
        <v>31119247026 03B</v>
      </c>
      <c r="M398" s="5" t="str">
        <f t="shared" si="43"/>
        <v>Slovenský zväz kickboxufBzabezpečenie účasti športovej reprezentácie SR na Majstrovstcách sveta WAKO</v>
      </c>
      <c r="N398" s="3" t="str">
        <f t="shared" si="44"/>
        <v>31119247fB</v>
      </c>
    </row>
    <row r="399" spans="1:14" x14ac:dyDescent="0.2">
      <c r="A399" s="202" t="s">
        <v>881</v>
      </c>
      <c r="B399" s="204" t="str">
        <f>VLOOKUP(A399,Adr!A:B,2,FALSE)</f>
        <v>Slovenský zväz kickboxu</v>
      </c>
      <c r="C399" s="196" t="s">
        <v>2215</v>
      </c>
      <c r="D399" s="287">
        <v>7000</v>
      </c>
      <c r="E399" s="230">
        <v>0</v>
      </c>
      <c r="F399" s="166" t="s">
        <v>362</v>
      </c>
      <c r="G399" s="169" t="s">
        <v>321</v>
      </c>
      <c r="H399" s="169" t="s">
        <v>1032</v>
      </c>
      <c r="I399" s="192" t="str">
        <f t="shared" si="40"/>
        <v>31119247m</v>
      </c>
      <c r="J399" s="167" t="str">
        <f t="shared" si="41"/>
        <v>31119247026 03</v>
      </c>
      <c r="K399" s="5"/>
      <c r="L399" s="167" t="str">
        <f t="shared" si="42"/>
        <v>31119247026 03B</v>
      </c>
      <c r="M399" s="5" t="str">
        <f t="shared" si="43"/>
        <v>Slovenský zväz kickboxumBSlovak Open 2025 – Memoriál Ladislava Doky Tótha</v>
      </c>
      <c r="N399" s="3" t="str">
        <f t="shared" si="44"/>
        <v>31119247mB</v>
      </c>
    </row>
    <row r="400" spans="1:14" x14ac:dyDescent="0.2">
      <c r="A400" s="198" t="s">
        <v>886</v>
      </c>
      <c r="B400" s="204" t="str">
        <f>VLOOKUP(A400,Adr!A:B,2,FALSE)</f>
        <v>Slovenský zväz ľadového hokeja</v>
      </c>
      <c r="C400" s="185" t="s">
        <v>1159</v>
      </c>
      <c r="D400" s="288">
        <v>6252588</v>
      </c>
      <c r="E400" s="230">
        <v>0</v>
      </c>
      <c r="F400" s="166" t="s">
        <v>339</v>
      </c>
      <c r="G400" s="169" t="s">
        <v>319</v>
      </c>
      <c r="H400" s="169" t="s">
        <v>1032</v>
      </c>
      <c r="I400" s="192" t="str">
        <f t="shared" si="40"/>
        <v>30845386a</v>
      </c>
      <c r="J400" s="167" t="str">
        <f t="shared" si="41"/>
        <v>30845386026 02</v>
      </c>
      <c r="K400" s="5" t="s">
        <v>1160</v>
      </c>
      <c r="L400" s="167" t="str">
        <f t="shared" si="42"/>
        <v>30845386026 02B</v>
      </c>
      <c r="M400" s="5" t="str">
        <f t="shared" si="43"/>
        <v>Slovenský zväz ľadového hokejaaBľadový hokej - bežné transfery</v>
      </c>
      <c r="N400" s="3" t="str">
        <f t="shared" si="44"/>
        <v>30845386aB</v>
      </c>
    </row>
    <row r="401" spans="1:14" x14ac:dyDescent="0.2">
      <c r="A401" s="166" t="s">
        <v>1992</v>
      </c>
      <c r="B401" s="204" t="str">
        <f>VLOOKUP(A401,Adr!A:B,2,FALSE)</f>
        <v>Slovenský zväz malého futbalu</v>
      </c>
      <c r="C401" s="196" t="s">
        <v>352</v>
      </c>
      <c r="D401" s="289">
        <v>250000</v>
      </c>
      <c r="E401" s="230">
        <v>0</v>
      </c>
      <c r="F401" s="166" t="s">
        <v>351</v>
      </c>
      <c r="G401" s="169" t="s">
        <v>321</v>
      </c>
      <c r="H401" s="169" t="s">
        <v>1032</v>
      </c>
      <c r="I401" s="192" t="str">
        <f t="shared" si="40"/>
        <v>30865930g</v>
      </c>
      <c r="J401" s="167" t="str">
        <f t="shared" si="41"/>
        <v>30865930026 03</v>
      </c>
      <c r="K401" s="5"/>
      <c r="L401" s="167" t="str">
        <f t="shared" si="42"/>
        <v>30865930026 03B</v>
      </c>
      <c r="M401" s="5" t="str">
        <f t="shared" si="43"/>
        <v>Slovenský zväz malého futbalugBrozvoj športov, ktoré nie sú uznanými podľa zákona č. 440/2015 Z. z.</v>
      </c>
      <c r="N401" s="3" t="str">
        <f t="shared" si="44"/>
        <v>30865930gB</v>
      </c>
    </row>
    <row r="402" spans="1:14" x14ac:dyDescent="0.2">
      <c r="A402" s="166" t="s">
        <v>894</v>
      </c>
      <c r="B402" s="204" t="str">
        <f>VLOOKUP(A402,Adr!A:B,2,FALSE)</f>
        <v>Slovenský zväz moderného päťboja</v>
      </c>
      <c r="C402" s="196" t="s">
        <v>1161</v>
      </c>
      <c r="D402" s="289">
        <v>67606</v>
      </c>
      <c r="E402" s="230">
        <v>0</v>
      </c>
      <c r="F402" s="166" t="s">
        <v>339</v>
      </c>
      <c r="G402" s="169" t="s">
        <v>319</v>
      </c>
      <c r="H402" s="169" t="s">
        <v>1032</v>
      </c>
      <c r="I402" s="192" t="str">
        <f t="shared" si="40"/>
        <v>30788714a</v>
      </c>
      <c r="J402" s="167" t="str">
        <f t="shared" si="41"/>
        <v>30788714026 02</v>
      </c>
      <c r="K402" s="5" t="s">
        <v>1162</v>
      </c>
      <c r="L402" s="167" t="str">
        <f t="shared" si="42"/>
        <v>30788714026 02B</v>
      </c>
      <c r="M402" s="5" t="str">
        <f t="shared" si="43"/>
        <v>Slovenský zväz moderného päťbojaaBmoderný päťboj - bežné transfery</v>
      </c>
      <c r="N402" s="3" t="str">
        <f t="shared" si="44"/>
        <v>30788714aB</v>
      </c>
    </row>
    <row r="403" spans="1:14" x14ac:dyDescent="0.2">
      <c r="A403" s="166" t="s">
        <v>901</v>
      </c>
      <c r="B403" s="204" t="str">
        <f>VLOOKUP(A403,Adr!A:B,2,FALSE)</f>
        <v>Slovenský zväz orientačných športov</v>
      </c>
      <c r="C403" s="185" t="s">
        <v>1163</v>
      </c>
      <c r="D403" s="287">
        <v>33142</v>
      </c>
      <c r="E403" s="173">
        <v>0</v>
      </c>
      <c r="F403" s="166" t="s">
        <v>339</v>
      </c>
      <c r="G403" s="169" t="s">
        <v>319</v>
      </c>
      <c r="H403" s="169" t="s">
        <v>1032</v>
      </c>
      <c r="I403" s="192" t="str">
        <f t="shared" si="40"/>
        <v>30806518a</v>
      </c>
      <c r="J403" s="167" t="str">
        <f t="shared" si="41"/>
        <v>30806518026 02</v>
      </c>
      <c r="K403" s="5" t="s">
        <v>1164</v>
      </c>
      <c r="L403" s="167" t="str">
        <f t="shared" si="42"/>
        <v>30806518026 02B</v>
      </c>
      <c r="M403" s="5" t="str">
        <f t="shared" si="43"/>
        <v>Slovenský zväz orientačných športovaBorientačné športy - bežné transfery</v>
      </c>
      <c r="N403" s="3" t="str">
        <f t="shared" si="44"/>
        <v>30806518aB</v>
      </c>
    </row>
    <row r="404" spans="1:14" x14ac:dyDescent="0.2">
      <c r="A404" s="198" t="s">
        <v>908</v>
      </c>
      <c r="B404" s="204" t="str">
        <f>VLOOKUP(A404,Adr!A:B,2,FALSE)</f>
        <v>Slovenský zväz pozemného hokeja</v>
      </c>
      <c r="C404" s="185" t="s">
        <v>1165</v>
      </c>
      <c r="D404" s="287">
        <v>93075</v>
      </c>
      <c r="E404" s="230">
        <v>0</v>
      </c>
      <c r="F404" s="166" t="s">
        <v>339</v>
      </c>
      <c r="G404" s="169" t="s">
        <v>319</v>
      </c>
      <c r="H404" s="169" t="s">
        <v>1032</v>
      </c>
      <c r="I404" s="192" t="str">
        <f t="shared" si="40"/>
        <v>31751075a</v>
      </c>
      <c r="J404" s="167" t="str">
        <f t="shared" si="41"/>
        <v>31751075026 02</v>
      </c>
      <c r="K404" s="5" t="s">
        <v>1166</v>
      </c>
      <c r="L404" s="167" t="str">
        <f t="shared" si="42"/>
        <v>31751075026 02B</v>
      </c>
      <c r="M404" s="5" t="str">
        <f t="shared" si="43"/>
        <v>Slovenský zväz pozemného hokejaaBpozemný hokej - bežné transfery</v>
      </c>
      <c r="N404" s="3" t="str">
        <f t="shared" si="44"/>
        <v>31751075aB</v>
      </c>
    </row>
    <row r="405" spans="1:14" x14ac:dyDescent="0.2">
      <c r="A405" s="182" t="s">
        <v>916</v>
      </c>
      <c r="B405" s="204" t="str">
        <f>VLOOKUP(A405,Adr!A:B,2,FALSE)</f>
        <v>Slovenský zväz psích záprahov</v>
      </c>
      <c r="C405" s="185" t="s">
        <v>1167</v>
      </c>
      <c r="D405" s="287">
        <v>23823</v>
      </c>
      <c r="E405" s="230">
        <v>0</v>
      </c>
      <c r="F405" s="166" t="s">
        <v>339</v>
      </c>
      <c r="G405" s="169" t="s">
        <v>319</v>
      </c>
      <c r="H405" s="169" t="s">
        <v>1032</v>
      </c>
      <c r="I405" s="192" t="str">
        <f t="shared" si="40"/>
        <v>37818058a</v>
      </c>
      <c r="J405" s="167" t="str">
        <f t="shared" si="41"/>
        <v>37818058026 02</v>
      </c>
      <c r="K405" s="5" t="s">
        <v>1168</v>
      </c>
      <c r="L405" s="167" t="str">
        <f t="shared" si="42"/>
        <v>37818058026 02B</v>
      </c>
      <c r="M405" s="5" t="str">
        <f t="shared" si="43"/>
        <v>Slovenský zväz psích záprahovaBpsie záprahy - bežné transfery</v>
      </c>
      <c r="N405" s="3" t="str">
        <f t="shared" si="44"/>
        <v>37818058aB</v>
      </c>
    </row>
    <row r="406" spans="1:14" x14ac:dyDescent="0.2">
      <c r="A406" s="166" t="s">
        <v>1999</v>
      </c>
      <c r="B406" s="204" t="str">
        <f>VLOOKUP(A406,Adr!A:B,2,FALSE)</f>
        <v>Slovenský zväz rádioamatérov</v>
      </c>
      <c r="C406" s="197" t="s">
        <v>2234</v>
      </c>
      <c r="D406" s="290">
        <v>15000</v>
      </c>
      <c r="E406" s="230">
        <v>0</v>
      </c>
      <c r="F406" s="166" t="s">
        <v>349</v>
      </c>
      <c r="G406" s="169" t="s">
        <v>321</v>
      </c>
      <c r="H406" s="169" t="s">
        <v>1032</v>
      </c>
      <c r="I406" s="192" t="str">
        <f t="shared" si="40"/>
        <v>00896896f</v>
      </c>
      <c r="J406" s="167" t="str">
        <f t="shared" si="41"/>
        <v>00896896026 03</v>
      </c>
      <c r="K406" s="5"/>
      <c r="L406" s="167" t="str">
        <f t="shared" si="42"/>
        <v>00896896026 03B</v>
      </c>
      <c r="M406" s="5" t="str">
        <f t="shared" si="43"/>
        <v>Slovenský zväz rádioamatérovfBpodpora a rozvoj športu</v>
      </c>
      <c r="N406" s="3" t="str">
        <f t="shared" si="44"/>
        <v>00896896fB</v>
      </c>
    </row>
    <row r="407" spans="1:14" x14ac:dyDescent="0.2">
      <c r="A407" s="182" t="s">
        <v>925</v>
      </c>
      <c r="B407" s="204" t="str">
        <f>VLOOKUP(A407,Adr!A:B,2,FALSE)</f>
        <v>Slovenský zväz rybolovnej techniky</v>
      </c>
      <c r="C407" s="185" t="s">
        <v>1169</v>
      </c>
      <c r="D407" s="287">
        <v>47542</v>
      </c>
      <c r="E407" s="173">
        <v>0</v>
      </c>
      <c r="F407" s="166" t="s">
        <v>339</v>
      </c>
      <c r="G407" s="169" t="s">
        <v>319</v>
      </c>
      <c r="H407" s="169" t="s">
        <v>1032</v>
      </c>
      <c r="I407" s="192" t="str">
        <f t="shared" si="40"/>
        <v>31871526a</v>
      </c>
      <c r="J407" s="167" t="str">
        <f t="shared" si="41"/>
        <v>31871526026 02</v>
      </c>
      <c r="K407" s="5" t="s">
        <v>1170</v>
      </c>
      <c r="L407" s="167" t="str">
        <f t="shared" si="42"/>
        <v>31871526026 02B</v>
      </c>
      <c r="M407" s="5" t="str">
        <f t="shared" si="43"/>
        <v>Slovenský zväz rybolovnej technikyaBrybolovná technika - bežné transfery</v>
      </c>
      <c r="N407" s="3" t="str">
        <f t="shared" si="44"/>
        <v>31871526aB</v>
      </c>
    </row>
    <row r="408" spans="1:14" x14ac:dyDescent="0.2">
      <c r="A408" s="182" t="s">
        <v>933</v>
      </c>
      <c r="B408" s="204" t="str">
        <f>VLOOKUP(A408,Adr!A:B,2,FALSE)</f>
        <v>Slovenský zväz sánkarov</v>
      </c>
      <c r="C408" s="185" t="s">
        <v>1171</v>
      </c>
      <c r="D408" s="287">
        <v>80427</v>
      </c>
      <c r="E408" s="230">
        <v>0</v>
      </c>
      <c r="F408" s="166" t="s">
        <v>339</v>
      </c>
      <c r="G408" s="169" t="s">
        <v>319</v>
      </c>
      <c r="H408" s="169" t="s">
        <v>1032</v>
      </c>
      <c r="I408" s="192" t="str">
        <f t="shared" si="40"/>
        <v>31989373a</v>
      </c>
      <c r="J408" s="167" t="str">
        <f t="shared" si="41"/>
        <v>31989373026 02</v>
      </c>
      <c r="K408" s="5" t="s">
        <v>1172</v>
      </c>
      <c r="L408" s="167" t="str">
        <f t="shared" si="42"/>
        <v>31989373026 02B</v>
      </c>
      <c r="M408" s="5" t="str">
        <f t="shared" si="43"/>
        <v>Slovenský zväz sánkarovaBsánkovanie - bežné transfery</v>
      </c>
      <c r="N408" s="3" t="str">
        <f t="shared" si="44"/>
        <v>31989373aB</v>
      </c>
    </row>
    <row r="409" spans="1:14" x14ac:dyDescent="0.2">
      <c r="A409" s="166" t="s">
        <v>933</v>
      </c>
      <c r="B409" s="204" t="str">
        <f>VLOOKUP(A409,Adr!A:B,2,FALSE)</f>
        <v>Slovenský zväz sánkarov</v>
      </c>
      <c r="C409" s="196" t="s">
        <v>2184</v>
      </c>
      <c r="D409" s="289">
        <v>7500</v>
      </c>
      <c r="E409" s="230">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sánkarovdBBosman Christián</v>
      </c>
      <c r="N409" s="3" t="str">
        <f t="shared" si="44"/>
        <v>31989373dB</v>
      </c>
    </row>
    <row r="410" spans="1:14" x14ac:dyDescent="0.2">
      <c r="A410" s="202" t="s">
        <v>933</v>
      </c>
      <c r="B410" s="204" t="str">
        <f>VLOOKUP(A410,Adr!A:B,2,FALSE)</f>
        <v>Slovenský zväz sánkarov</v>
      </c>
      <c r="C410" s="185" t="s">
        <v>2185</v>
      </c>
      <c r="D410" s="287">
        <v>7500</v>
      </c>
      <c r="E410" s="173">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sánkarovdBMick Bruno</v>
      </c>
      <c r="N410" s="3" t="str">
        <f t="shared" si="44"/>
        <v>31989373dB</v>
      </c>
    </row>
    <row r="411" spans="1:14" x14ac:dyDescent="0.2">
      <c r="A411" s="182" t="s">
        <v>933</v>
      </c>
      <c r="B411" s="204" t="str">
        <f>VLOOKUP(A411,Adr!A:B,2,FALSE)</f>
        <v>Slovenský zväz sánkarov</v>
      </c>
      <c r="C411" s="185" t="s">
        <v>2186</v>
      </c>
      <c r="D411" s="287">
        <v>20000</v>
      </c>
      <c r="E411" s="230">
        <v>0</v>
      </c>
      <c r="F411" s="166" t="s">
        <v>345</v>
      </c>
      <c r="G411" s="169" t="s">
        <v>321</v>
      </c>
      <c r="H411" s="169" t="s">
        <v>1032</v>
      </c>
      <c r="I411" s="192" t="str">
        <f t="shared" si="40"/>
        <v>31989373d</v>
      </c>
      <c r="J411" s="167" t="str">
        <f t="shared" si="41"/>
        <v>31989373026 03</v>
      </c>
      <c r="K411" s="5"/>
      <c r="L411" s="167" t="str">
        <f t="shared" si="42"/>
        <v>31989373026 03B</v>
      </c>
      <c r="M411" s="5" t="str">
        <f t="shared" si="43"/>
        <v>Slovenský zväz sánkarovdBNinis Jozef</v>
      </c>
      <c r="N411" s="3" t="str">
        <f t="shared" si="44"/>
        <v>31989373dB</v>
      </c>
    </row>
    <row r="412" spans="1:14" x14ac:dyDescent="0.2">
      <c r="A412" s="166" t="s">
        <v>1446</v>
      </c>
      <c r="B412" s="204" t="str">
        <f>VLOOKUP(A412,Adr!A:B,2,FALSE)</f>
        <v>Slovenský zväz športovcov s mentálnym postihnutím</v>
      </c>
      <c r="C412" s="185" t="s">
        <v>1467</v>
      </c>
      <c r="D412" s="287">
        <v>11500</v>
      </c>
      <c r="E412" s="173">
        <v>0</v>
      </c>
      <c r="F412" s="166" t="s">
        <v>343</v>
      </c>
      <c r="G412" s="169" t="s">
        <v>321</v>
      </c>
      <c r="H412" s="169" t="s">
        <v>1032</v>
      </c>
      <c r="I412" s="192" t="str">
        <f t="shared" si="40"/>
        <v>17326087c</v>
      </c>
      <c r="J412" s="167" t="str">
        <f t="shared" si="41"/>
        <v>17326087026 03</v>
      </c>
      <c r="K412" s="5"/>
      <c r="L412" s="167" t="str">
        <f t="shared" si="42"/>
        <v>17326087026 03B</v>
      </c>
      <c r="M412" s="5" t="str">
        <f t="shared" si="43"/>
        <v>Slovenský zväz športovcov s mentálnym postihnutímcBzabezpečenie činnosti a úloh v roku 2025</v>
      </c>
      <c r="N412" s="3" t="str">
        <f t="shared" si="44"/>
        <v>17326087cB</v>
      </c>
    </row>
    <row r="413" spans="1:14" x14ac:dyDescent="0.2">
      <c r="A413" s="182" t="s">
        <v>942</v>
      </c>
      <c r="B413" s="204" t="str">
        <f>VLOOKUP(A413,Adr!A:B,2,FALSE)</f>
        <v>Slovenský zväz športového ju-jitsu</v>
      </c>
      <c r="C413" s="185" t="s">
        <v>1173</v>
      </c>
      <c r="D413" s="287">
        <v>19239</v>
      </c>
      <c r="E413" s="230">
        <v>0</v>
      </c>
      <c r="F413" s="166" t="s">
        <v>339</v>
      </c>
      <c r="G413" s="169" t="s">
        <v>319</v>
      </c>
      <c r="H413" s="169" t="s">
        <v>1032</v>
      </c>
      <c r="I413" s="192" t="str">
        <f t="shared" si="40"/>
        <v>42219922a</v>
      </c>
      <c r="J413" s="167" t="str">
        <f t="shared" si="41"/>
        <v>42219922026 02</v>
      </c>
      <c r="K413" s="5" t="s">
        <v>1174</v>
      </c>
      <c r="L413" s="167" t="str">
        <f t="shared" si="42"/>
        <v>42219922026 02B</v>
      </c>
      <c r="M413" s="5" t="str">
        <f t="shared" si="43"/>
        <v>Slovenský zväz športového ju-jitsuaBju-jitsu - bežné transfery</v>
      </c>
      <c r="N413" s="3" t="str">
        <f t="shared" si="44"/>
        <v>42219922aB</v>
      </c>
    </row>
    <row r="414" spans="1:14" x14ac:dyDescent="0.2">
      <c r="A414" s="182" t="s">
        <v>951</v>
      </c>
      <c r="B414" s="204" t="str">
        <f>VLOOKUP(A414,Adr!A:B,2,FALSE)</f>
        <v>Slovenský zväz športového rybolovu</v>
      </c>
      <c r="C414" s="185" t="s">
        <v>1175</v>
      </c>
      <c r="D414" s="287">
        <v>88597</v>
      </c>
      <c r="E414" s="173">
        <v>0</v>
      </c>
      <c r="F414" s="166" t="s">
        <v>339</v>
      </c>
      <c r="G414" s="169" t="s">
        <v>319</v>
      </c>
      <c r="H414" s="169" t="s">
        <v>1032</v>
      </c>
      <c r="I414" s="192" t="str">
        <f t="shared" si="40"/>
        <v>51118831a</v>
      </c>
      <c r="J414" s="167" t="str">
        <f t="shared" si="41"/>
        <v>51118831026 02</v>
      </c>
      <c r="K414" s="5" t="s">
        <v>1176</v>
      </c>
      <c r="L414" s="167" t="str">
        <f t="shared" si="42"/>
        <v>51118831026 02B</v>
      </c>
      <c r="M414" s="5" t="str">
        <f t="shared" si="43"/>
        <v>Slovenský zväz športového rybolovuaBšportové rybárstvo - bežné transfery</v>
      </c>
      <c r="N414" s="3" t="str">
        <f t="shared" si="44"/>
        <v>51118831aB</v>
      </c>
    </row>
    <row r="415" spans="1:14" x14ac:dyDescent="0.2">
      <c r="A415" s="198" t="s">
        <v>2008</v>
      </c>
      <c r="B415" s="204" t="str">
        <f>VLOOKUP(A415,Adr!A:B,2,FALSE)</f>
        <v>Slovenský zväz Taekwon-Do ITF</v>
      </c>
      <c r="C415" s="185" t="s">
        <v>352</v>
      </c>
      <c r="D415" s="287">
        <v>68600</v>
      </c>
      <c r="E415" s="230">
        <v>0</v>
      </c>
      <c r="F415" s="166" t="s">
        <v>351</v>
      </c>
      <c r="G415" s="169" t="s">
        <v>321</v>
      </c>
      <c r="H415" s="169" t="s">
        <v>1032</v>
      </c>
      <c r="I415" s="192" t="str">
        <f t="shared" si="40"/>
        <v>37938941g</v>
      </c>
      <c r="J415" s="167" t="str">
        <f t="shared" si="41"/>
        <v>37938941026 03</v>
      </c>
      <c r="K415" s="5"/>
      <c r="L415" s="167" t="str">
        <f t="shared" si="42"/>
        <v>37938941026 03B</v>
      </c>
      <c r="M415" s="5" t="str">
        <f t="shared" si="43"/>
        <v>Slovenský zväz Taekwon-Do ITFgBrozvoj športov, ktoré nie sú uznanými podľa zákona č. 440/2015 Z. z.</v>
      </c>
      <c r="N415" s="3" t="str">
        <f t="shared" si="44"/>
        <v>37938941gB</v>
      </c>
    </row>
    <row r="416" spans="1:14" x14ac:dyDescent="0.2">
      <c r="A416" s="182" t="s">
        <v>959</v>
      </c>
      <c r="B416" s="204" t="str">
        <f>VLOOKUP(A416,Adr!A:B,2,FALSE)</f>
        <v>Slovenský zväz tanečných športov</v>
      </c>
      <c r="C416" s="185" t="s">
        <v>1177</v>
      </c>
      <c r="D416" s="287">
        <v>377165</v>
      </c>
      <c r="E416" s="173">
        <v>0</v>
      </c>
      <c r="F416" s="166" t="s">
        <v>339</v>
      </c>
      <c r="G416" s="169" t="s">
        <v>319</v>
      </c>
      <c r="H416" s="169" t="s">
        <v>1032</v>
      </c>
      <c r="I416" s="192" t="str">
        <f t="shared" si="40"/>
        <v>00684767a</v>
      </c>
      <c r="J416" s="167" t="str">
        <f t="shared" si="41"/>
        <v>00684767026 02</v>
      </c>
      <c r="K416" s="5" t="s">
        <v>1178</v>
      </c>
      <c r="L416" s="167" t="str">
        <f t="shared" si="42"/>
        <v>00684767026 02B</v>
      </c>
      <c r="M416" s="5" t="str">
        <f t="shared" si="43"/>
        <v>Slovenský zväz tanečných športovaBtanečný šport - bežné transfery</v>
      </c>
      <c r="N416" s="3" t="str">
        <f t="shared" si="44"/>
        <v>00684767aB</v>
      </c>
    </row>
    <row r="417" spans="1:14" x14ac:dyDescent="0.2">
      <c r="A417" s="198" t="s">
        <v>1452</v>
      </c>
      <c r="B417" s="204" t="str">
        <f>VLOOKUP(A417,Adr!A:B,2,FALSE)</f>
        <v>Slovenský zväz telesne postihnutých športovcov</v>
      </c>
      <c r="C417" s="169" t="s">
        <v>1468</v>
      </c>
      <c r="D417" s="288">
        <v>596620</v>
      </c>
      <c r="E417" s="230">
        <v>0</v>
      </c>
      <c r="F417" s="166" t="s">
        <v>343</v>
      </c>
      <c r="G417" s="169" t="s">
        <v>321</v>
      </c>
      <c r="H417" s="169" t="s">
        <v>1032</v>
      </c>
      <c r="I417" s="192" t="str">
        <f t="shared" si="40"/>
        <v>22665234c</v>
      </c>
      <c r="J417" s="167" t="str">
        <f t="shared" si="41"/>
        <v>22665234026 03</v>
      </c>
      <c r="K417" s="5"/>
      <c r="L417" s="167" t="str">
        <f t="shared" si="42"/>
        <v>22665234026 03B</v>
      </c>
      <c r="M417" s="5" t="str">
        <f t="shared" si="43"/>
        <v>Slovenský zväz telesne postihnutých športovcovcBzabezpečenie činnosti a úloh SZTPŠ v roku 2025</v>
      </c>
      <c r="N417" s="3" t="str">
        <f t="shared" si="44"/>
        <v>22665234cB</v>
      </c>
    </row>
    <row r="418" spans="1:14" x14ac:dyDescent="0.2">
      <c r="A418" s="166" t="s">
        <v>1452</v>
      </c>
      <c r="B418" s="204" t="str">
        <f>VLOOKUP(A418,Adr!A:B,2,FALSE)</f>
        <v>Slovenský zväz telesne postihnutých športovcov</v>
      </c>
      <c r="C418" s="185" t="s">
        <v>1638</v>
      </c>
      <c r="D418" s="287">
        <v>10000</v>
      </c>
      <c r="E418" s="173">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športovcovdBCsejtey Richard</v>
      </c>
      <c r="N418" s="3" t="str">
        <f t="shared" si="44"/>
        <v>22665234dB</v>
      </c>
    </row>
    <row r="419" spans="1:14" x14ac:dyDescent="0.2">
      <c r="A419" s="166" t="s">
        <v>1452</v>
      </c>
      <c r="B419" s="204" t="str">
        <f>VLOOKUP(A419,Adr!A:B,2,FALSE)</f>
        <v>Slovenský zväz telesne postihnutých športovcov</v>
      </c>
      <c r="C419" s="197" t="s">
        <v>1639</v>
      </c>
      <c r="D419" s="290">
        <v>10000</v>
      </c>
      <c r="E419" s="230">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športovcovdBDorič Martin</v>
      </c>
      <c r="N419" s="3" t="str">
        <f t="shared" si="44"/>
        <v>22665234dB</v>
      </c>
    </row>
    <row r="420" spans="1:14" x14ac:dyDescent="0.2">
      <c r="A420" s="166" t="s">
        <v>1452</v>
      </c>
      <c r="B420" s="204" t="str">
        <f>VLOOKUP(A420,Adr!A:B,2,FALSE)</f>
        <v>Slovenský zväz telesne postihnutých športovcov</v>
      </c>
      <c r="C420" s="196" t="s">
        <v>1640</v>
      </c>
      <c r="D420" s="289">
        <v>20000</v>
      </c>
      <c r="E420" s="173">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(BC1-2)</v>
      </c>
      <c r="N420" s="3" t="str">
        <f t="shared" si="44"/>
        <v>22665234dB</v>
      </c>
    </row>
    <row r="421" spans="1:14" x14ac:dyDescent="0.2">
      <c r="A421" s="202" t="s">
        <v>1452</v>
      </c>
      <c r="B421" s="204" t="str">
        <f>VLOOKUP(A421,Adr!A:B,2,FALSE)</f>
        <v>Slovenský zväz telesne postihnutých športovcov</v>
      </c>
      <c r="C421" s="185" t="s">
        <v>1641</v>
      </c>
      <c r="D421" s="287">
        <v>20000</v>
      </c>
      <c r="E421" s="230">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športovcovdBdružstvo - boccia (BC4)</v>
      </c>
      <c r="N421" s="3" t="str">
        <f t="shared" si="44"/>
        <v>22665234dB</v>
      </c>
    </row>
    <row r="422" spans="1:14" x14ac:dyDescent="0.2">
      <c r="A422" s="166" t="s">
        <v>1452</v>
      </c>
      <c r="B422" s="204" t="str">
        <f>VLOOKUP(A422,Adr!A:B,2,FALSE)</f>
        <v>Slovenský zväz telesne postihnutých športovcov</v>
      </c>
      <c r="C422" s="196" t="s">
        <v>2187</v>
      </c>
      <c r="D422" s="287">
        <v>10000</v>
      </c>
      <c r="E422" s="173">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curling na vozíku</v>
      </c>
      <c r="N422" s="3" t="str">
        <f t="shared" si="44"/>
        <v>22665234dB</v>
      </c>
    </row>
    <row r="423" spans="1:14" x14ac:dyDescent="0.2">
      <c r="A423" s="202" t="s">
        <v>1452</v>
      </c>
      <c r="B423" s="204" t="str">
        <f>VLOOKUP(A423,Adr!A:B,2,FALSE)</f>
        <v>Slovenský zväz telesne postihnutých športovcov</v>
      </c>
      <c r="C423" s="190" t="s">
        <v>2188</v>
      </c>
      <c r="D423" s="288">
        <v>10000</v>
      </c>
      <c r="E423" s="230">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športovcovdBdvojica - tanec na vozíku</v>
      </c>
      <c r="N423" s="3" t="str">
        <f t="shared" si="44"/>
        <v>22665234dB</v>
      </c>
    </row>
    <row r="424" spans="1:14" x14ac:dyDescent="0.2">
      <c r="A424" s="166" t="s">
        <v>1452</v>
      </c>
      <c r="B424" s="204" t="str">
        <f>VLOOKUP(A424,Adr!A:B,2,FALSE)</f>
        <v>Slovenský zväz telesne postihnutých športovcov</v>
      </c>
      <c r="C424" s="185" t="s">
        <v>2189</v>
      </c>
      <c r="D424" s="287">
        <v>5000</v>
      </c>
      <c r="E424" s="173">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športovcovdBHusvéthová Rebeka</v>
      </c>
      <c r="N424" s="3" t="str">
        <f t="shared" si="44"/>
        <v>22665234dB</v>
      </c>
    </row>
    <row r="425" spans="1:14" x14ac:dyDescent="0.2">
      <c r="A425" s="166" t="s">
        <v>1452</v>
      </c>
      <c r="B425" s="204" t="str">
        <f>VLOOKUP(A425,Adr!A:B,2,FALSE)</f>
        <v>Slovenský zväz telesne postihnutých športovcov</v>
      </c>
      <c r="C425" s="196" t="s">
        <v>1642</v>
      </c>
      <c r="D425" s="289">
        <v>30000</v>
      </c>
      <c r="E425" s="230">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športovcovdBIvan Dávid</v>
      </c>
      <c r="N425" s="3" t="str">
        <f t="shared" si="44"/>
        <v>22665234dB</v>
      </c>
    </row>
    <row r="426" spans="1:14" x14ac:dyDescent="0.2">
      <c r="A426" s="166" t="s">
        <v>1452</v>
      </c>
      <c r="B426" s="204" t="str">
        <f>VLOOKUP(A426,Adr!A:B,2,FALSE)</f>
        <v>Slovenský zväz telesne postihnutých športovcov</v>
      </c>
      <c r="C426" s="196" t="s">
        <v>1643</v>
      </c>
      <c r="D426" s="289">
        <v>10000</v>
      </c>
      <c r="E426" s="173">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športovcovdBJankechová Eliška</v>
      </c>
      <c r="N426" s="3" t="str">
        <f t="shared" si="44"/>
        <v>22665234dB</v>
      </c>
    </row>
    <row r="427" spans="1:14" x14ac:dyDescent="0.2">
      <c r="A427" s="198" t="s">
        <v>1452</v>
      </c>
      <c r="B427" s="204" t="str">
        <f>VLOOKUP(A427,Adr!A:B,2,FALSE)</f>
        <v>Slovenský zväz telesne postihnutých športovcov</v>
      </c>
      <c r="C427" s="185" t="s">
        <v>1644</v>
      </c>
      <c r="D427" s="287">
        <v>16800</v>
      </c>
      <c r="E427" s="230">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športovcovdBKánová Alena</v>
      </c>
      <c r="N427" s="3" t="str">
        <f t="shared" si="44"/>
        <v>22665234dB</v>
      </c>
    </row>
    <row r="428" spans="1:14" x14ac:dyDescent="0.2">
      <c r="A428" s="198" t="s">
        <v>1452</v>
      </c>
      <c r="B428" s="204" t="str">
        <f>VLOOKUP(A428,Adr!A:B,2,FALSE)</f>
        <v>Slovenský zväz telesne postihnutých športovcov</v>
      </c>
      <c r="C428" s="185" t="s">
        <v>1645</v>
      </c>
      <c r="D428" s="287">
        <v>20000</v>
      </c>
      <c r="E428" s="173">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športovcovdBKrál Tomáš</v>
      </c>
      <c r="N428" s="3" t="str">
        <f t="shared" si="44"/>
        <v>22665234dB</v>
      </c>
    </row>
    <row r="429" spans="1:14" x14ac:dyDescent="0.2">
      <c r="A429" s="198" t="s">
        <v>1452</v>
      </c>
      <c r="B429" s="204" t="str">
        <f>VLOOKUP(A429,Adr!A:B,2,FALSE)</f>
        <v>Slovenský zväz telesne postihnutých športovcov</v>
      </c>
      <c r="C429" s="196" t="s">
        <v>1646</v>
      </c>
      <c r="D429" s="289">
        <v>41200</v>
      </c>
      <c r="E429" s="230">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športovcovdBLovaš Peter</v>
      </c>
      <c r="N429" s="3" t="str">
        <f t="shared" si="44"/>
        <v>22665234dB</v>
      </c>
    </row>
    <row r="430" spans="1:14" x14ac:dyDescent="0.2">
      <c r="A430" s="166" t="s">
        <v>1452</v>
      </c>
      <c r="B430" s="204" t="str">
        <f>VLOOKUP(A430,Adr!A:B,2,FALSE)</f>
        <v>Slovenský zväz telesne postihnutých športovcov</v>
      </c>
      <c r="C430" s="185" t="s">
        <v>1647</v>
      </c>
      <c r="D430" s="287">
        <v>15000</v>
      </c>
      <c r="E430" s="173">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športovcovdBLudrovský Martin</v>
      </c>
      <c r="N430" s="3" t="str">
        <f t="shared" si="44"/>
        <v>22665234dB</v>
      </c>
    </row>
    <row r="431" spans="1:14" x14ac:dyDescent="0.2">
      <c r="A431" s="166" t="s">
        <v>1452</v>
      </c>
      <c r="B431" s="204" t="str">
        <f>VLOOKUP(A431,Adr!A:B,2,FALSE)</f>
        <v>Slovenský zväz telesne postihnutých športovcov</v>
      </c>
      <c r="C431" s="185" t="s">
        <v>1648</v>
      </c>
      <c r="D431" s="289">
        <v>10000</v>
      </c>
      <c r="E431" s="230">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športovcovdBMasaryk Tomáš</v>
      </c>
      <c r="N431" s="3" t="str">
        <f t="shared" si="44"/>
        <v>22665234dB</v>
      </c>
    </row>
    <row r="432" spans="1:14" x14ac:dyDescent="0.2">
      <c r="A432" s="198" t="s">
        <v>1452</v>
      </c>
      <c r="B432" s="204" t="str">
        <f>VLOOKUP(A432,Adr!A:B,2,FALSE)</f>
        <v>Slovenský zväz telesne postihnutých športovcov</v>
      </c>
      <c r="C432" s="196" t="s">
        <v>2190</v>
      </c>
      <c r="D432" s="287">
        <v>5000</v>
      </c>
      <c r="E432" s="173">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športovcovdBMelicherová Nina</v>
      </c>
      <c r="N432" s="3" t="str">
        <f t="shared" si="44"/>
        <v>22665234dB</v>
      </c>
    </row>
    <row r="433" spans="1:14" x14ac:dyDescent="0.2">
      <c r="A433" s="166" t="s">
        <v>1452</v>
      </c>
      <c r="B433" s="204" t="str">
        <f>VLOOKUP(A433,Adr!A:B,2,FALSE)</f>
        <v>Slovenský zväz telesne postihnutých športovcov</v>
      </c>
      <c r="C433" s="190" t="s">
        <v>1649</v>
      </c>
      <c r="D433" s="288">
        <v>35000</v>
      </c>
      <c r="E433" s="230">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športovcovdBMezík Róbert</v>
      </c>
      <c r="N433" s="3" t="str">
        <f t="shared" si="44"/>
        <v>22665234dB</v>
      </c>
    </row>
    <row r="434" spans="1:14" x14ac:dyDescent="0.2">
      <c r="A434" s="182" t="s">
        <v>1452</v>
      </c>
      <c r="B434" s="204" t="str">
        <f>VLOOKUP(A434,Adr!A:B,2,FALSE)</f>
        <v>Slovenský zväz telesne postihnutých športovcov</v>
      </c>
      <c r="C434" s="185" t="s">
        <v>1650</v>
      </c>
      <c r="D434" s="287">
        <v>10000</v>
      </c>
      <c r="E434" s="173">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športovcovdBMihálik Peter</v>
      </c>
      <c r="N434" s="3" t="str">
        <f t="shared" si="44"/>
        <v>22665234dB</v>
      </c>
    </row>
    <row r="435" spans="1:14" x14ac:dyDescent="0.2">
      <c r="A435" s="182" t="s">
        <v>1452</v>
      </c>
      <c r="B435" s="204" t="str">
        <f>VLOOKUP(A435,Adr!A:B,2,FALSE)</f>
        <v>Slovenský zväz telesne postihnutých športovcov</v>
      </c>
      <c r="C435" s="196" t="s">
        <v>1651</v>
      </c>
      <c r="D435" s="287">
        <v>25000</v>
      </c>
      <c r="E435" s="230">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športovcovdBPavlík Marcel</v>
      </c>
      <c r="N435" s="3" t="str">
        <f t="shared" si="44"/>
        <v>22665234dB</v>
      </c>
    </row>
    <row r="436" spans="1:14" x14ac:dyDescent="0.2">
      <c r="A436" s="202" t="s">
        <v>1452</v>
      </c>
      <c r="B436" s="204" t="str">
        <f>VLOOKUP(A436,Adr!A:B,2,FALSE)</f>
        <v>Slovenský zväz telesne postihnutých športovcov</v>
      </c>
      <c r="C436" s="196" t="s">
        <v>1652</v>
      </c>
      <c r="D436" s="288">
        <v>41200</v>
      </c>
      <c r="E436" s="173">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športovcovdBRiapoš Ján</v>
      </c>
      <c r="N436" s="3" t="str">
        <f t="shared" si="44"/>
        <v>22665234dB</v>
      </c>
    </row>
    <row r="437" spans="1:14" x14ac:dyDescent="0.2">
      <c r="A437" s="166" t="s">
        <v>1452</v>
      </c>
      <c r="B437" s="204" t="str">
        <f>VLOOKUP(A437,Adr!A:B,2,FALSE)</f>
        <v>Slovenský zväz telesne postihnutých športovcov</v>
      </c>
      <c r="C437" s="196" t="s">
        <v>2191</v>
      </c>
      <c r="D437" s="289">
        <v>5000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športovcovdBSloboda Samuel</v>
      </c>
      <c r="N437" s="3" t="str">
        <f t="shared" si="44"/>
        <v>22665234dB</v>
      </c>
    </row>
    <row r="438" spans="1:14" x14ac:dyDescent="0.2">
      <c r="A438" s="198" t="s">
        <v>1452</v>
      </c>
      <c r="B438" s="204" t="str">
        <f>VLOOKUP(A438,Adr!A:B,2,FALSE)</f>
        <v>Slovenský zväz telesne postihnutých športovcov</v>
      </c>
      <c r="C438" s="190" t="s">
        <v>1653</v>
      </c>
      <c r="D438" s="288">
        <v>10000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športovcovdBStrehársky Martin</v>
      </c>
      <c r="N438" s="3" t="str">
        <f t="shared" si="44"/>
        <v>22665234dB</v>
      </c>
    </row>
    <row r="439" spans="1:14" x14ac:dyDescent="0.2">
      <c r="A439" s="202" t="s">
        <v>1452</v>
      </c>
      <c r="B439" s="204" t="str">
        <f>VLOOKUP(A439,Adr!A:B,2,FALSE)</f>
        <v>Slovenský zväz telesne postihnutých športovcov</v>
      </c>
      <c r="C439" s="190" t="s">
        <v>1654</v>
      </c>
      <c r="D439" s="288">
        <v>22500</v>
      </c>
      <c r="E439" s="230">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športovcovdBTrávníček Boris</v>
      </c>
      <c r="N439" s="3" t="str">
        <f t="shared" si="44"/>
        <v>22665234dB</v>
      </c>
    </row>
    <row r="440" spans="1:14" x14ac:dyDescent="0.2">
      <c r="A440" s="198" t="s">
        <v>1452</v>
      </c>
      <c r="B440" s="204" t="str">
        <f>VLOOKUP(A440,Adr!A:B,2,FALSE)</f>
        <v>Slovenský zväz telesne postihnutých športovcov</v>
      </c>
      <c r="C440" s="196" t="s">
        <v>1655</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športovcovdBVladovičová Lucia</v>
      </c>
      <c r="N440" s="3" t="str">
        <f t="shared" si="44"/>
        <v>22665234dB</v>
      </c>
    </row>
    <row r="441" spans="1:14" x14ac:dyDescent="0.2">
      <c r="A441" s="182" t="s">
        <v>1452</v>
      </c>
      <c r="B441" s="204" t="str">
        <f>VLOOKUP(A441,Adr!A:B,2,FALSE)</f>
        <v>Slovenský zväz telesne postihnutých športovcov</v>
      </c>
      <c r="C441" s="196" t="s">
        <v>1656</v>
      </c>
      <c r="D441" s="287">
        <v>10000</v>
      </c>
      <c r="E441" s="173">
        <v>0</v>
      </c>
      <c r="F441" s="166" t="s">
        <v>345</v>
      </c>
      <c r="G441" s="169" t="s">
        <v>321</v>
      </c>
      <c r="H441" s="169" t="s">
        <v>1032</v>
      </c>
      <c r="I441" s="192" t="str">
        <f t="shared" si="40"/>
        <v>22665234d</v>
      </c>
      <c r="J441" s="167" t="str">
        <f t="shared" si="41"/>
        <v>22665234026 03</v>
      </c>
      <c r="K441" s="5"/>
      <c r="L441" s="167" t="str">
        <f t="shared" si="42"/>
        <v>22665234026 03B</v>
      </c>
      <c r="M441" s="5" t="str">
        <f t="shared" si="43"/>
        <v>Slovenský zväz telesne postihnutých športovcovdBVozárová Kristína</v>
      </c>
      <c r="N441" s="3" t="str">
        <f t="shared" si="44"/>
        <v>22665234dB</v>
      </c>
    </row>
    <row r="442" spans="1:14" x14ac:dyDescent="0.2">
      <c r="A442" s="198" t="s">
        <v>1452</v>
      </c>
      <c r="B442" s="204" t="str">
        <f>VLOOKUP(A442,Adr!A:B,2,FALSE)</f>
        <v>Slovenský zväz telesne postihnutých športovcov</v>
      </c>
      <c r="C442" s="185" t="s">
        <v>2216</v>
      </c>
      <c r="D442" s="287">
        <v>2600</v>
      </c>
      <c r="E442" s="173">
        <v>0</v>
      </c>
      <c r="F442" s="166" t="s">
        <v>362</v>
      </c>
      <c r="G442" s="169" t="s">
        <v>321</v>
      </c>
      <c r="H442" s="169" t="s">
        <v>1032</v>
      </c>
      <c r="I442" s="192" t="str">
        <f t="shared" si="40"/>
        <v>22665234m</v>
      </c>
      <c r="J442" s="167" t="str">
        <f t="shared" si="41"/>
        <v>22665234026 03</v>
      </c>
      <c r="K442" s="5"/>
      <c r="L442" s="167" t="str">
        <f t="shared" si="42"/>
        <v>22665234026 03B</v>
      </c>
      <c r="M442" s="5" t="str">
        <f t="shared" si="43"/>
        <v>Slovenský zväz telesne postihnutých športovcovmBSlovakia open wheelchair tennis</v>
      </c>
      <c r="N442" s="3" t="str">
        <f t="shared" si="44"/>
        <v>22665234mB</v>
      </c>
    </row>
    <row r="443" spans="1:14" x14ac:dyDescent="0.2">
      <c r="A443" s="182" t="s">
        <v>965</v>
      </c>
      <c r="B443" s="204" t="str">
        <f>VLOOKUP(A443,Adr!A:B,2,FALSE)</f>
        <v>Slovenský zväz vodného lyžovania a wakeboardingu</v>
      </c>
      <c r="C443" s="185" t="s">
        <v>1179</v>
      </c>
      <c r="D443" s="287">
        <v>37073</v>
      </c>
      <c r="E443" s="230">
        <v>0</v>
      </c>
      <c r="F443" s="166" t="s">
        <v>339</v>
      </c>
      <c r="G443" s="169" t="s">
        <v>319</v>
      </c>
      <c r="H443" s="169" t="s">
        <v>1032</v>
      </c>
      <c r="I443" s="192" t="str">
        <f t="shared" si="40"/>
        <v>30793203a</v>
      </c>
      <c r="J443" s="167" t="str">
        <f t="shared" si="41"/>
        <v>30793203026 02</v>
      </c>
      <c r="K443" s="5" t="s">
        <v>1180</v>
      </c>
      <c r="L443" s="167" t="str">
        <f t="shared" si="42"/>
        <v>30793203026 02B</v>
      </c>
      <c r="M443" s="5" t="str">
        <f t="shared" si="43"/>
        <v>Slovenský zväz vodného lyžovania a wakeboardinguaBvodné lyžovanie - bežné transfery</v>
      </c>
      <c r="N443" s="3" t="str">
        <f t="shared" si="44"/>
        <v>30793203aB</v>
      </c>
    </row>
    <row r="444" spans="1:14" x14ac:dyDescent="0.2">
      <c r="A444" s="202" t="s">
        <v>972</v>
      </c>
      <c r="B444" s="204" t="str">
        <f>VLOOKUP(A444,Adr!A:B,2,FALSE)</f>
        <v>Slovenský zväz vodného motorizmu</v>
      </c>
      <c r="C444" s="185" t="s">
        <v>1181</v>
      </c>
      <c r="D444" s="287">
        <v>19239</v>
      </c>
      <c r="E444" s="173">
        <v>0</v>
      </c>
      <c r="F444" s="166" t="s">
        <v>339</v>
      </c>
      <c r="G444" s="169" t="s">
        <v>319</v>
      </c>
      <c r="H444" s="169" t="s">
        <v>1032</v>
      </c>
      <c r="I444" s="192" t="str">
        <f t="shared" si="40"/>
        <v>00681768a</v>
      </c>
      <c r="J444" s="167" t="str">
        <f t="shared" si="41"/>
        <v>00681768026 02</v>
      </c>
      <c r="K444" s="5" t="s">
        <v>1182</v>
      </c>
      <c r="L444" s="167" t="str">
        <f t="shared" si="42"/>
        <v>00681768026 02B</v>
      </c>
      <c r="M444" s="5" t="str">
        <f t="shared" si="43"/>
        <v>Slovenský zväz vodného motorizmuaBvodný motorizmus - bežné transfery</v>
      </c>
      <c r="N444" s="3" t="str">
        <f t="shared" si="44"/>
        <v>00681768aB</v>
      </c>
    </row>
    <row r="445" spans="1:14" x14ac:dyDescent="0.2">
      <c r="A445" s="202" t="s">
        <v>972</v>
      </c>
      <c r="B445" s="204" t="str">
        <f>VLOOKUP(A445,Adr!A:B,2,FALSE)</f>
        <v>Slovenský zväz vodného motorizmu</v>
      </c>
      <c r="C445" s="185" t="s">
        <v>1657</v>
      </c>
      <c r="D445" s="287">
        <v>20000</v>
      </c>
      <c r="E445" s="173">
        <v>0</v>
      </c>
      <c r="F445" s="166" t="s">
        <v>345</v>
      </c>
      <c r="G445" s="169" t="s">
        <v>321</v>
      </c>
      <c r="H445" s="169" t="s">
        <v>1032</v>
      </c>
      <c r="I445" s="192" t="str">
        <f t="shared" si="40"/>
        <v>00681768d</v>
      </c>
      <c r="J445" s="167" t="str">
        <f t="shared" si="41"/>
        <v>00681768026 03</v>
      </c>
      <c r="K445" s="5"/>
      <c r="L445" s="167" t="str">
        <f t="shared" si="42"/>
        <v>00681768026 03B</v>
      </c>
      <c r="M445" s="5" t="str">
        <f t="shared" si="43"/>
        <v>Slovenský zväz vodného motorizmudBJung Šimon</v>
      </c>
      <c r="N445" s="3" t="str">
        <f t="shared" si="44"/>
        <v>00681768dB</v>
      </c>
    </row>
    <row r="446" spans="1:14" x14ac:dyDescent="0.2">
      <c r="A446" s="182" t="s">
        <v>980</v>
      </c>
      <c r="B446" s="204" t="str">
        <f>VLOOKUP(A446,Adr!A:B,2,FALSE)</f>
        <v>Slovenský zväz vzpierania</v>
      </c>
      <c r="C446" s="185" t="s">
        <v>1183</v>
      </c>
      <c r="D446" s="287">
        <v>280274</v>
      </c>
      <c r="E446" s="230">
        <v>0</v>
      </c>
      <c r="F446" s="166" t="s">
        <v>339</v>
      </c>
      <c r="G446" s="169" t="s">
        <v>319</v>
      </c>
      <c r="H446" s="169" t="s">
        <v>1032</v>
      </c>
      <c r="I446" s="192" t="str">
        <f t="shared" si="40"/>
        <v>31796079a</v>
      </c>
      <c r="J446" s="167" t="str">
        <f t="shared" si="41"/>
        <v>31796079026 02</v>
      </c>
      <c r="K446" s="5" t="s">
        <v>1184</v>
      </c>
      <c r="L446" s="167" t="str">
        <f t="shared" si="42"/>
        <v>31796079026 02B</v>
      </c>
      <c r="M446" s="5" t="str">
        <f t="shared" si="43"/>
        <v>Slovenský zväz vzpieraniaaBvzpieranie - bežné transfery</v>
      </c>
      <c r="N446" s="3" t="str">
        <f t="shared" si="44"/>
        <v>31796079aB</v>
      </c>
    </row>
    <row r="447" spans="1:14" x14ac:dyDescent="0.2">
      <c r="A447" s="198" t="s">
        <v>2018</v>
      </c>
      <c r="B447" s="204" t="str">
        <f>VLOOKUP(A447,Adr!A:B,2,FALSE)</f>
        <v>Sokolská únia Slovenska</v>
      </c>
      <c r="C447" s="169" t="s">
        <v>2230</v>
      </c>
      <c r="D447" s="288">
        <v>17000</v>
      </c>
      <c r="E447" s="173">
        <v>0</v>
      </c>
      <c r="F447" s="166" t="s">
        <v>349</v>
      </c>
      <c r="G447" s="169" t="s">
        <v>317</v>
      </c>
      <c r="H447" s="169" t="s">
        <v>1032</v>
      </c>
      <c r="I447" s="192" t="str">
        <f t="shared" si="40"/>
        <v>42257166f</v>
      </c>
      <c r="J447" s="167" t="str">
        <f t="shared" si="41"/>
        <v>42257166026 01</v>
      </c>
      <c r="K447" s="5"/>
      <c r="L447" s="167" t="str">
        <f t="shared" si="42"/>
        <v>42257166026 01B</v>
      </c>
      <c r="M447" s="5" t="str">
        <f t="shared" si="43"/>
        <v>Sokolská únia SlovenskafBpodpora a rozvoj športu pre všetkých</v>
      </c>
      <c r="N447" s="3" t="str">
        <f t="shared" si="44"/>
        <v>42257166fB</v>
      </c>
    </row>
    <row r="448" spans="1:14" x14ac:dyDescent="0.2">
      <c r="A448" s="166" t="s">
        <v>2725</v>
      </c>
      <c r="B448" s="204" t="str">
        <f>VLOOKUP(A448,Adr!A:B,2,FALSE)</f>
        <v>SPARTAK MYJAVA a. s.</v>
      </c>
      <c r="C448" s="196" t="s">
        <v>350</v>
      </c>
      <c r="D448" s="289">
        <v>10000</v>
      </c>
      <c r="E448" s="230">
        <v>0</v>
      </c>
      <c r="F448" s="166" t="s">
        <v>349</v>
      </c>
      <c r="G448" s="169" t="s">
        <v>317</v>
      </c>
      <c r="H448" s="169" t="s">
        <v>1032</v>
      </c>
      <c r="I448" s="192" t="str">
        <f t="shared" si="40"/>
        <v>46699821f</v>
      </c>
      <c r="J448" s="167" t="str">
        <f t="shared" si="41"/>
        <v>46699821026 01</v>
      </c>
      <c r="K448" s="5"/>
      <c r="L448" s="167" t="str">
        <f t="shared" si="42"/>
        <v>46699821026 01B</v>
      </c>
      <c r="M448" s="5" t="str">
        <f t="shared" si="43"/>
        <v>SPARTAK MYJAVA a. s.fBplnenie úloh verejného záujmu v športe</v>
      </c>
      <c r="N448" s="3" t="str">
        <f t="shared" si="44"/>
        <v>46699821fB</v>
      </c>
    </row>
    <row r="449" spans="1:14" x14ac:dyDescent="0.2">
      <c r="A449" s="198" t="s">
        <v>2736</v>
      </c>
      <c r="B449" s="204" t="str">
        <f>VLOOKUP(A449,Adr!A:B,2,FALSE)</f>
        <v>SPEEDWAY CLUB ŽARNOVICA</v>
      </c>
      <c r="C449" s="169" t="s">
        <v>350</v>
      </c>
      <c r="D449" s="172">
        <v>20000</v>
      </c>
      <c r="E449" s="173">
        <v>0</v>
      </c>
      <c r="F449" s="166" t="s">
        <v>349</v>
      </c>
      <c r="G449" s="169" t="s">
        <v>321</v>
      </c>
      <c r="H449" s="169" t="s">
        <v>1055</v>
      </c>
      <c r="I449" s="192" t="str">
        <f t="shared" si="40"/>
        <v>42192927f</v>
      </c>
      <c r="J449" s="167" t="str">
        <f t="shared" si="41"/>
        <v>42192927026 03</v>
      </c>
      <c r="K449" s="5"/>
      <c r="L449" s="167" t="str">
        <f t="shared" si="42"/>
        <v>42192927026 03K</v>
      </c>
      <c r="M449" s="5" t="str">
        <f t="shared" si="43"/>
        <v>SPEEDWAY CLUB ŽARNOVICAfKplnenie úloh verejného záujmu v športe</v>
      </c>
      <c r="N449" s="3" t="str">
        <f t="shared" si="44"/>
        <v>42192927fK</v>
      </c>
    </row>
    <row r="450" spans="1:14" x14ac:dyDescent="0.2">
      <c r="A450" s="166" t="s">
        <v>2745</v>
      </c>
      <c r="B450" s="204" t="str">
        <f>VLOOKUP(A450,Adr!A:B,2,FALSE)</f>
        <v>Spoločenstvo detí a mládeže (SDM) Domino</v>
      </c>
      <c r="C450" s="185" t="s">
        <v>2989</v>
      </c>
      <c r="D450" s="287">
        <v>2000</v>
      </c>
      <c r="E450" s="173">
        <v>0</v>
      </c>
      <c r="F450" s="166" t="s">
        <v>360</v>
      </c>
      <c r="G450" s="169" t="s">
        <v>317</v>
      </c>
      <c r="H450" s="169" t="s">
        <v>1032</v>
      </c>
      <c r="I450" s="192" t="str">
        <f t="shared" si="40"/>
        <v>31957404l</v>
      </c>
      <c r="J450" s="167" t="str">
        <f t="shared" si="41"/>
        <v>31957404026 01</v>
      </c>
      <c r="K450" s="5"/>
      <c r="L450" s="167" t="str">
        <f t="shared" si="42"/>
        <v>31957404026 01B</v>
      </c>
      <c r="M450" s="5" t="str">
        <f t="shared" si="43"/>
        <v>Spoločenstvo detí a mládeže (SDM) DominolBšportové pohybové tábory pre mládež</v>
      </c>
      <c r="N450" s="3" t="str">
        <f t="shared" si="44"/>
        <v>31957404lB</v>
      </c>
    </row>
    <row r="451" spans="1:14" x14ac:dyDescent="0.2">
      <c r="A451" s="166" t="s">
        <v>2752</v>
      </c>
      <c r="B451" s="204" t="str">
        <f>VLOOKUP(A451,Adr!A:B,2,FALSE)</f>
        <v>Sport club Okoč - Sokolec</v>
      </c>
      <c r="C451" s="197" t="s">
        <v>350</v>
      </c>
      <c r="D451" s="191">
        <v>2000</v>
      </c>
      <c r="E451" s="173">
        <v>0</v>
      </c>
      <c r="F451" s="166" t="s">
        <v>349</v>
      </c>
      <c r="G451" s="169" t="s">
        <v>321</v>
      </c>
      <c r="H451" s="169" t="s">
        <v>1032</v>
      </c>
      <c r="I451" s="192" t="str">
        <f t="shared" si="40"/>
        <v>31822398f</v>
      </c>
      <c r="J451" s="167" t="str">
        <f t="shared" si="41"/>
        <v>31822398026 03</v>
      </c>
      <c r="K451" s="5"/>
      <c r="L451" s="167" t="str">
        <f t="shared" si="42"/>
        <v>31822398026 03B</v>
      </c>
      <c r="M451" s="5" t="str">
        <f t="shared" si="43"/>
        <v>Sport club Okoč - SokolecfBplnenie úloh verejného záujmu v športe</v>
      </c>
      <c r="N451" s="3" t="str">
        <f t="shared" si="44"/>
        <v>31822398fB</v>
      </c>
    </row>
    <row r="452" spans="1:14" x14ac:dyDescent="0.2">
      <c r="A452" s="166" t="s">
        <v>2037</v>
      </c>
      <c r="B452" s="204" t="str">
        <f>VLOOKUP(A452,Adr!A:B,2,FALSE)</f>
        <v>ST Relax</v>
      </c>
      <c r="C452" s="196" t="s">
        <v>2217</v>
      </c>
      <c r="D452" s="289">
        <v>2600</v>
      </c>
      <c r="E452" s="230">
        <v>0</v>
      </c>
      <c r="F452" s="166" t="s">
        <v>362</v>
      </c>
      <c r="G452" s="169" t="s">
        <v>321</v>
      </c>
      <c r="H452" s="169" t="s">
        <v>1032</v>
      </c>
      <c r="I452" s="192" t="str">
        <f t="shared" si="40"/>
        <v>51806606m</v>
      </c>
      <c r="J452" s="167" t="str">
        <f t="shared" si="41"/>
        <v>51806606026 03</v>
      </c>
      <c r="K452" s="5"/>
      <c r="L452" s="167" t="str">
        <f t="shared" si="42"/>
        <v>51806606026 03B</v>
      </c>
      <c r="M452" s="5" t="str">
        <f t="shared" si="43"/>
        <v>ST RelaxmBSatellite Tour v stolnom tenise 2025</v>
      </c>
      <c r="N452" s="3" t="str">
        <f t="shared" si="44"/>
        <v>51806606mB</v>
      </c>
    </row>
    <row r="453" spans="1:14" x14ac:dyDescent="0.2">
      <c r="A453" s="198" t="s">
        <v>2237</v>
      </c>
      <c r="B453" s="204" t="str">
        <f>VLOOKUP(A453,Adr!A:B,2,FALSE)</f>
        <v>ŠK Hargašova Záhorská Bystrica</v>
      </c>
      <c r="C453" s="185" t="s">
        <v>2245</v>
      </c>
      <c r="D453" s="287">
        <v>10000</v>
      </c>
      <c r="E453" s="230">
        <v>0</v>
      </c>
      <c r="F453" s="166" t="s">
        <v>349</v>
      </c>
      <c r="G453" s="169" t="s">
        <v>321</v>
      </c>
      <c r="H453" s="169" t="s">
        <v>1032</v>
      </c>
      <c r="I453" s="192" t="str">
        <f t="shared" si="40"/>
        <v>30868068f</v>
      </c>
      <c r="J453" s="167" t="str">
        <f t="shared" si="41"/>
        <v>30868068026 03</v>
      </c>
      <c r="K453" s="5"/>
      <c r="L453" s="167" t="str">
        <f t="shared" si="42"/>
        <v>30868068026 03B</v>
      </c>
      <c r="M453" s="5" t="str">
        <f t="shared" si="43"/>
        <v>ŠK Hargašova Záhorská BystricafBzabezpečenie účasti na EuroFloorbal Cupe</v>
      </c>
      <c r="N453" s="3" t="str">
        <f t="shared" si="44"/>
        <v>30868068fB</v>
      </c>
    </row>
    <row r="454" spans="1:14" x14ac:dyDescent="0.2">
      <c r="A454" s="166" t="s">
        <v>2760</v>
      </c>
      <c r="B454" s="204" t="str">
        <f>VLOOKUP(A454,Adr!A:B,2,FALSE)</f>
        <v>ŠK Hornets Košice – mládež o.z.</v>
      </c>
      <c r="C454" s="185" t="s">
        <v>2989</v>
      </c>
      <c r="D454" s="287">
        <v>5000</v>
      </c>
      <c r="E454" s="230">
        <v>0</v>
      </c>
      <c r="F454" s="166" t="s">
        <v>360</v>
      </c>
      <c r="G454" s="169" t="s">
        <v>317</v>
      </c>
      <c r="H454" s="169" t="s">
        <v>1032</v>
      </c>
      <c r="I454" s="192" t="str">
        <f t="shared" si="40"/>
        <v>35555661l</v>
      </c>
      <c r="J454" s="167" t="str">
        <f t="shared" si="41"/>
        <v>35555661026 01</v>
      </c>
      <c r="K454" s="5"/>
      <c r="L454" s="167" t="str">
        <f t="shared" si="42"/>
        <v>35555661026 01B</v>
      </c>
      <c r="M454" s="5" t="str">
        <f t="shared" si="43"/>
        <v>ŠK Hornets Košice – mládež o.z.lBšportové pohybové tábory pre mládež</v>
      </c>
      <c r="N454" s="3" t="str">
        <f t="shared" si="44"/>
        <v>35555661lB</v>
      </c>
    </row>
    <row r="455" spans="1:14" x14ac:dyDescent="0.2">
      <c r="A455" s="198" t="s">
        <v>2767</v>
      </c>
      <c r="B455" s="204" t="str">
        <f>VLOOKUP(A455,Adr!A:B,2,FALSE)</f>
        <v>ŠK JUVENTA Bratislava</v>
      </c>
      <c r="C455" s="169" t="s">
        <v>2989</v>
      </c>
      <c r="D455" s="288">
        <v>5000</v>
      </c>
      <c r="E455" s="173">
        <v>0</v>
      </c>
      <c r="F455" s="166" t="s">
        <v>360</v>
      </c>
      <c r="G455" s="169" t="s">
        <v>317</v>
      </c>
      <c r="H455" s="169" t="s">
        <v>1032</v>
      </c>
      <c r="I455" s="192" t="str">
        <f t="shared" ref="I455:I518" si="45">A455&amp;F455</f>
        <v>42252750l</v>
      </c>
      <c r="J455" s="167" t="str">
        <f t="shared" ref="J455:J511" si="46">A455&amp;G455</f>
        <v>42252750026 01</v>
      </c>
      <c r="K455" s="5"/>
      <c r="L455" s="167" t="str">
        <f t="shared" ref="L455:L518" si="47">A455&amp;G455&amp;H455</f>
        <v>42252750026 01B</v>
      </c>
      <c r="M455" s="5" t="str">
        <f t="shared" ref="M455:M518" si="48">B455&amp;F455&amp;H455&amp;C455</f>
        <v>ŠK JUVENTA BratislavalBšportové pohybové tábory pre mládež</v>
      </c>
      <c r="N455" s="3" t="str">
        <f t="shared" ref="N455:N518" si="49">+I455&amp;H455</f>
        <v>42252750lB</v>
      </c>
    </row>
    <row r="456" spans="1:14" x14ac:dyDescent="0.2">
      <c r="A456" s="198" t="s">
        <v>2774</v>
      </c>
      <c r="B456" s="204" t="str">
        <f>VLOOKUP(A456,Adr!A:B,2,FALSE)</f>
        <v>ŠK JUVENTA Žilina, o. z.</v>
      </c>
      <c r="C456" s="185" t="s">
        <v>2989</v>
      </c>
      <c r="D456" s="287">
        <v>4500</v>
      </c>
      <c r="E456" s="173">
        <v>0</v>
      </c>
      <c r="F456" s="166" t="s">
        <v>360</v>
      </c>
      <c r="G456" s="169" t="s">
        <v>317</v>
      </c>
      <c r="H456" s="169" t="s">
        <v>1032</v>
      </c>
      <c r="I456" s="192" t="str">
        <f t="shared" si="45"/>
        <v>37911074l</v>
      </c>
      <c r="J456" s="167" t="str">
        <f t="shared" si="46"/>
        <v>37911074026 01</v>
      </c>
      <c r="K456" s="5"/>
      <c r="L456" s="167" t="str">
        <f t="shared" si="47"/>
        <v>37911074026 01B</v>
      </c>
      <c r="M456" s="5" t="str">
        <f t="shared" si="48"/>
        <v>ŠK JUVENTA Žilina, o. z.lBšportové pohybové tábory pre mládež</v>
      </c>
      <c r="N456" s="3" t="str">
        <f t="shared" si="49"/>
        <v>37911074lB</v>
      </c>
    </row>
    <row r="457" spans="1:14" x14ac:dyDescent="0.2">
      <c r="A457" s="166" t="s">
        <v>2781</v>
      </c>
      <c r="B457" s="204" t="str">
        <f>VLOOKUP(A457,Adr!A:B,2,FALSE)</f>
        <v>ŠK ZEMPLÍN MICHALOVCE - SILOVÝ TROJBOJ</v>
      </c>
      <c r="C457" s="197" t="s">
        <v>350</v>
      </c>
      <c r="D457" s="191">
        <v>7000</v>
      </c>
      <c r="E457" s="173">
        <v>0</v>
      </c>
      <c r="F457" s="166" t="s">
        <v>349</v>
      </c>
      <c r="G457" s="169" t="s">
        <v>321</v>
      </c>
      <c r="H457" s="169" t="s">
        <v>1032</v>
      </c>
      <c r="I457" s="192" t="str">
        <f t="shared" si="45"/>
        <v>42322651f</v>
      </c>
      <c r="J457" s="167" t="str">
        <f t="shared" si="46"/>
        <v>42322651026 03</v>
      </c>
      <c r="K457" s="5"/>
      <c r="L457" s="167" t="str">
        <f t="shared" si="47"/>
        <v>42322651026 03B</v>
      </c>
      <c r="M457" s="5" t="str">
        <f t="shared" si="48"/>
        <v>ŠK ZEMPLÍN MICHALOVCE - SILOVÝ TROJBOJfBplnenie úloh verejného záujmu v športe</v>
      </c>
      <c r="N457" s="3" t="str">
        <f t="shared" si="49"/>
        <v>42322651fB</v>
      </c>
    </row>
    <row r="458" spans="1:14" x14ac:dyDescent="0.2">
      <c r="A458" s="166" t="s">
        <v>2786</v>
      </c>
      <c r="B458" s="204" t="str">
        <f>VLOOKUP(A458,Adr!A:B,2,FALSE)</f>
        <v>Školský športový klub Bernolákova 16 Košice</v>
      </c>
      <c r="C458" s="185" t="s">
        <v>350</v>
      </c>
      <c r="D458" s="287">
        <v>5000</v>
      </c>
      <c r="E458" s="173">
        <v>0</v>
      </c>
      <c r="F458" s="166" t="s">
        <v>349</v>
      </c>
      <c r="G458" s="169" t="s">
        <v>317</v>
      </c>
      <c r="H458" s="169" t="s">
        <v>1032</v>
      </c>
      <c r="I458" s="192" t="str">
        <f t="shared" si="45"/>
        <v>35539453f</v>
      </c>
      <c r="J458" s="167" t="str">
        <f t="shared" si="46"/>
        <v>35539453026 01</v>
      </c>
      <c r="K458" s="5"/>
      <c r="L458" s="167" t="str">
        <f t="shared" si="47"/>
        <v>35539453026 01B</v>
      </c>
      <c r="M458" s="5" t="str">
        <f t="shared" si="48"/>
        <v>Školský športový klub Bernolákova 16 KošicefBplnenie úloh verejného záujmu v športe</v>
      </c>
      <c r="N458" s="3" t="str">
        <f t="shared" si="49"/>
        <v>35539453fB</v>
      </c>
    </row>
    <row r="459" spans="1:14" x14ac:dyDescent="0.2">
      <c r="A459" s="198" t="s">
        <v>1459</v>
      </c>
      <c r="B459" s="204" t="str">
        <f>VLOOKUP(A459,Adr!A:B,2,FALSE)</f>
        <v>Špeciálne olympiády Slovensko</v>
      </c>
      <c r="C459" s="169" t="s">
        <v>1467</v>
      </c>
      <c r="D459" s="288">
        <v>460344</v>
      </c>
      <c r="E459" s="230">
        <v>0</v>
      </c>
      <c r="F459" s="166" t="s">
        <v>343</v>
      </c>
      <c r="G459" s="169" t="s">
        <v>321</v>
      </c>
      <c r="H459" s="169" t="s">
        <v>1032</v>
      </c>
      <c r="I459" s="192" t="str">
        <f t="shared" si="45"/>
        <v>30811406c</v>
      </c>
      <c r="J459" s="167" t="str">
        <f t="shared" si="46"/>
        <v>30811406026 03</v>
      </c>
      <c r="K459" s="5"/>
      <c r="L459" s="167" t="str">
        <f t="shared" si="47"/>
        <v>30811406026 03B</v>
      </c>
      <c r="M459" s="5" t="str">
        <f t="shared" si="48"/>
        <v>Špeciálne olympiády SlovenskocBzabezpečenie činnosti a úloh v roku 2025</v>
      </c>
      <c r="N459" s="3" t="str">
        <f t="shared" si="49"/>
        <v>30811406cB</v>
      </c>
    </row>
    <row r="460" spans="1:14" x14ac:dyDescent="0.2">
      <c r="A460" s="166" t="s">
        <v>2794</v>
      </c>
      <c r="B460" s="204" t="str">
        <f>VLOOKUP(A460,Adr!A:B,2,FALSE)</f>
        <v>Športovo – strelecké združenie GunSter</v>
      </c>
      <c r="C460" s="197" t="s">
        <v>350</v>
      </c>
      <c r="D460" s="191">
        <v>15000</v>
      </c>
      <c r="E460" s="173">
        <v>0</v>
      </c>
      <c r="F460" s="166" t="s">
        <v>349</v>
      </c>
      <c r="G460" s="169" t="s">
        <v>321</v>
      </c>
      <c r="H460" s="169" t="s">
        <v>1032</v>
      </c>
      <c r="I460" s="192" t="str">
        <f t="shared" si="45"/>
        <v>50843184f</v>
      </c>
      <c r="J460" s="167" t="str">
        <f t="shared" si="46"/>
        <v>50843184026 03</v>
      </c>
      <c r="K460" s="5"/>
      <c r="L460" s="167" t="str">
        <f t="shared" si="47"/>
        <v>50843184026 03B</v>
      </c>
      <c r="M460" s="5" t="str">
        <f t="shared" si="48"/>
        <v>Športovo – strelecké združenie GunSterfBplnenie úloh verejného záujmu v športe</v>
      </c>
      <c r="N460" s="3" t="str">
        <f t="shared" si="49"/>
        <v>50843184fB</v>
      </c>
    </row>
    <row r="461" spans="1:14" x14ac:dyDescent="0.2">
      <c r="A461" s="166" t="s">
        <v>2801</v>
      </c>
      <c r="B461" s="204" t="str">
        <f>VLOOKUP(A461,Adr!A:B,2,FALSE)</f>
        <v>Športový klub CENTRUM Svidník</v>
      </c>
      <c r="C461" s="197" t="s">
        <v>350</v>
      </c>
      <c r="D461" s="191">
        <v>42700</v>
      </c>
      <c r="E461" s="173">
        <v>0</v>
      </c>
      <c r="F461" s="166" t="s">
        <v>349</v>
      </c>
      <c r="G461" s="169" t="s">
        <v>321</v>
      </c>
      <c r="H461" s="169" t="s">
        <v>1032</v>
      </c>
      <c r="I461" s="192" t="str">
        <f t="shared" si="45"/>
        <v>37940155f</v>
      </c>
      <c r="J461" s="167" t="str">
        <f t="shared" si="46"/>
        <v>37940155026 03</v>
      </c>
      <c r="K461" s="5"/>
      <c r="L461" s="167" t="str">
        <f t="shared" si="47"/>
        <v>37940155026 03B</v>
      </c>
      <c r="M461" s="5" t="str">
        <f t="shared" si="48"/>
        <v>Športový klub CENTRUM SvidníkfBplnenie úloh verejného záujmu v športe</v>
      </c>
      <c r="N461" s="3" t="str">
        <f t="shared" si="49"/>
        <v>37940155fB</v>
      </c>
    </row>
    <row r="462" spans="1:14" x14ac:dyDescent="0.2">
      <c r="A462" s="166" t="s">
        <v>2811</v>
      </c>
      <c r="B462" s="204" t="str">
        <f>VLOOKUP(A462,Adr!A:B,2,FALSE)</f>
        <v>Športový klub CVČ Brusno pri ZŠ s MŠ Brusno</v>
      </c>
      <c r="C462" s="197" t="s">
        <v>350</v>
      </c>
      <c r="D462" s="191">
        <v>35000</v>
      </c>
      <c r="E462" s="173">
        <v>0</v>
      </c>
      <c r="F462" s="166" t="s">
        <v>349</v>
      </c>
      <c r="G462" s="169" t="s">
        <v>321</v>
      </c>
      <c r="H462" s="169" t="s">
        <v>1032</v>
      </c>
      <c r="I462" s="192" t="str">
        <f t="shared" si="45"/>
        <v>42301718f</v>
      </c>
      <c r="J462" s="167" t="str">
        <f t="shared" si="46"/>
        <v>42301718026 03</v>
      </c>
      <c r="K462" s="5"/>
      <c r="L462" s="167" t="str">
        <f t="shared" si="47"/>
        <v>42301718026 03B</v>
      </c>
      <c r="M462" s="5" t="str">
        <f t="shared" si="48"/>
        <v>Športový klub CVČ Brusno pri ZŠ s MŠ BrusnofBplnenie úloh verejného záujmu v športe</v>
      </c>
      <c r="N462" s="3" t="str">
        <f t="shared" si="49"/>
        <v>42301718fB</v>
      </c>
    </row>
    <row r="463" spans="1:14" x14ac:dyDescent="0.2">
      <c r="A463" s="202" t="s">
        <v>2820</v>
      </c>
      <c r="B463" s="204" t="str">
        <f>VLOOKUP(A463,Adr!A:B,2,FALSE)</f>
        <v>Športový klub GrandSport</v>
      </c>
      <c r="C463" s="196" t="s">
        <v>2989</v>
      </c>
      <c r="D463" s="287">
        <v>5000</v>
      </c>
      <c r="E463" s="173">
        <v>0</v>
      </c>
      <c r="F463" s="166" t="s">
        <v>360</v>
      </c>
      <c r="G463" s="169" t="s">
        <v>317</v>
      </c>
      <c r="H463" s="169" t="s">
        <v>1032</v>
      </c>
      <c r="I463" s="192" t="str">
        <f t="shared" si="45"/>
        <v>42184509l</v>
      </c>
      <c r="J463" s="167" t="str">
        <f t="shared" si="46"/>
        <v>42184509026 01</v>
      </c>
      <c r="K463" s="5"/>
      <c r="L463" s="167" t="str">
        <f t="shared" si="47"/>
        <v>42184509026 01B</v>
      </c>
      <c r="M463" s="5" t="str">
        <f t="shared" si="48"/>
        <v>Športový klub GrandSportlBšportové pohybové tábory pre mládež</v>
      </c>
      <c r="N463" s="3" t="str">
        <f t="shared" si="49"/>
        <v>42184509lB</v>
      </c>
    </row>
    <row r="464" spans="1:14" x14ac:dyDescent="0.2">
      <c r="A464" s="166" t="s">
        <v>2828</v>
      </c>
      <c r="B464" s="204" t="str">
        <f>VLOOKUP(A464,Adr!A:B,2,FALSE)</f>
        <v>Športový klub HANGAIR o.z.</v>
      </c>
      <c r="C464" s="185" t="s">
        <v>2989</v>
      </c>
      <c r="D464" s="289">
        <v>5000</v>
      </c>
      <c r="E464" s="173">
        <v>0</v>
      </c>
      <c r="F464" s="166" t="s">
        <v>360</v>
      </c>
      <c r="G464" s="169" t="s">
        <v>317</v>
      </c>
      <c r="H464" s="169" t="s">
        <v>1032</v>
      </c>
      <c r="I464" s="192" t="str">
        <f t="shared" si="45"/>
        <v>35539895l</v>
      </c>
      <c r="J464" s="167" t="str">
        <f t="shared" si="46"/>
        <v>35539895026 01</v>
      </c>
      <c r="K464" s="5"/>
      <c r="L464" s="167" t="str">
        <f t="shared" si="47"/>
        <v>35539895026 01B</v>
      </c>
      <c r="M464" s="5" t="str">
        <f t="shared" si="48"/>
        <v>Športový klub HANGAIR o.z.lBšportové pohybové tábory pre mládež</v>
      </c>
      <c r="N464" s="3" t="str">
        <f t="shared" si="49"/>
        <v>35539895lB</v>
      </c>
    </row>
    <row r="465" spans="1:14" x14ac:dyDescent="0.2">
      <c r="A465" s="166" t="s">
        <v>2836</v>
      </c>
      <c r="B465" s="204" t="str">
        <f>VLOOKUP(A465,Adr!A:B,2,FALSE)</f>
        <v>Športový klub Imet squash klub</v>
      </c>
      <c r="C465" s="196" t="s">
        <v>2989</v>
      </c>
      <c r="D465" s="287">
        <v>4800</v>
      </c>
      <c r="E465" s="230">
        <v>0</v>
      </c>
      <c r="F465" s="166" t="s">
        <v>360</v>
      </c>
      <c r="G465" s="169" t="s">
        <v>317</v>
      </c>
      <c r="H465" s="169" t="s">
        <v>1032</v>
      </c>
      <c r="I465" s="192" t="str">
        <f t="shared" si="45"/>
        <v>36066818l</v>
      </c>
      <c r="J465" s="167" t="str">
        <f t="shared" si="46"/>
        <v>36066818026 01</v>
      </c>
      <c r="K465" s="5"/>
      <c r="L465" s="167" t="str">
        <f t="shared" si="47"/>
        <v>36066818026 01B</v>
      </c>
      <c r="M465" s="5" t="str">
        <f t="shared" si="48"/>
        <v>Športový klub Imet squash klublBšportové pohybové tábory pre mládež</v>
      </c>
      <c r="N465" s="3" t="str">
        <f t="shared" si="49"/>
        <v>36066818lB</v>
      </c>
    </row>
    <row r="466" spans="1:14" x14ac:dyDescent="0.2">
      <c r="A466" s="198" t="s">
        <v>2843</v>
      </c>
      <c r="B466" s="204" t="str">
        <f>VLOOKUP(A466,Adr!A:B,2,FALSE)</f>
        <v>Športový klub obce Tvrdošovce</v>
      </c>
      <c r="C466" s="169" t="s">
        <v>350</v>
      </c>
      <c r="D466" s="288">
        <v>2000</v>
      </c>
      <c r="E466" s="173">
        <v>0</v>
      </c>
      <c r="F466" s="166" t="s">
        <v>349</v>
      </c>
      <c r="G466" s="169" t="s">
        <v>317</v>
      </c>
      <c r="H466" s="169" t="s">
        <v>1032</v>
      </c>
      <c r="I466" s="192" t="str">
        <f t="shared" si="45"/>
        <v>00654701f</v>
      </c>
      <c r="J466" s="167" t="str">
        <f t="shared" si="46"/>
        <v>00654701026 01</v>
      </c>
      <c r="K466" s="5"/>
      <c r="L466" s="167" t="str">
        <f t="shared" si="47"/>
        <v>00654701026 01B</v>
      </c>
      <c r="M466" s="5" t="str">
        <f t="shared" si="48"/>
        <v>Športový klub obce TvrdošovcefBplnenie úloh verejného záujmu v športe</v>
      </c>
      <c r="N466" s="3" t="str">
        <f t="shared" si="49"/>
        <v>00654701fB</v>
      </c>
    </row>
    <row r="467" spans="1:14" x14ac:dyDescent="0.2">
      <c r="A467" s="166" t="s">
        <v>2043</v>
      </c>
      <c r="B467" s="204" t="str">
        <f>VLOOKUP(A467,Adr!A:B,2,FALSE)</f>
        <v>Športový klub polície - ILYO Taekwondo Košice</v>
      </c>
      <c r="C467" s="185" t="s">
        <v>2989</v>
      </c>
      <c r="D467" s="287">
        <v>5000</v>
      </c>
      <c r="E467" s="230">
        <v>0</v>
      </c>
      <c r="F467" s="166" t="s">
        <v>360</v>
      </c>
      <c r="G467" s="169" t="s">
        <v>317</v>
      </c>
      <c r="H467" s="169" t="s">
        <v>1032</v>
      </c>
      <c r="I467" s="192" t="str">
        <f t="shared" si="45"/>
        <v>42250765l</v>
      </c>
      <c r="J467" s="167" t="str">
        <f t="shared" si="46"/>
        <v>42250765026 01</v>
      </c>
      <c r="K467" s="5"/>
      <c r="L467" s="167" t="str">
        <f t="shared" si="47"/>
        <v>42250765026 01B</v>
      </c>
      <c r="M467" s="5" t="str">
        <f t="shared" si="48"/>
        <v>Športový klub polície - ILYO Taekwondo KošicelBšportové pohybové tábory pre mládež</v>
      </c>
      <c r="N467" s="3" t="str">
        <f t="shared" si="49"/>
        <v>42250765lB</v>
      </c>
    </row>
    <row r="468" spans="1:14" x14ac:dyDescent="0.2">
      <c r="A468" s="166" t="s">
        <v>2043</v>
      </c>
      <c r="B468" s="204" t="str">
        <f>VLOOKUP(A468,Adr!A:B,2,FALSE)</f>
        <v>Športový klub polície - ILYO Taekwondo Košice</v>
      </c>
      <c r="C468" s="185" t="s">
        <v>2218</v>
      </c>
      <c r="D468" s="289">
        <v>7000</v>
      </c>
      <c r="E468" s="173">
        <v>0</v>
      </c>
      <c r="F468" s="166" t="s">
        <v>362</v>
      </c>
      <c r="G468" s="169" t="s">
        <v>321</v>
      </c>
      <c r="H468" s="169" t="s">
        <v>1032</v>
      </c>
      <c r="I468" s="192" t="str">
        <f t="shared" si="45"/>
        <v>42250765m</v>
      </c>
      <c r="J468" s="167" t="str">
        <f t="shared" si="46"/>
        <v>42250765026 03</v>
      </c>
      <c r="K468" s="5"/>
      <c r="L468" s="167" t="str">
        <f t="shared" si="47"/>
        <v>42250765026 03B</v>
      </c>
      <c r="M468" s="5" t="str">
        <f t="shared" si="48"/>
        <v>Športový klub polície - ILYO Taekwondo KošicemBILYO cup 2025</v>
      </c>
      <c r="N468" s="3" t="str">
        <f t="shared" si="49"/>
        <v>42250765mB</v>
      </c>
    </row>
    <row r="469" spans="1:14" x14ac:dyDescent="0.2">
      <c r="A469" s="166" t="s">
        <v>2852</v>
      </c>
      <c r="B469" s="204" t="str">
        <f>VLOOKUP(A469,Adr!A:B,2,FALSE)</f>
        <v>Športový klub Real team Trenčín, o.z.</v>
      </c>
      <c r="C469" s="169" t="s">
        <v>2989</v>
      </c>
      <c r="D469" s="288">
        <v>4800</v>
      </c>
      <c r="E469" s="173">
        <v>0</v>
      </c>
      <c r="F469" s="166" t="s">
        <v>360</v>
      </c>
      <c r="G469" s="169" t="s">
        <v>317</v>
      </c>
      <c r="H469" s="169" t="s">
        <v>1032</v>
      </c>
      <c r="I469" s="192" t="str">
        <f t="shared" si="45"/>
        <v>36130036l</v>
      </c>
      <c r="J469" s="167" t="str">
        <f t="shared" si="46"/>
        <v>36130036026 01</v>
      </c>
      <c r="K469" s="5"/>
      <c r="L469" s="167" t="str">
        <f t="shared" si="47"/>
        <v>36130036026 01B</v>
      </c>
      <c r="M469" s="5" t="str">
        <f t="shared" si="48"/>
        <v>Športový klub Real team Trenčín, o.z.lBšportové pohybové tábory pre mládež</v>
      </c>
      <c r="N469" s="3" t="str">
        <f t="shared" si="49"/>
        <v>36130036lB</v>
      </c>
    </row>
    <row r="470" spans="1:14" x14ac:dyDescent="0.2">
      <c r="A470" s="198" t="s">
        <v>2860</v>
      </c>
      <c r="B470" s="204" t="str">
        <f>VLOOKUP(A470,Adr!A:B,2,FALSE)</f>
        <v>Športový klub Strongman Poprad</v>
      </c>
      <c r="C470" s="169" t="s">
        <v>350</v>
      </c>
      <c r="D470" s="172">
        <v>5000</v>
      </c>
      <c r="E470" s="173">
        <v>0</v>
      </c>
      <c r="F470" s="166" t="s">
        <v>349</v>
      </c>
      <c r="G470" s="169" t="s">
        <v>321</v>
      </c>
      <c r="H470" s="169" t="s">
        <v>1032</v>
      </c>
      <c r="I470" s="192" t="str">
        <f t="shared" si="45"/>
        <v>50231570f</v>
      </c>
      <c r="J470" s="167" t="str">
        <f t="shared" si="46"/>
        <v>50231570026 03</v>
      </c>
      <c r="K470" s="5"/>
      <c r="L470" s="167" t="str">
        <f t="shared" si="47"/>
        <v>50231570026 03B</v>
      </c>
      <c r="M470" s="5" t="str">
        <f t="shared" si="48"/>
        <v>Športový klub Strongman PopradfBplnenie úloh verejného záujmu v športe</v>
      </c>
      <c r="N470" s="3" t="str">
        <f t="shared" si="49"/>
        <v>50231570fB</v>
      </c>
    </row>
    <row r="471" spans="1:14" x14ac:dyDescent="0.2">
      <c r="A471" s="166" t="s">
        <v>2050</v>
      </c>
      <c r="B471" s="204" t="str">
        <f>VLOOKUP(A471,Adr!A:B,2,FALSE)</f>
        <v>Športový klub ZEMPLÍN Michalovce - oddiel Judo, o.z.</v>
      </c>
      <c r="C471" s="185" t="s">
        <v>2989</v>
      </c>
      <c r="D471" s="287">
        <v>5000</v>
      </c>
      <c r="E471" s="230">
        <v>0</v>
      </c>
      <c r="F471" s="166" t="s">
        <v>360</v>
      </c>
      <c r="G471" s="169" t="s">
        <v>317</v>
      </c>
      <c r="H471" s="169" t="s">
        <v>1032</v>
      </c>
      <c r="I471" s="192" t="str">
        <f t="shared" si="45"/>
        <v>31997449l</v>
      </c>
      <c r="J471" s="167" t="str">
        <f t="shared" si="46"/>
        <v>31997449026 01</v>
      </c>
      <c r="K471" s="5"/>
      <c r="L471" s="167" t="str">
        <f t="shared" si="47"/>
        <v>31997449026 01B</v>
      </c>
      <c r="M471" s="5" t="str">
        <f t="shared" si="48"/>
        <v>Športový klub ZEMPLÍN Michalovce - oddiel Judo, o.z.lBšportové pohybové tábory pre mládež</v>
      </c>
      <c r="N471" s="3" t="str">
        <f t="shared" si="49"/>
        <v>31997449lB</v>
      </c>
    </row>
    <row r="472" spans="1:14" x14ac:dyDescent="0.2">
      <c r="A472" s="166" t="s">
        <v>2050</v>
      </c>
      <c r="B472" s="204" t="str">
        <f>VLOOKUP(A472,Adr!A:B,2,FALSE)</f>
        <v>Športový klub ZEMPLÍN Michalovce - oddiel Judo, o.z.</v>
      </c>
      <c r="C472" s="196" t="s">
        <v>2219</v>
      </c>
      <c r="D472" s="289">
        <v>4500</v>
      </c>
      <c r="E472" s="230">
        <v>0</v>
      </c>
      <c r="F472" s="166" t="s">
        <v>362</v>
      </c>
      <c r="G472" s="169" t="s">
        <v>321</v>
      </c>
      <c r="H472" s="169" t="s">
        <v>1032</v>
      </c>
      <c r="I472" s="192" t="str">
        <f t="shared" si="45"/>
        <v>31997449m</v>
      </c>
      <c r="J472" s="167" t="str">
        <f t="shared" si="46"/>
        <v>31997449026 03</v>
      </c>
      <c r="K472" s="5"/>
      <c r="L472" s="167" t="str">
        <f t="shared" si="47"/>
        <v>31997449026 03B</v>
      </c>
      <c r="M472" s="5" t="str">
        <f t="shared" si="48"/>
        <v>Športový klub ZEMPLÍN Michalovce - oddiel Judo, o.z.mB53 ročník Grand Prix Michalovce v judo</v>
      </c>
      <c r="N472" s="3" t="str">
        <f t="shared" si="49"/>
        <v>31997449mB</v>
      </c>
    </row>
    <row r="473" spans="1:14" x14ac:dyDescent="0.2">
      <c r="A473" s="182" t="s">
        <v>2867</v>
      </c>
      <c r="B473" s="204" t="str">
        <f>VLOOKUP(A473,Adr!A:B,2,FALSE)</f>
        <v>ŠŤASTNÉ DETSTVO</v>
      </c>
      <c r="C473" s="185" t="s">
        <v>350</v>
      </c>
      <c r="D473" s="187">
        <v>3000</v>
      </c>
      <c r="E473" s="230">
        <v>0</v>
      </c>
      <c r="F473" s="182" t="s">
        <v>349</v>
      </c>
      <c r="G473" s="185" t="s">
        <v>321</v>
      </c>
      <c r="H473" s="185" t="s">
        <v>1032</v>
      </c>
      <c r="I473" s="192" t="str">
        <f t="shared" si="45"/>
        <v>42394601f</v>
      </c>
      <c r="J473" s="167" t="str">
        <f t="shared" si="46"/>
        <v>42394601026 03</v>
      </c>
      <c r="K473" s="5"/>
      <c r="L473" s="167" t="str">
        <f t="shared" si="47"/>
        <v>42394601026 03B</v>
      </c>
      <c r="M473" s="5" t="str">
        <f t="shared" si="48"/>
        <v>ŠŤASTNÉ DETSTVOfBplnenie úloh verejného záujmu v športe</v>
      </c>
      <c r="N473" s="3" t="str">
        <f t="shared" si="49"/>
        <v>42394601fB</v>
      </c>
    </row>
    <row r="474" spans="1:14" x14ac:dyDescent="0.2">
      <c r="A474" s="166" t="s">
        <v>2875</v>
      </c>
      <c r="B474" s="204" t="str">
        <f>VLOOKUP(A474,Adr!A:B,2,FALSE)</f>
        <v>Tajovský beh</v>
      </c>
      <c r="C474" s="196" t="s">
        <v>350</v>
      </c>
      <c r="D474" s="186">
        <v>15000</v>
      </c>
      <c r="E474" s="173">
        <v>0</v>
      </c>
      <c r="F474" s="166" t="s">
        <v>349</v>
      </c>
      <c r="G474" s="169" t="s">
        <v>321</v>
      </c>
      <c r="H474" s="169" t="s">
        <v>1032</v>
      </c>
      <c r="I474" s="192" t="str">
        <f t="shared" si="45"/>
        <v>56642504f</v>
      </c>
      <c r="J474" s="167" t="str">
        <f t="shared" si="46"/>
        <v>56642504026 03</v>
      </c>
      <c r="K474" s="5"/>
      <c r="L474" s="167" t="str">
        <f t="shared" si="47"/>
        <v>56642504026 03B</v>
      </c>
      <c r="M474" s="5" t="str">
        <f t="shared" si="48"/>
        <v>Tajovský behfBplnenie úloh verejného záujmu v športe</v>
      </c>
      <c r="N474" s="3" t="str">
        <f t="shared" si="49"/>
        <v>56642504fB</v>
      </c>
    </row>
    <row r="475" spans="1:14" x14ac:dyDescent="0.2">
      <c r="A475" s="166" t="s">
        <v>2057</v>
      </c>
      <c r="B475" s="204" t="str">
        <f>VLOOKUP(A475,Adr!A:B,2,FALSE)</f>
        <v>TANEČNÉ CENTRUM CHARIZMA</v>
      </c>
      <c r="C475" s="185" t="s">
        <v>2220</v>
      </c>
      <c r="D475" s="287">
        <v>4500</v>
      </c>
      <c r="E475" s="173">
        <v>0</v>
      </c>
      <c r="F475" s="166" t="s">
        <v>362</v>
      </c>
      <c r="G475" s="169" t="s">
        <v>321</v>
      </c>
      <c r="H475" s="169" t="s">
        <v>1032</v>
      </c>
      <c r="I475" s="192" t="str">
        <f t="shared" si="45"/>
        <v>31772897m</v>
      </c>
      <c r="J475" s="167" t="str">
        <f t="shared" si="46"/>
        <v>31772897026 03</v>
      </c>
      <c r="K475" s="5"/>
      <c r="L475" s="167" t="str">
        <f t="shared" si="47"/>
        <v>31772897026 03B</v>
      </c>
      <c r="M475" s="5" t="str">
        <f t="shared" si="48"/>
        <v>TANEČNÉ CENTRUM CHARIZMAmBPEZINSKÝ STRAPEC - 50.ročník</v>
      </c>
      <c r="N475" s="3" t="str">
        <f t="shared" si="49"/>
        <v>31772897mB</v>
      </c>
    </row>
    <row r="476" spans="1:14" ht="20.399999999999999" x14ac:dyDescent="0.2">
      <c r="A476" s="202" t="s">
        <v>2066</v>
      </c>
      <c r="B476" s="204" t="str">
        <f>VLOOKUP(A476,Adr!A:B,2,FALSE)</f>
        <v>TANEČNO ŠPORTOVÝ KLUB M+M BRATISLAVA pri ZŠ Ostredková</v>
      </c>
      <c r="C476" s="190" t="s">
        <v>2221</v>
      </c>
      <c r="D476" s="288">
        <v>4500</v>
      </c>
      <c r="E476" s="230">
        <v>0</v>
      </c>
      <c r="F476" s="166" t="s">
        <v>362</v>
      </c>
      <c r="G476" s="169" t="s">
        <v>321</v>
      </c>
      <c r="H476" s="169" t="s">
        <v>1032</v>
      </c>
      <c r="I476" s="192" t="str">
        <f t="shared" si="45"/>
        <v>31785131m</v>
      </c>
      <c r="J476" s="167" t="str">
        <f t="shared" si="46"/>
        <v>31785131026 03</v>
      </c>
      <c r="K476" s="5"/>
      <c r="L476" s="167" t="str">
        <f t="shared" si="47"/>
        <v>31785131026 03B</v>
      </c>
      <c r="M476" s="5" t="str">
        <f t="shared" si="48"/>
        <v>TANEČNO ŠPORTOVÝ KLUB M+M BRATISLAVA pri ZŠ OstredkovámBSlovak Open Championship 2025 (spojené podujatia Bratislava Open a Dunajský pohár)</v>
      </c>
      <c r="N476" s="3" t="str">
        <f t="shared" si="49"/>
        <v>31785131mB</v>
      </c>
    </row>
    <row r="477" spans="1:14" x14ac:dyDescent="0.2">
      <c r="A477" s="198" t="s">
        <v>2883</v>
      </c>
      <c r="B477" s="204" t="str">
        <f>VLOOKUP(A477,Adr!A:B,2,FALSE)</f>
        <v>Tanečný klub Jessy Vavrišovo</v>
      </c>
      <c r="C477" s="169" t="s">
        <v>2989</v>
      </c>
      <c r="D477" s="288">
        <v>3600</v>
      </c>
      <c r="E477" s="173">
        <v>0</v>
      </c>
      <c r="F477" s="166" t="s">
        <v>360</v>
      </c>
      <c r="G477" s="169" t="s">
        <v>317</v>
      </c>
      <c r="H477" s="169" t="s">
        <v>1032</v>
      </c>
      <c r="I477" s="192" t="str">
        <f t="shared" si="45"/>
        <v>37909487l</v>
      </c>
      <c r="J477" s="167" t="str">
        <f t="shared" si="46"/>
        <v>37909487026 01</v>
      </c>
      <c r="K477" s="5"/>
      <c r="L477" s="167" t="str">
        <f t="shared" si="47"/>
        <v>37909487026 01B</v>
      </c>
      <c r="M477" s="5" t="str">
        <f t="shared" si="48"/>
        <v>Tanečný klub Jessy VavrišovolBšportové pohybové tábory pre mládež</v>
      </c>
      <c r="N477" s="3" t="str">
        <f t="shared" si="49"/>
        <v>37909487lB</v>
      </c>
    </row>
    <row r="478" spans="1:14" x14ac:dyDescent="0.2">
      <c r="A478" s="166" t="s">
        <v>2892</v>
      </c>
      <c r="B478" s="204" t="str">
        <f>VLOOKUP(A478,Adr!A:B,2,FALSE)</f>
        <v>Tanečný klub JUMPING</v>
      </c>
      <c r="C478" s="185" t="s">
        <v>2989</v>
      </c>
      <c r="D478" s="287">
        <v>5000</v>
      </c>
      <c r="E478" s="173">
        <v>0</v>
      </c>
      <c r="F478" s="166" t="s">
        <v>360</v>
      </c>
      <c r="G478" s="169" t="s">
        <v>317</v>
      </c>
      <c r="H478" s="169" t="s">
        <v>1032</v>
      </c>
      <c r="I478" s="192" t="str">
        <f t="shared" si="45"/>
        <v>36107921l</v>
      </c>
      <c r="J478" s="167" t="str">
        <f t="shared" si="46"/>
        <v>36107921026 01</v>
      </c>
      <c r="K478" s="5"/>
      <c r="L478" s="167" t="str">
        <f t="shared" si="47"/>
        <v>36107921026 01B</v>
      </c>
      <c r="M478" s="5" t="str">
        <f t="shared" si="48"/>
        <v>Tanečný klub JUMPINGlBšportové pohybové tábory pre mládež</v>
      </c>
      <c r="N478" s="3" t="str">
        <f t="shared" si="49"/>
        <v>36107921lB</v>
      </c>
    </row>
    <row r="479" spans="1:14" x14ac:dyDescent="0.2">
      <c r="A479" s="166" t="s">
        <v>2901</v>
      </c>
      <c r="B479" s="204" t="str">
        <f>VLOOKUP(A479,Adr!A:B,2,FALSE)</f>
        <v>Telovýchovná jednota - Športové kluby Krupina</v>
      </c>
      <c r="C479" s="196" t="s">
        <v>2989</v>
      </c>
      <c r="D479" s="289">
        <v>4180</v>
      </c>
      <c r="E479" s="230">
        <v>0</v>
      </c>
      <c r="F479" s="166" t="s">
        <v>360</v>
      </c>
      <c r="G479" s="169" t="s">
        <v>317</v>
      </c>
      <c r="H479" s="169" t="s">
        <v>1032</v>
      </c>
      <c r="I479" s="192" t="str">
        <f t="shared" si="45"/>
        <v>00592552l</v>
      </c>
      <c r="J479" s="167" t="str">
        <f t="shared" si="46"/>
        <v>00592552026 01</v>
      </c>
      <c r="K479" s="5"/>
      <c r="L479" s="167" t="str">
        <f t="shared" si="47"/>
        <v>00592552026 01B</v>
      </c>
      <c r="M479" s="5" t="str">
        <f t="shared" si="48"/>
        <v>Telovýchovná jednota - Športové kluby KrupinalBšportové pohybové tábory pre mládež</v>
      </c>
      <c r="N479" s="3" t="str">
        <f t="shared" si="49"/>
        <v>00592552lB</v>
      </c>
    </row>
    <row r="480" spans="1:14" x14ac:dyDescent="0.2">
      <c r="A480" s="202" t="s">
        <v>2073</v>
      </c>
      <c r="B480" s="204" t="str">
        <f>VLOOKUP(A480,Adr!A:B,2,FALSE)</f>
        <v>Telovýchovná jednota DRUŽBA PIEŠŤANY</v>
      </c>
      <c r="C480" s="185" t="s">
        <v>2222</v>
      </c>
      <c r="D480" s="287">
        <v>10000</v>
      </c>
      <c r="E480" s="173">
        <v>0</v>
      </c>
      <c r="F480" s="166" t="s">
        <v>362</v>
      </c>
      <c r="G480" s="169" t="s">
        <v>321</v>
      </c>
      <c r="H480" s="169" t="s">
        <v>1032</v>
      </c>
      <c r="I480" s="192" t="str">
        <f t="shared" si="45"/>
        <v>00892424m</v>
      </c>
      <c r="J480" s="167" t="str">
        <f t="shared" si="46"/>
        <v>00892424026 03</v>
      </c>
      <c r="K480" s="5"/>
      <c r="L480" s="167" t="str">
        <f t="shared" si="47"/>
        <v>00892424026 03B</v>
      </c>
      <c r="M480" s="5" t="str">
        <f t="shared" si="48"/>
        <v>Telovýchovná jednota DRUŽBA PIEŠŤANYmBSilvestrovský beh 2025, 61.ročník</v>
      </c>
      <c r="N480" s="3" t="str">
        <f t="shared" si="49"/>
        <v>00892424mB</v>
      </c>
    </row>
    <row r="481" spans="1:14" x14ac:dyDescent="0.2">
      <c r="A481" s="166" t="s">
        <v>2910</v>
      </c>
      <c r="B481" s="204" t="str">
        <f>VLOOKUP(A481,Adr!A:B,2,FALSE)</f>
        <v>Telovýchovná jednota DUKLA Trenčín, o. z.</v>
      </c>
      <c r="C481" s="196" t="s">
        <v>350</v>
      </c>
      <c r="D481" s="186">
        <v>9000</v>
      </c>
      <c r="E481" s="173">
        <v>0</v>
      </c>
      <c r="F481" s="166" t="s">
        <v>349</v>
      </c>
      <c r="G481" s="169" t="s">
        <v>321</v>
      </c>
      <c r="H481" s="169" t="s">
        <v>1032</v>
      </c>
      <c r="I481" s="192" t="str">
        <f t="shared" si="45"/>
        <v>18048528f</v>
      </c>
      <c r="J481" s="167" t="str">
        <f t="shared" si="46"/>
        <v>18048528026 03</v>
      </c>
      <c r="K481" s="5"/>
      <c r="L481" s="167" t="str">
        <f t="shared" si="47"/>
        <v>18048528026 03B</v>
      </c>
      <c r="M481" s="5" t="str">
        <f t="shared" si="48"/>
        <v>Telovýchovná jednota DUKLA Trenčín, o. z.fBplnenie úloh verejného záujmu v športe</v>
      </c>
      <c r="N481" s="3" t="str">
        <f t="shared" si="49"/>
        <v>18048528fB</v>
      </c>
    </row>
    <row r="482" spans="1:14" x14ac:dyDescent="0.2">
      <c r="A482" s="166" t="s">
        <v>2081</v>
      </c>
      <c r="B482" s="204" t="str">
        <f>VLOOKUP(A482,Adr!A:B,2,FALSE)</f>
        <v>Telovýchovná jednota Nižná</v>
      </c>
      <c r="C482" s="196" t="s">
        <v>2223</v>
      </c>
      <c r="D482" s="289">
        <v>8000</v>
      </c>
      <c r="E482" s="230">
        <v>0</v>
      </c>
      <c r="F482" s="166" t="s">
        <v>362</v>
      </c>
      <c r="G482" s="169" t="s">
        <v>321</v>
      </c>
      <c r="H482" s="169" t="s">
        <v>1032</v>
      </c>
      <c r="I482" s="192" t="str">
        <f t="shared" si="45"/>
        <v>00592129m</v>
      </c>
      <c r="J482" s="167" t="str">
        <f t="shared" si="46"/>
        <v>00592129026 03</v>
      </c>
      <c r="K482" s="5"/>
      <c r="L482" s="167" t="str">
        <f t="shared" si="47"/>
        <v>00592129026 03B</v>
      </c>
      <c r="M482" s="5" t="str">
        <f t="shared" si="48"/>
        <v>Telovýchovná jednota NižnámB57. ročník Okolo Tatier</v>
      </c>
      <c r="N482" s="3" t="str">
        <f t="shared" si="49"/>
        <v>00592129mB</v>
      </c>
    </row>
    <row r="483" spans="1:14" x14ac:dyDescent="0.2">
      <c r="A483" s="202" t="s">
        <v>2091</v>
      </c>
      <c r="B483" s="204" t="str">
        <f>VLOOKUP(A483,Adr!A:B,2,FALSE)</f>
        <v>Telovýchovná jednota Nohejbalový klub Zalužice</v>
      </c>
      <c r="C483" s="196" t="s">
        <v>2224</v>
      </c>
      <c r="D483" s="288">
        <v>3105</v>
      </c>
      <c r="E483" s="173">
        <v>0</v>
      </c>
      <c r="F483" s="166" t="s">
        <v>362</v>
      </c>
      <c r="G483" s="169" t="s">
        <v>321</v>
      </c>
      <c r="H483" s="169" t="s">
        <v>1032</v>
      </c>
      <c r="I483" s="192" t="str">
        <f t="shared" si="45"/>
        <v>31945899m</v>
      </c>
      <c r="J483" s="167" t="str">
        <f t="shared" si="46"/>
        <v>31945899026 03</v>
      </c>
      <c r="K483" s="5"/>
      <c r="L483" s="167" t="str">
        <f t="shared" si="47"/>
        <v>31945899026 03B</v>
      </c>
      <c r="M483" s="5" t="str">
        <f t="shared" si="48"/>
        <v>Telovýchovná jednota Nohejbalový klub ZalužicemB30.ročník nohejbalového turnaja - Memoriál v Zalužiciach</v>
      </c>
      <c r="N483" s="3" t="str">
        <f t="shared" si="49"/>
        <v>31945899mB</v>
      </c>
    </row>
    <row r="484" spans="1:14" x14ac:dyDescent="0.2">
      <c r="A484" s="202" t="s">
        <v>2100</v>
      </c>
      <c r="B484" s="204" t="str">
        <f>VLOOKUP(A484,Adr!A:B,2,FALSE)</f>
        <v>Telovýchovná jednota Roháče Zuberec</v>
      </c>
      <c r="C484" s="196" t="s">
        <v>2225</v>
      </c>
      <c r="D484" s="289">
        <v>2600</v>
      </c>
      <c r="E484" s="230">
        <v>0</v>
      </c>
      <c r="F484" s="166" t="s">
        <v>362</v>
      </c>
      <c r="G484" s="169" t="s">
        <v>321</v>
      </c>
      <c r="H484" s="169" t="s">
        <v>1032</v>
      </c>
      <c r="I484" s="192" t="str">
        <f t="shared" si="45"/>
        <v>00592196m</v>
      </c>
      <c r="J484" s="167" t="str">
        <f t="shared" si="46"/>
        <v>00592196026 03</v>
      </c>
      <c r="K484" s="5"/>
      <c r="L484" s="167" t="str">
        <f t="shared" si="47"/>
        <v>00592196026 03B</v>
      </c>
      <c r="M484" s="5" t="str">
        <f t="shared" si="48"/>
        <v>Telovýchovná jednota Roháče ZuberecmBO Goralský klobúčik</v>
      </c>
      <c r="N484" s="3" t="str">
        <f t="shared" si="49"/>
        <v>00592196mB</v>
      </c>
    </row>
    <row r="485" spans="1:14" x14ac:dyDescent="0.2">
      <c r="A485" s="166" t="s">
        <v>2917</v>
      </c>
      <c r="B485" s="204" t="str">
        <f>VLOOKUP(A485,Adr!A:B,2,FALSE)</f>
        <v>Telovýchovná jednota Slávia Univerzity veterinárskeho lekárstva a farmácie v Košiciach</v>
      </c>
      <c r="C485" s="185" t="s">
        <v>350</v>
      </c>
      <c r="D485" s="187">
        <v>5000</v>
      </c>
      <c r="E485" s="173">
        <v>0</v>
      </c>
      <c r="F485" s="182" t="s">
        <v>349</v>
      </c>
      <c r="G485" s="185" t="s">
        <v>317</v>
      </c>
      <c r="H485" s="185" t="s">
        <v>1032</v>
      </c>
      <c r="I485" s="192" t="str">
        <f t="shared" si="45"/>
        <v>31953441f</v>
      </c>
      <c r="J485" s="167" t="str">
        <f t="shared" si="46"/>
        <v>31953441026 01</v>
      </c>
      <c r="K485" s="5"/>
      <c r="L485" s="167" t="str">
        <f t="shared" si="47"/>
        <v>31953441026 01B</v>
      </c>
      <c r="M485" s="5" t="str">
        <f t="shared" si="48"/>
        <v>Telovýchovná jednota Slávia Univerzity veterinárskeho lekárstva a farmácie v KošiciachfBplnenie úloh verejného záujmu v športe</v>
      </c>
      <c r="N485" s="3" t="str">
        <f t="shared" si="49"/>
        <v>31953441fB</v>
      </c>
    </row>
    <row r="486" spans="1:14" x14ac:dyDescent="0.2">
      <c r="A486" s="202" t="s">
        <v>2925</v>
      </c>
      <c r="B486" s="204" t="str">
        <f>VLOOKUP(A486,Adr!A:B,2,FALSE)</f>
        <v>Telovýchovná jednota Sokol Ilava</v>
      </c>
      <c r="C486" s="169" t="s">
        <v>2989</v>
      </c>
      <c r="D486" s="288">
        <v>4985</v>
      </c>
      <c r="E486" s="173">
        <v>0</v>
      </c>
      <c r="F486" s="166" t="s">
        <v>360</v>
      </c>
      <c r="G486" s="169" t="s">
        <v>317</v>
      </c>
      <c r="H486" s="169" t="s">
        <v>1032</v>
      </c>
      <c r="I486" s="192" t="str">
        <f t="shared" si="45"/>
        <v>17059364l</v>
      </c>
      <c r="J486" s="167" t="str">
        <f t="shared" si="46"/>
        <v>17059364026 01</v>
      </c>
      <c r="K486" s="5"/>
      <c r="L486" s="167" t="str">
        <f t="shared" si="47"/>
        <v>17059364026 01B</v>
      </c>
      <c r="M486" s="5" t="str">
        <f t="shared" si="48"/>
        <v>Telovýchovná jednota Sokol IlavalBšportové pohybové tábory pre mládež</v>
      </c>
      <c r="N486" s="3" t="str">
        <f t="shared" si="49"/>
        <v>17059364lB</v>
      </c>
    </row>
    <row r="487" spans="1:14" x14ac:dyDescent="0.2">
      <c r="A487" s="166" t="s">
        <v>2110</v>
      </c>
      <c r="B487" s="204" t="str">
        <f>VLOOKUP(A487,Adr!A:B,2,FALSE)</f>
        <v>Telovýchovná jednota Športový klub Podbiel</v>
      </c>
      <c r="C487" s="197" t="s">
        <v>2226</v>
      </c>
      <c r="D487" s="290">
        <v>7000</v>
      </c>
      <c r="E487" s="173">
        <v>0</v>
      </c>
      <c r="F487" s="166" t="s">
        <v>362</v>
      </c>
      <c r="G487" s="169" t="s">
        <v>321</v>
      </c>
      <c r="H487" s="169" t="s">
        <v>1032</v>
      </c>
      <c r="I487" s="192" t="str">
        <f t="shared" si="45"/>
        <v>14220059m</v>
      </c>
      <c r="J487" s="167" t="str">
        <f t="shared" si="46"/>
        <v>14220059026 03</v>
      </c>
      <c r="K487" s="5"/>
      <c r="L487" s="167" t="str">
        <f t="shared" si="47"/>
        <v>14220059026 03B</v>
      </c>
      <c r="M487" s="5" t="str">
        <f t="shared" si="48"/>
        <v>Telovýchovná jednota Športový klub PodbielmBCestný beh SNP Roháče - Podbiel 34. ročník</v>
      </c>
      <c r="N487" s="3" t="str">
        <f t="shared" si="49"/>
        <v>14220059mB</v>
      </c>
    </row>
    <row r="488" spans="1:14" x14ac:dyDescent="0.2">
      <c r="A488" s="202" t="s">
        <v>2117</v>
      </c>
      <c r="B488" s="204" t="str">
        <f>VLOOKUP(A488,Adr!A:B,2,FALSE)</f>
        <v>Telovýchovná jednota Štart, sekcia nevidiacich a slabozrakých športovcov Slovenska 054 01 Levoča</v>
      </c>
      <c r="C488" s="185" t="s">
        <v>2227</v>
      </c>
      <c r="D488" s="287">
        <v>2600</v>
      </c>
      <c r="E488" s="230">
        <v>0</v>
      </c>
      <c r="F488" s="166" t="s">
        <v>362</v>
      </c>
      <c r="G488" s="169" t="s">
        <v>321</v>
      </c>
      <c r="H488" s="169" t="s">
        <v>1032</v>
      </c>
      <c r="I488" s="192" t="str">
        <f t="shared" si="45"/>
        <v>17151414m</v>
      </c>
      <c r="J488" s="167" t="str">
        <f t="shared" si="46"/>
        <v>17151414026 03</v>
      </c>
      <c r="K488" s="5"/>
      <c r="L488" s="167" t="str">
        <f t="shared" si="47"/>
        <v>17151414026 03B</v>
      </c>
      <c r="M488" s="5" t="str">
        <f t="shared" si="48"/>
        <v>Telovýchovná jednota Štart, sekcia nevidiacich a slabozrakých športovcov Slovenska 054 01 LevočamB19. ročník Levoča Cup 2025</v>
      </c>
      <c r="N488" s="3" t="str">
        <f t="shared" si="49"/>
        <v>17151414mB</v>
      </c>
    </row>
    <row r="489" spans="1:14" x14ac:dyDescent="0.2">
      <c r="A489" s="202" t="s">
        <v>2939</v>
      </c>
      <c r="B489" s="204" t="str">
        <f>VLOOKUP(A489,Adr!A:B,2,FALSE)</f>
        <v>Tenisový klub Hriňová</v>
      </c>
      <c r="C489" s="169" t="s">
        <v>2989</v>
      </c>
      <c r="D489" s="288">
        <v>2520</v>
      </c>
      <c r="E489" s="173">
        <v>0</v>
      </c>
      <c r="F489" s="166" t="s">
        <v>360</v>
      </c>
      <c r="G489" s="169" t="s">
        <v>317</v>
      </c>
      <c r="H489" s="169" t="s">
        <v>1032</v>
      </c>
      <c r="I489" s="192" t="str">
        <f t="shared" si="45"/>
        <v>35980567l</v>
      </c>
      <c r="J489" s="167" t="str">
        <f t="shared" si="46"/>
        <v>35980567026 01</v>
      </c>
      <c r="K489" s="5"/>
      <c r="L489" s="167" t="str">
        <f t="shared" si="47"/>
        <v>35980567026 01B</v>
      </c>
      <c r="M489" s="5" t="str">
        <f t="shared" si="48"/>
        <v>Tenisový klub HriňoválBšportové pohybové tábory pre mládež</v>
      </c>
      <c r="N489" s="3" t="str">
        <f t="shared" si="49"/>
        <v>35980567lB</v>
      </c>
    </row>
    <row r="490" spans="1:14" x14ac:dyDescent="0.2">
      <c r="A490" s="166" t="s">
        <v>986</v>
      </c>
      <c r="B490" s="204" t="str">
        <f>VLOOKUP(A490,Adr!A:B,2,FALSE)</f>
        <v>Teqballová federácia Slovensko</v>
      </c>
      <c r="C490" s="185" t="s">
        <v>1185</v>
      </c>
      <c r="D490" s="287">
        <v>3239</v>
      </c>
      <c r="E490" s="173">
        <v>0</v>
      </c>
      <c r="F490" s="166" t="s">
        <v>339</v>
      </c>
      <c r="G490" s="169" t="s">
        <v>319</v>
      </c>
      <c r="H490" s="169" t="s">
        <v>1032</v>
      </c>
      <c r="I490" s="192" t="str">
        <f t="shared" si="45"/>
        <v>53007344a</v>
      </c>
      <c r="J490" s="167" t="str">
        <f t="shared" si="46"/>
        <v>53007344026 02</v>
      </c>
      <c r="K490" s="5" t="s">
        <v>1186</v>
      </c>
      <c r="L490" s="167" t="str">
        <f t="shared" si="47"/>
        <v>53007344026 02B</v>
      </c>
      <c r="M490" s="5" t="str">
        <f t="shared" si="48"/>
        <v>Teqballová federácia SlovenskoaBteqball - bežné transfery</v>
      </c>
      <c r="N490" s="3" t="str">
        <f t="shared" si="49"/>
        <v>53007344aB</v>
      </c>
    </row>
    <row r="491" spans="1:14" x14ac:dyDescent="0.2">
      <c r="A491" s="202" t="s">
        <v>2127</v>
      </c>
      <c r="B491" s="204" t="str">
        <f>VLOOKUP(A491,Adr!A:B,2,FALSE)</f>
        <v>Trinity Triathlon Team</v>
      </c>
      <c r="C491" s="196" t="s">
        <v>2228</v>
      </c>
      <c r="D491" s="289">
        <v>4050</v>
      </c>
      <c r="E491" s="173">
        <v>0</v>
      </c>
      <c r="F491" s="166" t="s">
        <v>362</v>
      </c>
      <c r="G491" s="169" t="s">
        <v>321</v>
      </c>
      <c r="H491" s="169" t="s">
        <v>1032</v>
      </c>
      <c r="I491" s="192" t="str">
        <f t="shared" si="45"/>
        <v>42268095m</v>
      </c>
      <c r="J491" s="167" t="str">
        <f t="shared" si="46"/>
        <v>42268095026 03</v>
      </c>
      <c r="K491" s="5"/>
      <c r="L491" s="167" t="str">
        <f t="shared" si="47"/>
        <v>42268095026 03B</v>
      </c>
      <c r="M491" s="5" t="str">
        <f t="shared" si="48"/>
        <v>Trinity Triathlon TeammBTriatlon Senec 2025</v>
      </c>
      <c r="N491" s="3" t="str">
        <f t="shared" si="49"/>
        <v>42268095mB</v>
      </c>
    </row>
    <row r="492" spans="1:14" x14ac:dyDescent="0.2">
      <c r="A492" s="202" t="s">
        <v>2133</v>
      </c>
      <c r="B492" s="204" t="str">
        <f>VLOOKUP(A492,Adr!A:B,2,FALSE)</f>
        <v>University Spartacus</v>
      </c>
      <c r="C492" s="185" t="s">
        <v>2157</v>
      </c>
      <c r="D492" s="289">
        <v>25000</v>
      </c>
      <c r="E492" s="173">
        <v>0</v>
      </c>
      <c r="F492" s="166" t="s">
        <v>349</v>
      </c>
      <c r="G492" s="169" t="s">
        <v>321</v>
      </c>
      <c r="H492" s="169" t="s">
        <v>1032</v>
      </c>
      <c r="I492" s="192" t="str">
        <f t="shared" si="45"/>
        <v>54561981f</v>
      </c>
      <c r="J492" s="167" t="str">
        <f t="shared" si="46"/>
        <v>54561981026 03</v>
      </c>
      <c r="K492" s="5"/>
      <c r="L492" s="167" t="str">
        <f t="shared" si="47"/>
        <v>54561981026 03B</v>
      </c>
      <c r="M492" s="5" t="str">
        <f t="shared" si="48"/>
        <v xml:space="preserve">University SpartacusfBpodpora činnosti a účasť na medzinárodných univerzitných hokejových súťažiach </v>
      </c>
      <c r="N492" s="3" t="str">
        <f t="shared" si="49"/>
        <v>54561981fB</v>
      </c>
    </row>
    <row r="493" spans="1:14" x14ac:dyDescent="0.2">
      <c r="A493" s="198" t="s">
        <v>2949</v>
      </c>
      <c r="B493" s="204" t="str">
        <f>VLOOKUP(A493,Adr!A:B,2,FALSE)</f>
        <v>Volejbalový klub Rachmaninka Liptovský Mikuláš</v>
      </c>
      <c r="C493" s="196" t="s">
        <v>2989</v>
      </c>
      <c r="D493" s="289">
        <v>2211.3000000000002</v>
      </c>
      <c r="E493" s="230">
        <v>0</v>
      </c>
      <c r="F493" s="166" t="s">
        <v>360</v>
      </c>
      <c r="G493" s="169" t="s">
        <v>317</v>
      </c>
      <c r="H493" s="169" t="s">
        <v>1032</v>
      </c>
      <c r="I493" s="192" t="str">
        <f t="shared" si="45"/>
        <v>42433509l</v>
      </c>
      <c r="J493" s="167" t="str">
        <f t="shared" si="46"/>
        <v>42433509026 01</v>
      </c>
      <c r="K493" s="5"/>
      <c r="L493" s="167" t="str">
        <f t="shared" si="47"/>
        <v>42433509026 01B</v>
      </c>
      <c r="M493" s="5" t="str">
        <f t="shared" si="48"/>
        <v>Volejbalový klub Rachmaninka Liptovský MikulášlBšportové pohybové tábory pre mládež</v>
      </c>
      <c r="N493" s="3" t="str">
        <f t="shared" si="49"/>
        <v>42433509lB</v>
      </c>
    </row>
    <row r="494" spans="1:14" x14ac:dyDescent="0.2">
      <c r="A494" s="202" t="s">
        <v>2958</v>
      </c>
      <c r="B494" s="204" t="str">
        <f>VLOOKUP(A494,Adr!A:B,2,FALSE)</f>
        <v>Volejbalový klub Slávia UK Bratislava, o.z.</v>
      </c>
      <c r="C494" s="185" t="s">
        <v>2989</v>
      </c>
      <c r="D494" s="287">
        <v>4800</v>
      </c>
      <c r="E494" s="230">
        <v>0</v>
      </c>
      <c r="F494" s="166" t="s">
        <v>360</v>
      </c>
      <c r="G494" s="169" t="s">
        <v>317</v>
      </c>
      <c r="H494" s="169" t="s">
        <v>1032</v>
      </c>
      <c r="I494" s="192" t="str">
        <f t="shared" si="45"/>
        <v>31796991l</v>
      </c>
      <c r="J494" s="167" t="str">
        <f t="shared" si="46"/>
        <v>31796991026 01</v>
      </c>
      <c r="K494" s="5"/>
      <c r="L494" s="167" t="str">
        <f t="shared" si="47"/>
        <v>31796991026 01B</v>
      </c>
      <c r="M494" s="5" t="str">
        <f t="shared" si="48"/>
        <v>Volejbalový klub Slávia UK Bratislava, o.z.lBšportové pohybové tábory pre mládež</v>
      </c>
      <c r="N494" s="3" t="str">
        <f t="shared" si="49"/>
        <v>31796991lB</v>
      </c>
    </row>
    <row r="495" spans="1:14" x14ac:dyDescent="0.2">
      <c r="A495" s="198" t="s">
        <v>2965</v>
      </c>
      <c r="B495" s="204" t="str">
        <f>VLOOKUP(A495,Adr!A:B,2,FALSE)</f>
        <v>Volejbalový oddiel Hit Trnava</v>
      </c>
      <c r="C495" s="169" t="s">
        <v>2989</v>
      </c>
      <c r="D495" s="288">
        <v>4900</v>
      </c>
      <c r="E495" s="230">
        <v>0</v>
      </c>
      <c r="F495" s="166" t="s">
        <v>360</v>
      </c>
      <c r="G495" s="169" t="s">
        <v>317</v>
      </c>
      <c r="H495" s="169" t="s">
        <v>1032</v>
      </c>
      <c r="I495" s="192" t="str">
        <f t="shared" si="45"/>
        <v>37834487l</v>
      </c>
      <c r="J495" s="167" t="str">
        <f t="shared" si="46"/>
        <v>37834487026 01</v>
      </c>
      <c r="K495" s="5"/>
      <c r="L495" s="167" t="str">
        <f t="shared" si="47"/>
        <v>37834487026 01B</v>
      </c>
      <c r="M495" s="5" t="str">
        <f t="shared" si="48"/>
        <v>Volejbalový oddiel Hit TrnavalBšportové pohybové tábory pre mládež</v>
      </c>
      <c r="N495" s="3" t="str">
        <f t="shared" si="49"/>
        <v>37834487lB</v>
      </c>
    </row>
    <row r="496" spans="1:14" ht="20.399999999999999" x14ac:dyDescent="0.2">
      <c r="A496" s="198" t="s">
        <v>2139</v>
      </c>
      <c r="B496" s="204" t="str">
        <f>VLOOKUP(A496,Adr!A:B,2,FALSE)</f>
        <v>Zápasnícky klub Baník Prievidza, o. z.</v>
      </c>
      <c r="C496" s="196" t="s">
        <v>2229</v>
      </c>
      <c r="D496" s="287">
        <v>4450.5</v>
      </c>
      <c r="E496" s="230">
        <v>0</v>
      </c>
      <c r="F496" s="166" t="s">
        <v>362</v>
      </c>
      <c r="G496" s="169" t="s">
        <v>321</v>
      </c>
      <c r="H496" s="169" t="s">
        <v>1032</v>
      </c>
      <c r="I496" s="192" t="str">
        <f t="shared" si="45"/>
        <v>30227151m</v>
      </c>
      <c r="J496" s="167" t="str">
        <f t="shared" si="46"/>
        <v>30227151026 03</v>
      </c>
      <c r="K496" s="5"/>
      <c r="L496" s="167" t="str">
        <f t="shared" si="47"/>
        <v>30227151026 03B</v>
      </c>
      <c r="M496" s="5" t="str">
        <f t="shared" si="48"/>
        <v>Zápasnícky klub Baník Prievidza, o. z.mB51. ročník Medzinárodného turnaja mládeže a priateľstva v zápasení voľným štýlom</v>
      </c>
      <c r="N496" s="3" t="str">
        <f t="shared" si="49"/>
        <v>30227151mB</v>
      </c>
    </row>
    <row r="497" spans="1:14" x14ac:dyDescent="0.2">
      <c r="A497" s="198" t="s">
        <v>2972</v>
      </c>
      <c r="B497" s="204" t="str">
        <f>VLOOKUP(A497,Adr!A:B,2,FALSE)</f>
        <v>Zápasnícky klub Dunajská Streda, o.z.</v>
      </c>
      <c r="C497" s="185" t="s">
        <v>2989</v>
      </c>
      <c r="D497" s="287">
        <v>4300</v>
      </c>
      <c r="E497" s="173">
        <v>0</v>
      </c>
      <c r="F497" s="166" t="s">
        <v>360</v>
      </c>
      <c r="G497" s="169" t="s">
        <v>317</v>
      </c>
      <c r="H497" s="169" t="s">
        <v>1032</v>
      </c>
      <c r="I497" s="192" t="str">
        <f t="shared" si="45"/>
        <v>34009892l</v>
      </c>
      <c r="J497" s="167" t="str">
        <f t="shared" si="46"/>
        <v>34009892026 01</v>
      </c>
      <c r="K497" s="5"/>
      <c r="L497" s="167" t="str">
        <f t="shared" si="47"/>
        <v>34009892026 01B</v>
      </c>
      <c r="M497" s="5" t="str">
        <f t="shared" si="48"/>
        <v>Zápasnícky klub Dunajská Streda, o.z.lBšportové pohybové tábory pre mládež</v>
      </c>
      <c r="N497" s="3" t="str">
        <f t="shared" si="49"/>
        <v>34009892lB</v>
      </c>
    </row>
    <row r="498" spans="1:14" x14ac:dyDescent="0.2">
      <c r="A498" s="198" t="s">
        <v>993</v>
      </c>
      <c r="B498" s="204" t="str">
        <f>VLOOKUP(A498,Adr!A:B,2,FALSE)</f>
        <v>Združenie šípkarských organizácií</v>
      </c>
      <c r="C498" s="185" t="s">
        <v>1187</v>
      </c>
      <c r="D498" s="287">
        <v>47188</v>
      </c>
      <c r="E498" s="230">
        <v>0</v>
      </c>
      <c r="F498" s="166" t="s">
        <v>339</v>
      </c>
      <c r="G498" s="169" t="s">
        <v>319</v>
      </c>
      <c r="H498" s="169" t="s">
        <v>1032</v>
      </c>
      <c r="I498" s="192" t="str">
        <f t="shared" si="45"/>
        <v>35538015a</v>
      </c>
      <c r="J498" s="167" t="str">
        <f t="shared" si="46"/>
        <v>35538015026 02</v>
      </c>
      <c r="K498" s="5" t="s">
        <v>1188</v>
      </c>
      <c r="L498" s="167" t="str">
        <f t="shared" si="47"/>
        <v>35538015026 02B</v>
      </c>
      <c r="M498" s="5" t="str">
        <f t="shared" si="48"/>
        <v>Združenie šípkarských organizáciíaBšípky - bežné transfery</v>
      </c>
      <c r="N498" s="3" t="str">
        <f t="shared" si="49"/>
        <v>35538015aB</v>
      </c>
    </row>
    <row r="499" spans="1:14" x14ac:dyDescent="0.2">
      <c r="A499" s="166" t="s">
        <v>999</v>
      </c>
      <c r="B499" s="204" t="str">
        <f>VLOOKUP(A499,Adr!A:B,2,FALSE)</f>
        <v>Zväz potápačov Slovenska</v>
      </c>
      <c r="C499" s="196" t="s">
        <v>1189</v>
      </c>
      <c r="D499" s="287">
        <v>58881</v>
      </c>
      <c r="E499" s="173">
        <v>0</v>
      </c>
      <c r="F499" s="166" t="s">
        <v>339</v>
      </c>
      <c r="G499" s="169" t="s">
        <v>319</v>
      </c>
      <c r="H499" s="169" t="s">
        <v>1032</v>
      </c>
      <c r="I499" s="192" t="str">
        <f t="shared" si="45"/>
        <v>00585319a</v>
      </c>
      <c r="J499" s="167" t="str">
        <f t="shared" si="46"/>
        <v>00585319026 02</v>
      </c>
      <c r="K499" s="5" t="s">
        <v>1190</v>
      </c>
      <c r="L499" s="167" t="str">
        <f t="shared" si="47"/>
        <v>00585319026 02B</v>
      </c>
      <c r="M499" s="5" t="str">
        <f t="shared" si="48"/>
        <v>Zväz potápačov SlovenskaaBpotápačské športy - bežné transfery</v>
      </c>
      <c r="N499" s="3" t="str">
        <f t="shared" si="49"/>
        <v>00585319aB</v>
      </c>
    </row>
    <row r="500" spans="1:14" x14ac:dyDescent="0.2">
      <c r="A500" s="202" t="s">
        <v>999</v>
      </c>
      <c r="B500" s="204" t="str">
        <f>VLOOKUP(A500,Adr!A:B,2,FALSE)</f>
        <v>Zväz potápačov Slovenska</v>
      </c>
      <c r="C500" s="197" t="s">
        <v>1658</v>
      </c>
      <c r="D500" s="290">
        <v>35000</v>
      </c>
      <c r="E500" s="230">
        <v>0</v>
      </c>
      <c r="F500" s="166" t="s">
        <v>345</v>
      </c>
      <c r="G500" s="169" t="s">
        <v>321</v>
      </c>
      <c r="H500" s="169" t="s">
        <v>1032</v>
      </c>
      <c r="I500" s="192" t="str">
        <f t="shared" si="45"/>
        <v>00585319d</v>
      </c>
      <c r="J500" s="167" t="str">
        <f t="shared" si="46"/>
        <v>00585319026 03</v>
      </c>
      <c r="K500" s="5"/>
      <c r="L500" s="167" t="str">
        <f t="shared" si="47"/>
        <v>00585319026 03B</v>
      </c>
      <c r="M500" s="5" t="str">
        <f t="shared" si="48"/>
        <v>Zväz potápačov SlovenskadBHrašková Zuzana</v>
      </c>
      <c r="N500" s="3" t="str">
        <f t="shared" si="49"/>
        <v>00585319dB</v>
      </c>
    </row>
    <row r="501" spans="1:14" x14ac:dyDescent="0.2">
      <c r="A501" s="202" t="s">
        <v>1006</v>
      </c>
      <c r="B501" s="204" t="str">
        <f>VLOOKUP(A501,Adr!A:B,2,FALSE)</f>
        <v>Zväz slovenského kolieskového korčuľovania</v>
      </c>
      <c r="C501" s="196" t="s">
        <v>1191</v>
      </c>
      <c r="D501" s="289">
        <v>132661</v>
      </c>
      <c r="E501" s="230">
        <v>0</v>
      </c>
      <c r="F501" s="166" t="s">
        <v>339</v>
      </c>
      <c r="G501" s="169" t="s">
        <v>319</v>
      </c>
      <c r="H501" s="169" t="s">
        <v>1032</v>
      </c>
      <c r="I501" s="192" t="str">
        <f t="shared" si="45"/>
        <v>42132690a</v>
      </c>
      <c r="J501" s="167" t="str">
        <f t="shared" si="46"/>
        <v>42132690026 02</v>
      </c>
      <c r="K501" s="5" t="s">
        <v>1192</v>
      </c>
      <c r="L501" s="167" t="str">
        <f t="shared" si="47"/>
        <v>42132690026 02B</v>
      </c>
      <c r="M501" s="5" t="str">
        <f t="shared" si="48"/>
        <v>Zväz slovenského kolieskového korčuľovaniaaBkolieskové korčuľovanie - bežné transfery</v>
      </c>
      <c r="N501" s="3" t="str">
        <f t="shared" si="49"/>
        <v>42132690aB</v>
      </c>
    </row>
    <row r="502" spans="1:14" x14ac:dyDescent="0.2">
      <c r="A502" s="166" t="s">
        <v>1006</v>
      </c>
      <c r="B502" s="204" t="str">
        <f>VLOOKUP(A502,Adr!A:B,2,FALSE)</f>
        <v>Zväz slovenského kolieskového korčuľovania</v>
      </c>
      <c r="C502" s="196" t="s">
        <v>1659</v>
      </c>
      <c r="D502" s="289">
        <v>50000</v>
      </c>
      <c r="E502" s="173">
        <v>0</v>
      </c>
      <c r="F502" s="166" t="s">
        <v>345</v>
      </c>
      <c r="G502" s="169" t="s">
        <v>321</v>
      </c>
      <c r="H502" s="169" t="s">
        <v>1032</v>
      </c>
      <c r="I502" s="192" t="str">
        <f t="shared" si="45"/>
        <v>42132690d</v>
      </c>
      <c r="J502" s="167" t="str">
        <f t="shared" si="46"/>
        <v>42132690026 03</v>
      </c>
      <c r="K502" s="5"/>
      <c r="L502" s="167" t="str">
        <f t="shared" si="47"/>
        <v>42132690026 03B</v>
      </c>
      <c r="M502" s="5" t="str">
        <f t="shared" si="48"/>
        <v>Zväz slovenského kolieskového korčuľovaniadBTury Richard</v>
      </c>
      <c r="N502" s="3" t="str">
        <f t="shared" si="49"/>
        <v>42132690dB</v>
      </c>
    </row>
    <row r="503" spans="1:14" x14ac:dyDescent="0.2">
      <c r="A503" s="198" t="s">
        <v>1013</v>
      </c>
      <c r="B503" s="204" t="str">
        <f>VLOOKUP(A503,Adr!A:B,2,FALSE)</f>
        <v>Zväz slovenského lyžovania</v>
      </c>
      <c r="C503" s="185" t="s">
        <v>1193</v>
      </c>
      <c r="D503" s="287">
        <v>1247284</v>
      </c>
      <c r="E503" s="173">
        <v>0</v>
      </c>
      <c r="F503" s="166" t="s">
        <v>339</v>
      </c>
      <c r="G503" s="169" t="s">
        <v>319</v>
      </c>
      <c r="H503" s="169" t="s">
        <v>1032</v>
      </c>
      <c r="I503" s="192" t="str">
        <f t="shared" si="45"/>
        <v>50671669a</v>
      </c>
      <c r="J503" s="167" t="str">
        <f t="shared" si="46"/>
        <v>50671669026 02</v>
      </c>
      <c r="K503" s="5" t="s">
        <v>1194</v>
      </c>
      <c r="L503" s="167" t="str">
        <f t="shared" si="47"/>
        <v>50671669026 02B</v>
      </c>
      <c r="M503" s="5" t="str">
        <f t="shared" si="48"/>
        <v>Zväz slovenského lyžovaniaaBlyžovanie - bežné transfery</v>
      </c>
      <c r="N503" s="3" t="str">
        <f t="shared" si="49"/>
        <v>50671669aB</v>
      </c>
    </row>
    <row r="504" spans="1:14" x14ac:dyDescent="0.2">
      <c r="A504" s="198" t="s">
        <v>1013</v>
      </c>
      <c r="B504" s="204" t="str">
        <f>VLOOKUP(A504,Adr!A:B,2,FALSE)</f>
        <v>Zväz slovenského lyžovania</v>
      </c>
      <c r="C504" s="185" t="s">
        <v>1478</v>
      </c>
      <c r="D504" s="287">
        <v>158846</v>
      </c>
      <c r="E504" s="230">
        <v>0</v>
      </c>
      <c r="F504" s="166" t="s">
        <v>343</v>
      </c>
      <c r="G504" s="169" t="s">
        <v>321</v>
      </c>
      <c r="H504" s="169" t="s">
        <v>1032</v>
      </c>
      <c r="I504" s="192" t="str">
        <f t="shared" si="45"/>
        <v>50671669c</v>
      </c>
      <c r="J504" s="167" t="str">
        <f t="shared" si="46"/>
        <v>50671669026 03</v>
      </c>
      <c r="K504" s="5"/>
      <c r="L504" s="167" t="str">
        <f t="shared" si="47"/>
        <v>50671669026 03B</v>
      </c>
      <c r="M504" s="5" t="str">
        <f t="shared" si="48"/>
        <v>Zväz slovenského lyžovaniacBzabezpečenie a rozvoj športu lyžovanie zdravotne postihnutých športovcov</v>
      </c>
      <c r="N504" s="3" t="str">
        <f t="shared" si="49"/>
        <v>50671669cB</v>
      </c>
    </row>
    <row r="505" spans="1:14" x14ac:dyDescent="0.2">
      <c r="A505" s="182" t="s">
        <v>1013</v>
      </c>
      <c r="B505" s="204" t="str">
        <f>VLOOKUP(A505,Adr!A:B,2,FALSE)</f>
        <v>Zväz slovenského lyžovania</v>
      </c>
      <c r="C505" s="185" t="s">
        <v>1660</v>
      </c>
      <c r="D505" s="287">
        <v>45000</v>
      </c>
      <c r="E505" s="173">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lyžovaniadBHaraus Miroslav + navádzač</v>
      </c>
      <c r="N505" s="3" t="str">
        <f t="shared" si="49"/>
        <v>50671669dB</v>
      </c>
    </row>
    <row r="506" spans="1:14" x14ac:dyDescent="0.2">
      <c r="A506" s="166" t="s">
        <v>1013</v>
      </c>
      <c r="B506" s="204" t="str">
        <f>VLOOKUP(A506,Adr!A:B,2,FALSE)</f>
        <v>Zväz slovenského lyžovania</v>
      </c>
      <c r="C506" s="196" t="s">
        <v>1661</v>
      </c>
      <c r="D506" s="289">
        <v>20000</v>
      </c>
      <c r="E506" s="230">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lyžovaniadBJaroš Samuel</v>
      </c>
      <c r="N506" s="3" t="str">
        <f t="shared" si="49"/>
        <v>50671669dB</v>
      </c>
    </row>
    <row r="507" spans="1:14" x14ac:dyDescent="0.2">
      <c r="A507" s="166" t="s">
        <v>1013</v>
      </c>
      <c r="B507" s="204" t="str">
        <f>VLOOKUP(A507,Adr!A:B,2,FALSE)</f>
        <v>Zväz slovenského lyžovania</v>
      </c>
      <c r="C507" s="196" t="s">
        <v>1665</v>
      </c>
      <c r="D507" s="289">
        <v>10000</v>
      </c>
      <c r="E507" s="173">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lyžovaniadBPitoňáková Sára</v>
      </c>
      <c r="N507" s="3" t="str">
        <f t="shared" si="49"/>
        <v>50671669dB</v>
      </c>
    </row>
    <row r="508" spans="1:14" x14ac:dyDescent="0.2">
      <c r="A508" s="198" t="s">
        <v>1013</v>
      </c>
      <c r="B508" s="204" t="str">
        <f>VLOOKUP(A508,Adr!A:B,2,FALSE)</f>
        <v>Zväz slovenského lyžovania</v>
      </c>
      <c r="C508" s="185" t="s">
        <v>1662</v>
      </c>
      <c r="D508" s="287">
        <v>75000</v>
      </c>
      <c r="E508" s="230">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lyžovaniadBRexová Alexandra + navádzač</v>
      </c>
      <c r="N508" s="3" t="str">
        <f t="shared" si="49"/>
        <v>50671669dB</v>
      </c>
    </row>
    <row r="509" spans="1:14" x14ac:dyDescent="0.2">
      <c r="A509" s="166" t="s">
        <v>1013</v>
      </c>
      <c r="B509" s="204" t="str">
        <f>VLOOKUP(A509,Adr!A:B,2,FALSE)</f>
        <v>Zväz slovenského lyžovania</v>
      </c>
      <c r="C509" s="169" t="s">
        <v>1663</v>
      </c>
      <c r="D509" s="288">
        <v>10000</v>
      </c>
      <c r="E509" s="173">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lyžovaniadBSakál Samuel</v>
      </c>
      <c r="N509" s="3" t="str">
        <f t="shared" si="49"/>
        <v>50671669dB</v>
      </c>
    </row>
    <row r="510" spans="1:14" x14ac:dyDescent="0.2">
      <c r="A510" s="166" t="s">
        <v>1013</v>
      </c>
      <c r="B510" s="204" t="str">
        <f>VLOOKUP(A510,Adr!A:B,2,FALSE)</f>
        <v>Zväz slovenského lyžovania</v>
      </c>
      <c r="C510" s="196" t="s">
        <v>1664</v>
      </c>
      <c r="D510" s="289">
        <v>70000</v>
      </c>
      <c r="E510" s="230">
        <v>0</v>
      </c>
      <c r="F510" s="166" t="s">
        <v>345</v>
      </c>
      <c r="G510" s="169" t="s">
        <v>321</v>
      </c>
      <c r="H510" s="169" t="s">
        <v>1032</v>
      </c>
      <c r="I510" s="192" t="str">
        <f t="shared" si="45"/>
        <v>50671669d</v>
      </c>
      <c r="J510" s="167" t="str">
        <f t="shared" si="46"/>
        <v>50671669026 03</v>
      </c>
      <c r="K510" s="5"/>
      <c r="L510" s="167" t="str">
        <f t="shared" si="47"/>
        <v>50671669026 03B</v>
      </c>
      <c r="M510" s="5" t="str">
        <f t="shared" si="48"/>
        <v>Zväz slovenského lyžovaniadBVlhová Petra</v>
      </c>
      <c r="N510" s="3" t="str">
        <f t="shared" si="49"/>
        <v>50671669dB</v>
      </c>
    </row>
    <row r="511" spans="1:14" x14ac:dyDescent="0.2">
      <c r="A511" s="198" t="s">
        <v>2149</v>
      </c>
      <c r="B511" s="204" t="str">
        <f>VLOOKUP(A511,Adr!A:B,2,FALSE)</f>
        <v>ZVÄZ ŠPORTOVEJ KYNOLÓGIE SR</v>
      </c>
      <c r="C511" s="169" t="s">
        <v>2234</v>
      </c>
      <c r="D511" s="288">
        <v>15000</v>
      </c>
      <c r="E511" s="173">
        <v>0</v>
      </c>
      <c r="F511" s="166" t="s">
        <v>349</v>
      </c>
      <c r="G511" s="169" t="s">
        <v>321</v>
      </c>
      <c r="H511" s="169" t="s">
        <v>1032</v>
      </c>
      <c r="I511" s="192" t="str">
        <f t="shared" si="45"/>
        <v>31945732f</v>
      </c>
      <c r="J511" s="167" t="str">
        <f t="shared" si="46"/>
        <v>31945732026 03</v>
      </c>
      <c r="K511" s="5"/>
      <c r="L511" s="167" t="str">
        <f t="shared" si="47"/>
        <v>31945732026 03B</v>
      </c>
      <c r="M511" s="5" t="str">
        <f t="shared" si="48"/>
        <v>ZVÄZ ŠPORTOVEJ KYNOLÓGIE SRfBpodpora a rozvoj športu</v>
      </c>
      <c r="N511" s="3" t="str">
        <f t="shared" si="49"/>
        <v>31945732fB</v>
      </c>
    </row>
    <row r="512" spans="1:14" x14ac:dyDescent="0.2">
      <c r="A512" s="166"/>
      <c r="B512" s="204" t="e">
        <f>VLOOKUP(A512,Adr!A:B,2,FALSE)</f>
        <v>#N/A</v>
      </c>
      <c r="C512" s="196"/>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0"/>
      <c r="D514" s="172"/>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96"/>
      <c r="D516" s="187"/>
      <c r="E516" s="173"/>
      <c r="F516" s="166"/>
      <c r="G516" s="169"/>
      <c r="H516" s="169"/>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85"/>
      <c r="D517" s="187"/>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97"/>
      <c r="D518" s="191"/>
      <c r="E518" s="173"/>
      <c r="F518" s="182"/>
      <c r="G518" s="185"/>
      <c r="H518" s="185"/>
      <c r="I518" s="192" t="str">
        <f t="shared" si="45"/>
        <v/>
      </c>
      <c r="J518" s="167"/>
      <c r="K518" s="5"/>
      <c r="L518" s="167" t="str">
        <f t="shared" si="47"/>
        <v/>
      </c>
      <c r="M518" s="5" t="e">
        <f t="shared" si="48"/>
        <v>#N/A</v>
      </c>
      <c r="N518" s="3" t="str">
        <f t="shared" si="49"/>
        <v/>
      </c>
    </row>
    <row r="519" spans="1:14" x14ac:dyDescent="0.2">
      <c r="A519" s="166"/>
      <c r="B519" s="204" t="e">
        <f>VLOOKUP(A519,Adr!A:B,2,FALSE)</f>
        <v>#N/A</v>
      </c>
      <c r="C519" s="185"/>
      <c r="D519" s="187"/>
      <c r="E519" s="173"/>
      <c r="F519" s="182"/>
      <c r="G519" s="185"/>
      <c r="H519" s="185"/>
      <c r="I519" s="192" t="str">
        <f t="shared" ref="I519:I582" si="50">A519&amp;F519</f>
        <v/>
      </c>
      <c r="J519" s="167"/>
      <c r="K519" s="5"/>
      <c r="L519" s="167" t="str">
        <f t="shared" ref="L519:L582" si="51">A519&amp;G519&amp;H519</f>
        <v/>
      </c>
      <c r="M519" s="5" t="e">
        <f t="shared" ref="M519:M582" si="52">B519&amp;F519&amp;H519&amp;C519</f>
        <v>#N/A</v>
      </c>
      <c r="N519" s="3" t="str">
        <f t="shared" ref="N519:N582" si="53">+I519&amp;H519</f>
        <v/>
      </c>
    </row>
    <row r="520" spans="1:14" x14ac:dyDescent="0.2">
      <c r="A520" s="182"/>
      <c r="B520" s="204" t="e">
        <f>VLOOKUP(A520,Adr!A:B,2,FALSE)</f>
        <v>#N/A</v>
      </c>
      <c r="C520" s="185"/>
      <c r="D520" s="187"/>
      <c r="E520" s="230"/>
      <c r="F520" s="182"/>
      <c r="G520" s="185"/>
      <c r="H520" s="185"/>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6"/>
      <c r="D524" s="186"/>
      <c r="E524" s="173"/>
      <c r="F524" s="166"/>
      <c r="G524" s="169"/>
      <c r="H524" s="169"/>
      <c r="I524" s="192" t="str">
        <f t="shared" si="50"/>
        <v/>
      </c>
      <c r="J524" s="167"/>
      <c r="K524" s="5"/>
      <c r="L524" s="167" t="str">
        <f t="shared" si="51"/>
        <v/>
      </c>
      <c r="M524" s="5" t="e">
        <f t="shared" si="52"/>
        <v>#N/A</v>
      </c>
      <c r="N524" s="3" t="str">
        <f t="shared" si="53"/>
        <v/>
      </c>
    </row>
    <row r="525" spans="1:14" x14ac:dyDescent="0.2">
      <c r="A525" s="166"/>
      <c r="B525" s="204" t="e">
        <f>VLOOKUP(A525,Adr!A:B,2,FALSE)</f>
        <v>#N/A</v>
      </c>
      <c r="C525" s="190"/>
      <c r="D525" s="172"/>
      <c r="E525" s="173"/>
      <c r="F525" s="166"/>
      <c r="G525" s="169"/>
      <c r="H525" s="169"/>
      <c r="I525" s="192" t="str">
        <f t="shared" si="50"/>
        <v/>
      </c>
      <c r="J525" s="167"/>
      <c r="K525" s="5"/>
      <c r="L525" s="167" t="str">
        <f t="shared" si="51"/>
        <v/>
      </c>
      <c r="M525" s="5" t="e">
        <f t="shared" si="52"/>
        <v>#N/A</v>
      </c>
      <c r="N525" s="3" t="str">
        <f t="shared" si="53"/>
        <v/>
      </c>
    </row>
    <row r="526" spans="1:14" x14ac:dyDescent="0.2">
      <c r="A526" s="182"/>
      <c r="B526" s="204" t="e">
        <f>VLOOKUP(A526,Adr!A:B,2,FALSE)</f>
        <v>#N/A</v>
      </c>
      <c r="C526" s="185"/>
      <c r="D526" s="187"/>
      <c r="E526" s="230"/>
      <c r="F526" s="182"/>
      <c r="G526" s="185"/>
      <c r="H526" s="185"/>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66"/>
      <c r="B530" s="204" t="e">
        <f>VLOOKUP(A530,Adr!A:B,2,FALSE)</f>
        <v>#N/A</v>
      </c>
      <c r="C530" s="196"/>
      <c r="D530" s="186"/>
      <c r="E530" s="173"/>
      <c r="F530" s="166"/>
      <c r="G530" s="169"/>
      <c r="H530" s="169"/>
      <c r="I530" s="192" t="str">
        <f t="shared" si="50"/>
        <v/>
      </c>
      <c r="J530" s="167"/>
      <c r="K530" s="5"/>
      <c r="L530" s="167" t="str">
        <f t="shared" si="51"/>
        <v/>
      </c>
      <c r="M530" s="5" t="e">
        <f t="shared" si="52"/>
        <v>#N/A</v>
      </c>
      <c r="N530" s="3" t="str">
        <f t="shared" si="53"/>
        <v/>
      </c>
    </row>
    <row r="531" spans="1:14" x14ac:dyDescent="0.2">
      <c r="A531" s="182"/>
      <c r="B531" s="204" t="e">
        <f>VLOOKUP(A531,Adr!A:B,2,FALSE)</f>
        <v>#N/A</v>
      </c>
      <c r="C531" s="185"/>
      <c r="D531" s="187"/>
      <c r="E531" s="230"/>
      <c r="F531" s="182"/>
      <c r="G531" s="185"/>
      <c r="H531" s="185"/>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6"/>
      <c r="D534" s="186"/>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0"/>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6"/>
      <c r="D536" s="187"/>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0"/>
      <c r="D537" s="172"/>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66"/>
      <c r="B539" s="204" t="e">
        <f>VLOOKUP(A539,Adr!A:B,2,FALSE)</f>
        <v>#N/A</v>
      </c>
      <c r="C539" s="196"/>
      <c r="D539" s="187"/>
      <c r="E539" s="173"/>
      <c r="F539" s="166"/>
      <c r="G539" s="169"/>
      <c r="H539" s="169"/>
      <c r="I539" s="192" t="str">
        <f t="shared" si="50"/>
        <v/>
      </c>
      <c r="J539" s="167"/>
      <c r="K539" s="5"/>
      <c r="L539" s="167" t="str">
        <f t="shared" si="51"/>
        <v/>
      </c>
      <c r="M539" s="5" t="e">
        <f t="shared" si="52"/>
        <v>#N/A</v>
      </c>
      <c r="N539" s="3" t="str">
        <f t="shared" si="53"/>
        <v/>
      </c>
    </row>
    <row r="540" spans="1:14" x14ac:dyDescent="0.2">
      <c r="A540" s="182"/>
      <c r="B540" s="204" t="e">
        <f>VLOOKUP(A540,Adr!A:B,2,FALSE)</f>
        <v>#N/A</v>
      </c>
      <c r="C540" s="185"/>
      <c r="D540" s="187"/>
      <c r="E540" s="230"/>
      <c r="F540" s="182"/>
      <c r="G540" s="185"/>
      <c r="H540" s="185"/>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7"/>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6"/>
      <c r="E542" s="173"/>
      <c r="F542" s="166"/>
      <c r="G542" s="169"/>
      <c r="H542" s="169"/>
      <c r="I542" s="192" t="str">
        <f t="shared" si="50"/>
        <v/>
      </c>
      <c r="J542" s="167"/>
      <c r="K542" s="5"/>
      <c r="L542" s="167" t="str">
        <f t="shared" si="51"/>
        <v/>
      </c>
      <c r="M542" s="5" t="e">
        <f t="shared" si="52"/>
        <v>#N/A</v>
      </c>
      <c r="N542" s="3" t="str">
        <f t="shared" si="53"/>
        <v/>
      </c>
    </row>
    <row r="543" spans="1:14" x14ac:dyDescent="0.2">
      <c r="A543" s="166"/>
      <c r="B543" s="204" t="e">
        <f>VLOOKUP(A543,Adr!A:B,2,FALSE)</f>
        <v>#N/A</v>
      </c>
      <c r="C543" s="196"/>
      <c r="D543" s="187"/>
      <c r="E543" s="173"/>
      <c r="F543" s="166"/>
      <c r="G543" s="169"/>
      <c r="H543" s="169"/>
      <c r="I543" s="192" t="str">
        <f t="shared" si="50"/>
        <v/>
      </c>
      <c r="J543" s="167"/>
      <c r="K543" s="5"/>
      <c r="L543" s="167" t="str">
        <f t="shared" si="51"/>
        <v/>
      </c>
      <c r="M543" s="5" t="e">
        <f t="shared" si="52"/>
        <v>#N/A</v>
      </c>
      <c r="N543" s="3" t="str">
        <f t="shared" si="53"/>
        <v/>
      </c>
    </row>
    <row r="544" spans="1:14" x14ac:dyDescent="0.2">
      <c r="A544" s="198"/>
      <c r="B544" s="204" t="e">
        <f>VLOOKUP(A544,Adr!A:B,2,FALSE)</f>
        <v>#N/A</v>
      </c>
      <c r="C544" s="169"/>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0"/>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6"/>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0"/>
      <c r="D549" s="172"/>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166"/>
      <c r="B551" s="204" t="e">
        <f>VLOOKUP(A551,Adr!A:B,2,FALSE)</f>
        <v>#N/A</v>
      </c>
      <c r="C551" s="196"/>
      <c r="D551" s="187"/>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202"/>
      <c r="B553" s="204" t="e">
        <f>VLOOKUP(A553,Adr!A:B,2,FALSE)</f>
        <v>#N/A</v>
      </c>
      <c r="C553" s="169"/>
      <c r="D553" s="172"/>
      <c r="E553" s="173"/>
      <c r="F553" s="166"/>
      <c r="G553" s="169"/>
      <c r="H553" s="169"/>
      <c r="I553" s="192" t="str">
        <f t="shared" si="50"/>
        <v/>
      </c>
      <c r="J553" s="167"/>
      <c r="K553" s="5"/>
      <c r="L553" s="167" t="str">
        <f t="shared" si="51"/>
        <v/>
      </c>
      <c r="M553" s="5" t="e">
        <f t="shared" si="52"/>
        <v>#N/A</v>
      </c>
      <c r="N553" s="3" t="str">
        <f t="shared" si="53"/>
        <v/>
      </c>
    </row>
    <row r="554" spans="1:14" x14ac:dyDescent="0.2">
      <c r="A554" s="166"/>
      <c r="B554" s="204" t="e">
        <f>VLOOKUP(A554,Adr!A:B,2,FALSE)</f>
        <v>#N/A</v>
      </c>
      <c r="C554" s="196"/>
      <c r="D554" s="187"/>
      <c r="E554" s="173"/>
      <c r="F554" s="166"/>
      <c r="G554" s="169"/>
      <c r="H554" s="169"/>
      <c r="I554" s="192" t="str">
        <f t="shared" si="50"/>
        <v/>
      </c>
      <c r="J554" s="167"/>
      <c r="K554" s="5"/>
      <c r="L554" s="167" t="str">
        <f t="shared" si="51"/>
        <v/>
      </c>
      <c r="M554" s="5" t="e">
        <f t="shared" si="52"/>
        <v>#N/A</v>
      </c>
      <c r="N554" s="3" t="str">
        <f t="shared" si="53"/>
        <v/>
      </c>
    </row>
    <row r="555" spans="1:14" x14ac:dyDescent="0.2">
      <c r="A555" s="202"/>
      <c r="B555" s="204" t="e">
        <f>VLOOKUP(A555,Adr!A:B,2,FALSE)</f>
        <v>#N/A</v>
      </c>
      <c r="C555" s="169"/>
      <c r="D555" s="172"/>
      <c r="E555" s="173"/>
      <c r="F555" s="166"/>
      <c r="G555" s="169"/>
      <c r="H555" s="169"/>
      <c r="I555" s="192" t="str">
        <f t="shared" si="50"/>
        <v/>
      </c>
      <c r="J555" s="167"/>
      <c r="K555" s="5"/>
      <c r="L555" s="167" t="str">
        <f t="shared" si="51"/>
        <v/>
      </c>
      <c r="M555" s="5" t="e">
        <f t="shared" si="52"/>
        <v>#N/A</v>
      </c>
      <c r="N555" s="3" t="str">
        <f t="shared" si="53"/>
        <v/>
      </c>
    </row>
    <row r="556" spans="1:14" x14ac:dyDescent="0.2">
      <c r="A556" s="166"/>
      <c r="B556" s="204" t="e">
        <f>VLOOKUP(A556,Adr!A:B,2,FALSE)</f>
        <v>#N/A</v>
      </c>
      <c r="C556" s="196"/>
      <c r="D556" s="187"/>
      <c r="E556" s="173"/>
      <c r="F556" s="166"/>
      <c r="G556" s="169"/>
      <c r="H556" s="169"/>
      <c r="I556" s="192" t="str">
        <f t="shared" si="50"/>
        <v/>
      </c>
      <c r="J556" s="167"/>
      <c r="K556" s="5"/>
      <c r="L556" s="167" t="str">
        <f t="shared" si="51"/>
        <v/>
      </c>
      <c r="M556" s="5" t="e">
        <f t="shared" si="52"/>
        <v>#N/A</v>
      </c>
      <c r="N556" s="3" t="str">
        <f t="shared" si="53"/>
        <v/>
      </c>
    </row>
    <row r="557" spans="1:14" x14ac:dyDescent="0.2">
      <c r="A557" s="202"/>
      <c r="B557" s="204" t="e">
        <f>VLOOKUP(A557,Adr!A:B,2,FALSE)</f>
        <v>#N/A</v>
      </c>
      <c r="C557" s="169"/>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0"/>
      <c r="D558" s="172"/>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66"/>
      <c r="B560" s="204" t="e">
        <f>VLOOKUP(A560,Adr!A:B,2,FALSE)</f>
        <v>#N/A</v>
      </c>
      <c r="C560" s="196"/>
      <c r="D560" s="187"/>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98"/>
      <c r="B562" s="204" t="e">
        <f>VLOOKUP(A562,Adr!A:B,2,FALSE)</f>
        <v>#N/A</v>
      </c>
      <c r="C562" s="169"/>
      <c r="D562" s="172"/>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6"/>
      <c r="D564" s="187"/>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0"/>
      <c r="D566" s="172"/>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166"/>
      <c r="B568" s="204" t="e">
        <f>VLOOKUP(A568,Adr!A:B,2,FALSE)</f>
        <v>#N/A</v>
      </c>
      <c r="C568" s="196"/>
      <c r="D568" s="187"/>
      <c r="E568" s="173"/>
      <c r="F568" s="166"/>
      <c r="G568" s="169"/>
      <c r="H568" s="169"/>
      <c r="I568" s="192" t="str">
        <f t="shared" si="50"/>
        <v/>
      </c>
      <c r="J568" s="167"/>
      <c r="K568" s="5"/>
      <c r="L568" s="167" t="str">
        <f t="shared" si="51"/>
        <v/>
      </c>
      <c r="M568" s="5" t="e">
        <f t="shared" si="52"/>
        <v>#N/A</v>
      </c>
      <c r="N568" s="3" t="str">
        <f t="shared" si="53"/>
        <v/>
      </c>
    </row>
    <row r="569" spans="1:14" x14ac:dyDescent="0.2">
      <c r="A569" s="202"/>
      <c r="B569" s="204" t="e">
        <f>VLOOKUP(A569,Adr!A:B,2,FALSE)</f>
        <v>#N/A</v>
      </c>
      <c r="C569" s="169"/>
      <c r="D569" s="172"/>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6"/>
      <c r="D570" s="187"/>
      <c r="E570" s="173"/>
      <c r="F570" s="166"/>
      <c r="G570" s="169"/>
      <c r="H570" s="169"/>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66"/>
      <c r="B576" s="204" t="e">
        <f>VLOOKUP(A576,Adr!A:B,2,FALSE)</f>
        <v>#N/A</v>
      </c>
      <c r="C576" s="197"/>
      <c r="D576" s="191"/>
      <c r="E576" s="173"/>
      <c r="F576" s="182"/>
      <c r="G576" s="185"/>
      <c r="H576" s="185"/>
      <c r="I576" s="192" t="str">
        <f t="shared" si="50"/>
        <v/>
      </c>
      <c r="J576" s="167"/>
      <c r="K576" s="5"/>
      <c r="L576" s="167" t="str">
        <f t="shared" si="51"/>
        <v/>
      </c>
      <c r="M576" s="5" t="e">
        <f t="shared" si="52"/>
        <v>#N/A</v>
      </c>
      <c r="N576" s="3" t="str">
        <f t="shared" si="53"/>
        <v/>
      </c>
    </row>
    <row r="577" spans="1:14" x14ac:dyDescent="0.2">
      <c r="A577" s="182"/>
      <c r="B577" s="204" t="e">
        <f>VLOOKUP(A577,Adr!A:B,2,FALSE)</f>
        <v>#N/A</v>
      </c>
      <c r="C577" s="185"/>
      <c r="D577" s="187"/>
      <c r="E577" s="173"/>
      <c r="F577" s="182"/>
      <c r="G577" s="185"/>
      <c r="H577" s="185"/>
      <c r="I577" s="192" t="str">
        <f t="shared" si="50"/>
        <v/>
      </c>
      <c r="J577" s="167"/>
      <c r="K577" s="5"/>
      <c r="L577" s="167" t="str">
        <f t="shared" si="51"/>
        <v/>
      </c>
      <c r="M577" s="5" t="e">
        <f t="shared" si="52"/>
        <v>#N/A</v>
      </c>
      <c r="N577" s="3" t="str">
        <f t="shared" si="53"/>
        <v/>
      </c>
    </row>
    <row r="578" spans="1:14" x14ac:dyDescent="0.2">
      <c r="A578" s="166"/>
      <c r="B578" s="204" t="e">
        <f>VLOOKUP(A578,Adr!A:B,2,FALSE)</f>
        <v>#N/A</v>
      </c>
      <c r="C578" s="197"/>
      <c r="D578" s="191"/>
      <c r="E578" s="173"/>
      <c r="F578" s="182"/>
      <c r="G578" s="185"/>
      <c r="H578" s="185"/>
      <c r="I578" s="192" t="str">
        <f t="shared" si="50"/>
        <v/>
      </c>
      <c r="J578" s="167"/>
      <c r="K578" s="5"/>
      <c r="L578" s="167" t="str">
        <f t="shared" si="51"/>
        <v/>
      </c>
      <c r="M578" s="5" t="e">
        <f t="shared" si="52"/>
        <v>#N/A</v>
      </c>
      <c r="N578" s="3" t="str">
        <f t="shared" si="53"/>
        <v/>
      </c>
    </row>
    <row r="579" spans="1:14" x14ac:dyDescent="0.2">
      <c r="A579" s="182"/>
      <c r="B579" s="204" t="e">
        <f>VLOOKUP(A579,Adr!A:B,2,FALSE)</f>
        <v>#N/A</v>
      </c>
      <c r="C579" s="185"/>
      <c r="D579" s="187"/>
      <c r="E579" s="173"/>
      <c r="F579" s="182"/>
      <c r="G579" s="169"/>
      <c r="H579" s="185"/>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6"/>
      <c r="D580" s="187"/>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si="50"/>
        <v/>
      </c>
      <c r="J582" s="167"/>
      <c r="K582" s="5"/>
      <c r="L582" s="167" t="str">
        <f t="shared" si="51"/>
        <v/>
      </c>
      <c r="M582" s="5" t="e">
        <f t="shared" si="52"/>
        <v>#N/A</v>
      </c>
      <c r="N582" s="3" t="str">
        <f t="shared" si="53"/>
        <v/>
      </c>
    </row>
    <row r="583" spans="1:14" x14ac:dyDescent="0.2">
      <c r="A583" s="166"/>
      <c r="B583" s="204" t="e">
        <f>VLOOKUP(A583,Adr!A:B,2,FALSE)</f>
        <v>#N/A</v>
      </c>
      <c r="C583" s="190"/>
      <c r="D583" s="172"/>
      <c r="E583" s="173"/>
      <c r="F583" s="166"/>
      <c r="G583" s="169"/>
      <c r="H583" s="169"/>
      <c r="I583" s="192" t="str">
        <f t="shared" ref="I583:I591" si="54">A583&amp;F583</f>
        <v/>
      </c>
      <c r="J583" s="167"/>
      <c r="K583" s="5"/>
      <c r="L583" s="167" t="str">
        <f t="shared" ref="L583:L646" si="55">A583&amp;G583&amp;H583</f>
        <v/>
      </c>
      <c r="M583" s="5" t="e">
        <f t="shared" ref="M583:M646" si="56">B583&amp;F583&amp;H583&amp;C583</f>
        <v>#N/A</v>
      </c>
      <c r="N583" s="3" t="str">
        <f t="shared" ref="N583:N646" si="57">+I583&amp;H583</f>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90"/>
      <c r="D585" s="172"/>
      <c r="E585" s="173"/>
      <c r="F585" s="166"/>
      <c r="G585" s="169"/>
      <c r="H585" s="169"/>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85"/>
      <c r="D589" s="187"/>
      <c r="E589" s="173"/>
      <c r="F589" s="182"/>
      <c r="G589" s="185"/>
      <c r="H589" s="185"/>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69"/>
      <c r="D590" s="172"/>
      <c r="E590" s="173"/>
      <c r="F590" s="166"/>
      <c r="G590" s="169"/>
      <c r="H590" s="169"/>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92" t="str">
        <f t="shared" si="54"/>
        <v/>
      </c>
      <c r="J591" s="167"/>
      <c r="K591" s="5"/>
      <c r="L591" s="167" t="str">
        <f t="shared" si="55"/>
        <v/>
      </c>
      <c r="M591" s="5" t="e">
        <f t="shared" si="56"/>
        <v>#N/A</v>
      </c>
      <c r="N591" s="3" t="str">
        <f t="shared" si="57"/>
        <v/>
      </c>
    </row>
    <row r="592" spans="1:14" x14ac:dyDescent="0.2">
      <c r="A592" s="166"/>
      <c r="B592" s="204" t="e">
        <f>VLOOKUP(A592,Adr!A:B,2,FALSE)</f>
        <v>#N/A</v>
      </c>
      <c r="C592" s="197"/>
      <c r="D592" s="191"/>
      <c r="E592" s="173"/>
      <c r="F592" s="182"/>
      <c r="G592" s="185"/>
      <c r="H592" s="185"/>
      <c r="I592" s="167"/>
      <c r="J592" s="167"/>
      <c r="K592" s="5"/>
      <c r="L592" s="167" t="str">
        <f t="shared" si="55"/>
        <v/>
      </c>
      <c r="M592" s="5" t="e">
        <f t="shared" si="56"/>
        <v>#N/A</v>
      </c>
      <c r="N592" s="3" t="str">
        <f t="shared" si="57"/>
        <v/>
      </c>
    </row>
    <row r="593" spans="1:14" x14ac:dyDescent="0.2">
      <c r="A593" s="166"/>
      <c r="B593" s="204" t="e">
        <f>VLOOKUP(A593,Adr!A:B,2,FALSE)</f>
        <v>#N/A</v>
      </c>
      <c r="C593" s="185"/>
      <c r="D593" s="187"/>
      <c r="E593" s="173"/>
      <c r="F593" s="182"/>
      <c r="G593" s="185"/>
      <c r="H593" s="185"/>
      <c r="I593" s="192"/>
      <c r="J593" s="167"/>
      <c r="K593" s="5"/>
      <c r="L593" s="167" t="str">
        <f t="shared" si="55"/>
        <v/>
      </c>
      <c r="M593" s="5" t="e">
        <f t="shared" si="56"/>
        <v>#N/A</v>
      </c>
      <c r="N593" s="3" t="str">
        <f t="shared" si="57"/>
        <v/>
      </c>
    </row>
    <row r="594" spans="1:14" x14ac:dyDescent="0.2">
      <c r="A594" s="182"/>
      <c r="B594" s="204" t="e">
        <f>VLOOKUP(A594,Adr!A:B,2,FALSE)</f>
        <v>#N/A</v>
      </c>
      <c r="C594" s="185"/>
      <c r="D594" s="187"/>
      <c r="E594" s="230"/>
      <c r="F594" s="182"/>
      <c r="G594" s="185"/>
      <c r="H594" s="185"/>
      <c r="I594" s="192"/>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66"/>
      <c r="G596" s="169"/>
      <c r="H596" s="169"/>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66"/>
      <c r="B598" s="204" t="e">
        <f>VLOOKUP(A598,Adr!A:B,2,FALSE)</f>
        <v>#N/A</v>
      </c>
      <c r="C598" s="196"/>
      <c r="D598" s="187"/>
      <c r="E598" s="173"/>
      <c r="F598" s="182"/>
      <c r="G598" s="185"/>
      <c r="H598" s="185"/>
      <c r="I598" s="167"/>
      <c r="J598" s="167"/>
      <c r="K598" s="5"/>
      <c r="L598" s="167" t="str">
        <f t="shared" si="55"/>
        <v/>
      </c>
      <c r="M598" s="5" t="e">
        <f t="shared" si="56"/>
        <v>#N/A</v>
      </c>
      <c r="N598" s="3" t="str">
        <f t="shared" si="57"/>
        <v/>
      </c>
    </row>
    <row r="599" spans="1:14" x14ac:dyDescent="0.2">
      <c r="A599" s="182"/>
      <c r="B599" s="204" t="e">
        <f>VLOOKUP(A599,Adr!A:B,2,FALSE)</f>
        <v>#N/A</v>
      </c>
      <c r="C599" s="185"/>
      <c r="D599" s="187"/>
      <c r="E599" s="230"/>
      <c r="F599" s="182"/>
      <c r="G599" s="185"/>
      <c r="H599" s="185"/>
      <c r="I599" s="192"/>
      <c r="J599" s="167"/>
      <c r="K599" s="5"/>
      <c r="L599" s="167" t="str">
        <f t="shared" si="55"/>
        <v/>
      </c>
      <c r="M599" s="5" t="e">
        <f t="shared" si="56"/>
        <v>#N/A</v>
      </c>
      <c r="N599" s="3" t="str">
        <f t="shared" si="57"/>
        <v/>
      </c>
    </row>
    <row r="600" spans="1:14" x14ac:dyDescent="0.2">
      <c r="A600" s="166"/>
      <c r="B600" s="204" t="e">
        <f>VLOOKUP(A600,Adr!A:B,2,FALSE)</f>
        <v>#N/A</v>
      </c>
      <c r="C600" s="196"/>
      <c r="D600" s="187"/>
      <c r="E600" s="173"/>
      <c r="F600" s="182"/>
      <c r="G600" s="185"/>
      <c r="H600" s="185"/>
      <c r="I600" s="167"/>
      <c r="J600" s="167"/>
      <c r="K600" s="5"/>
      <c r="L600" s="167" t="str">
        <f t="shared" si="55"/>
        <v/>
      </c>
      <c r="M600" s="5" t="e">
        <f t="shared" si="56"/>
        <v>#N/A</v>
      </c>
      <c r="N600" s="3" t="str">
        <f t="shared" si="57"/>
        <v/>
      </c>
    </row>
    <row r="601" spans="1:14" x14ac:dyDescent="0.2">
      <c r="A601" s="182"/>
      <c r="B601" s="204" t="e">
        <f>VLOOKUP(A601,Adr!A:B,2,FALSE)</f>
        <v>#N/A</v>
      </c>
      <c r="C601" s="185"/>
      <c r="D601" s="187"/>
      <c r="E601" s="230"/>
      <c r="F601" s="182"/>
      <c r="G601" s="185"/>
      <c r="H601" s="185"/>
      <c r="I601" s="192"/>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6"/>
      <c r="D603" s="187"/>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0"/>
      <c r="D604" s="172"/>
      <c r="E604" s="173"/>
      <c r="F604" s="166"/>
      <c r="G604" s="169"/>
      <c r="H604" s="169"/>
      <c r="I604" s="167"/>
      <c r="J604" s="167"/>
      <c r="K604" s="5"/>
      <c r="L604" s="167" t="str">
        <f t="shared" si="55"/>
        <v/>
      </c>
      <c r="M604" s="5" t="e">
        <f t="shared" si="56"/>
        <v>#N/A</v>
      </c>
      <c r="N604" s="3" t="str">
        <f t="shared" si="57"/>
        <v/>
      </c>
    </row>
    <row r="605" spans="1:14" x14ac:dyDescent="0.2">
      <c r="A605" s="166"/>
      <c r="B605" s="204" t="e">
        <f>VLOOKUP(A605,Adr!A:B,2,FALSE)</f>
        <v>#N/A</v>
      </c>
      <c r="C605" s="196"/>
      <c r="D605" s="187"/>
      <c r="E605" s="173"/>
      <c r="F605" s="182"/>
      <c r="G605" s="185"/>
      <c r="H605" s="185"/>
      <c r="I605" s="167"/>
      <c r="J605" s="167"/>
      <c r="K605" s="5"/>
      <c r="L605" s="167" t="str">
        <f t="shared" si="55"/>
        <v/>
      </c>
      <c r="M605" s="5" t="e">
        <f t="shared" si="56"/>
        <v>#N/A</v>
      </c>
      <c r="N605" s="3" t="str">
        <f t="shared" si="57"/>
        <v/>
      </c>
    </row>
    <row r="606" spans="1:14" x14ac:dyDescent="0.2">
      <c r="A606" s="166"/>
      <c r="B606" s="204" t="e">
        <f>VLOOKUP(A606,Adr!A:B,2,FALSE)</f>
        <v>#N/A</v>
      </c>
      <c r="C606" s="196"/>
      <c r="D606" s="186"/>
      <c r="E606" s="173"/>
      <c r="F606" s="166"/>
      <c r="G606" s="169"/>
      <c r="H606" s="169"/>
      <c r="I606" s="167"/>
      <c r="J606" s="167"/>
      <c r="K606" s="5"/>
      <c r="L606" s="167" t="str">
        <f t="shared" si="55"/>
        <v/>
      </c>
      <c r="M606" s="5" t="e">
        <f t="shared" si="56"/>
        <v>#N/A</v>
      </c>
      <c r="N606" s="3" t="str">
        <f t="shared" si="57"/>
        <v/>
      </c>
    </row>
    <row r="607" spans="1:14" x14ac:dyDescent="0.2">
      <c r="A607" s="166"/>
      <c r="B607" s="204" t="e">
        <f>VLOOKUP(A607,Adr!A:B,2,FALSE)</f>
        <v>#N/A</v>
      </c>
      <c r="C607" s="196"/>
      <c r="D607" s="187"/>
      <c r="E607" s="173"/>
      <c r="F607" s="166"/>
      <c r="G607" s="169"/>
      <c r="H607" s="169"/>
      <c r="I607" s="167"/>
      <c r="J607" s="167"/>
      <c r="K607" s="5"/>
      <c r="L607" s="167" t="str">
        <f t="shared" si="55"/>
        <v/>
      </c>
      <c r="M607" s="5" t="e">
        <f t="shared" si="56"/>
        <v>#N/A</v>
      </c>
      <c r="N607" s="3" t="str">
        <f t="shared" si="57"/>
        <v/>
      </c>
    </row>
    <row r="608" spans="1:14" x14ac:dyDescent="0.2">
      <c r="A608" s="202"/>
      <c r="B608" s="204" t="e">
        <f>VLOOKUP(A608,Adr!A:B,2,FALSE)</f>
        <v>#N/A</v>
      </c>
      <c r="C608" s="169"/>
      <c r="D608" s="172"/>
      <c r="E608" s="173"/>
      <c r="F608" s="166"/>
      <c r="G608" s="169"/>
      <c r="H608" s="169"/>
      <c r="I608" s="192"/>
      <c r="J608" s="167"/>
      <c r="K608" s="5"/>
      <c r="L608" s="167" t="str">
        <f t="shared" si="55"/>
        <v/>
      </c>
      <c r="M608" s="5" t="e">
        <f t="shared" si="56"/>
        <v>#N/A</v>
      </c>
      <c r="N608" s="3" t="str">
        <f t="shared" si="57"/>
        <v/>
      </c>
    </row>
    <row r="609" spans="1:14" x14ac:dyDescent="0.2">
      <c r="A609" s="166"/>
      <c r="B609" s="204" t="e">
        <f>VLOOKUP(A609,Adr!A:B,2,FALSE)</f>
        <v>#N/A</v>
      </c>
      <c r="C609" s="190"/>
      <c r="D609" s="172"/>
      <c r="E609" s="173"/>
      <c r="F609" s="166"/>
      <c r="G609" s="169"/>
      <c r="H609" s="169"/>
      <c r="I609" s="167"/>
      <c r="J609" s="167"/>
      <c r="K609" s="5"/>
      <c r="L609" s="167" t="str">
        <f t="shared" si="55"/>
        <v/>
      </c>
      <c r="M609" s="5" t="e">
        <f t="shared" si="56"/>
        <v>#N/A</v>
      </c>
      <c r="N609" s="3" t="str">
        <f t="shared" si="57"/>
        <v/>
      </c>
    </row>
    <row r="610" spans="1:14" x14ac:dyDescent="0.2">
      <c r="A610" s="202"/>
      <c r="B610" s="204" t="e">
        <f>VLOOKUP(A610,Adr!A:B,2,FALSE)</f>
        <v>#N/A</v>
      </c>
      <c r="C610" s="169"/>
      <c r="D610" s="172"/>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87"/>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69"/>
      <c r="D613" s="172"/>
      <c r="E613" s="173"/>
      <c r="F613" s="166"/>
      <c r="G613" s="169"/>
      <c r="H613" s="169"/>
      <c r="I613" s="192"/>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90"/>
      <c r="D615" s="172"/>
      <c r="E615" s="173"/>
      <c r="F615" s="182"/>
      <c r="G615" s="185"/>
      <c r="H615" s="185"/>
      <c r="I615" s="167"/>
      <c r="J615" s="167"/>
      <c r="K615" s="5"/>
      <c r="L615" s="167" t="str">
        <f t="shared" si="55"/>
        <v/>
      </c>
      <c r="M615" s="5" t="e">
        <f t="shared" si="56"/>
        <v>#N/A</v>
      </c>
      <c r="N615" s="3" t="str">
        <f t="shared" si="57"/>
        <v/>
      </c>
    </row>
    <row r="616" spans="1:14" x14ac:dyDescent="0.2">
      <c r="A616" s="166"/>
      <c r="B616" s="204" t="e">
        <f>VLOOKUP(A616,Adr!A:B,2,FALSE)</f>
        <v>#N/A</v>
      </c>
      <c r="C616" s="169"/>
      <c r="D616" s="172"/>
      <c r="E616" s="173"/>
      <c r="F616" s="166"/>
      <c r="G616" s="169"/>
      <c r="H616" s="169"/>
      <c r="I616" s="192"/>
      <c r="J616" s="167"/>
      <c r="K616" s="5"/>
      <c r="L616" s="167" t="str">
        <f t="shared" si="55"/>
        <v/>
      </c>
      <c r="M616" s="5" t="e">
        <f t="shared" si="56"/>
        <v>#N/A</v>
      </c>
      <c r="N616" s="3" t="str">
        <f t="shared" si="57"/>
        <v/>
      </c>
    </row>
    <row r="617" spans="1:14" x14ac:dyDescent="0.2">
      <c r="A617" s="166"/>
      <c r="B617" s="204" t="e">
        <f>VLOOKUP(A617,Adr!A:B,2,FALSE)</f>
        <v>#N/A</v>
      </c>
      <c r="C617" s="185"/>
      <c r="D617" s="187"/>
      <c r="E617" s="173"/>
      <c r="F617" s="182"/>
      <c r="G617" s="185"/>
      <c r="H617" s="185"/>
      <c r="I617" s="192"/>
      <c r="J617" s="167"/>
      <c r="K617" s="5"/>
      <c r="L617" s="167" t="str">
        <f t="shared" si="55"/>
        <v/>
      </c>
      <c r="M617" s="5" t="e">
        <f t="shared" si="56"/>
        <v>#N/A</v>
      </c>
      <c r="N617" s="3" t="str">
        <f t="shared" si="57"/>
        <v/>
      </c>
    </row>
    <row r="618" spans="1:14" x14ac:dyDescent="0.2">
      <c r="A618" s="166"/>
      <c r="B618" s="204" t="e">
        <f>VLOOKUP(A618,Adr!A:B,2,FALSE)</f>
        <v>#N/A</v>
      </c>
      <c r="C618" s="190"/>
      <c r="D618" s="172"/>
      <c r="E618" s="173"/>
      <c r="F618" s="182"/>
      <c r="G618" s="185"/>
      <c r="H618" s="185"/>
      <c r="I618" s="167"/>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85"/>
      <c r="D620" s="187"/>
      <c r="E620" s="173"/>
      <c r="F620" s="182"/>
      <c r="G620" s="185"/>
      <c r="H620" s="185"/>
      <c r="I620" s="192"/>
      <c r="J620" s="167"/>
      <c r="K620" s="5"/>
      <c r="L620" s="167" t="str">
        <f t="shared" si="55"/>
        <v/>
      </c>
      <c r="M620" s="5" t="e">
        <f t="shared" si="56"/>
        <v>#N/A</v>
      </c>
      <c r="N620" s="3" t="str">
        <f t="shared" si="57"/>
        <v/>
      </c>
    </row>
    <row r="621" spans="1:14" x14ac:dyDescent="0.2">
      <c r="A621" s="166"/>
      <c r="B621" s="204" t="e">
        <f>VLOOKUP(A621,Adr!A:B,2,FALSE)</f>
        <v>#N/A</v>
      </c>
      <c r="C621" s="190"/>
      <c r="D621" s="172"/>
      <c r="E621" s="173"/>
      <c r="F621" s="182"/>
      <c r="G621" s="185"/>
      <c r="H621" s="185"/>
      <c r="I621" s="167"/>
      <c r="J621" s="167"/>
      <c r="K621" s="5"/>
      <c r="L621" s="167" t="str">
        <f t="shared" si="55"/>
        <v/>
      </c>
      <c r="M621" s="5" t="e">
        <f t="shared" si="56"/>
        <v>#N/A</v>
      </c>
      <c r="N621" s="3" t="str">
        <f t="shared" si="57"/>
        <v/>
      </c>
    </row>
    <row r="622" spans="1:14" x14ac:dyDescent="0.2">
      <c r="A622" s="166"/>
      <c r="B622" s="204" t="e">
        <f>VLOOKUP(A622,Adr!A:B,2,FALSE)</f>
        <v>#N/A</v>
      </c>
      <c r="C622" s="169"/>
      <c r="D622" s="172"/>
      <c r="E622" s="173"/>
      <c r="F622" s="166"/>
      <c r="G622" s="169"/>
      <c r="H622" s="169"/>
      <c r="I622" s="192"/>
      <c r="J622" s="167"/>
      <c r="K622" s="5"/>
      <c r="L622" s="167" t="str">
        <f t="shared" si="55"/>
        <v/>
      </c>
      <c r="M622" s="5" t="e">
        <f t="shared" si="56"/>
        <v>#N/A</v>
      </c>
      <c r="N622" s="3" t="str">
        <f t="shared" si="57"/>
        <v/>
      </c>
    </row>
    <row r="623" spans="1:14" x14ac:dyDescent="0.2">
      <c r="A623" s="166"/>
      <c r="B623" s="204" t="e">
        <f>VLOOKUP(A623,Adr!A:B,2,FALSE)</f>
        <v>#N/A</v>
      </c>
      <c r="C623" s="190"/>
      <c r="D623" s="172"/>
      <c r="E623" s="173"/>
      <c r="F623" s="182"/>
      <c r="G623" s="185"/>
      <c r="H623" s="185"/>
      <c r="I623" s="167"/>
      <c r="J623" s="167"/>
      <c r="K623" s="5"/>
      <c r="L623" s="167" t="str">
        <f t="shared" si="55"/>
        <v/>
      </c>
      <c r="M623" s="5" t="e">
        <f t="shared" si="56"/>
        <v>#N/A</v>
      </c>
      <c r="N623" s="3" t="str">
        <f t="shared" si="57"/>
        <v/>
      </c>
    </row>
    <row r="624" spans="1:14" x14ac:dyDescent="0.2">
      <c r="A624" s="166"/>
      <c r="B624" s="204" t="e">
        <f>VLOOKUP(A624,Adr!A:B,2,FALSE)</f>
        <v>#N/A</v>
      </c>
      <c r="C624" s="169"/>
      <c r="D624" s="172"/>
      <c r="E624" s="173"/>
      <c r="F624" s="166"/>
      <c r="G624" s="169"/>
      <c r="H624" s="169"/>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7"/>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85"/>
      <c r="D627" s="186"/>
      <c r="E627" s="173"/>
      <c r="F627" s="182"/>
      <c r="G627" s="185"/>
      <c r="H627" s="185"/>
      <c r="I627" s="192"/>
      <c r="J627" s="167"/>
      <c r="K627" s="5"/>
      <c r="L627" s="167" t="str">
        <f t="shared" si="55"/>
        <v/>
      </c>
      <c r="M627" s="5" t="e">
        <f t="shared" si="56"/>
        <v>#N/A</v>
      </c>
      <c r="N627" s="3" t="str">
        <f t="shared" si="57"/>
        <v/>
      </c>
    </row>
    <row r="628" spans="1:14" x14ac:dyDescent="0.2">
      <c r="A628" s="166"/>
      <c r="B628" s="204" t="e">
        <f>VLOOKUP(A628,Adr!A:B,2,FALSE)</f>
        <v>#N/A</v>
      </c>
      <c r="C628" s="190"/>
      <c r="D628" s="172"/>
      <c r="E628" s="173"/>
      <c r="F628" s="182"/>
      <c r="G628" s="185"/>
      <c r="H628" s="185"/>
      <c r="I628" s="167"/>
      <c r="J628" s="167"/>
      <c r="K628" s="5"/>
      <c r="L628" s="167" t="str">
        <f t="shared" si="55"/>
        <v/>
      </c>
      <c r="M628" s="5" t="e">
        <f t="shared" si="56"/>
        <v>#N/A</v>
      </c>
      <c r="N628" s="3" t="str">
        <f t="shared" si="57"/>
        <v/>
      </c>
    </row>
    <row r="629" spans="1:14" x14ac:dyDescent="0.2">
      <c r="A629" s="166"/>
      <c r="B629" s="204" t="e">
        <f>VLOOKUP(A629,Adr!A:B,2,FALSE)</f>
        <v>#N/A</v>
      </c>
      <c r="C629" s="196"/>
      <c r="D629" s="187"/>
      <c r="E629" s="173"/>
      <c r="F629" s="182"/>
      <c r="G629" s="185"/>
      <c r="H629" s="185"/>
      <c r="I629" s="167"/>
      <c r="J629" s="167"/>
      <c r="K629" s="5"/>
      <c r="L629" s="167" t="str">
        <f t="shared" si="55"/>
        <v/>
      </c>
      <c r="M629" s="5" t="e">
        <f t="shared" si="56"/>
        <v>#N/A</v>
      </c>
      <c r="N629" s="3" t="str">
        <f t="shared" si="57"/>
        <v/>
      </c>
    </row>
    <row r="630" spans="1:14" x14ac:dyDescent="0.2">
      <c r="A630" s="182"/>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85"/>
      <c r="D631" s="187"/>
      <c r="E631" s="173"/>
      <c r="F631" s="182"/>
      <c r="G631" s="185"/>
      <c r="H631" s="185"/>
      <c r="I631" s="192"/>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96"/>
      <c r="D633" s="187"/>
      <c r="E633" s="173"/>
      <c r="F633" s="182"/>
      <c r="G633" s="185"/>
      <c r="H633" s="185"/>
      <c r="I633" s="167"/>
      <c r="J633" s="167"/>
      <c r="K633" s="5"/>
      <c r="L633" s="167" t="str">
        <f t="shared" si="55"/>
        <v/>
      </c>
      <c r="M633" s="5" t="e">
        <f t="shared" si="56"/>
        <v>#N/A</v>
      </c>
      <c r="N633" s="3" t="str">
        <f t="shared" si="57"/>
        <v/>
      </c>
    </row>
    <row r="634" spans="1:14" x14ac:dyDescent="0.2">
      <c r="A634" s="166"/>
      <c r="B634" s="204" t="e">
        <f>VLOOKUP(A634,Adr!A:B,2,FALSE)</f>
        <v>#N/A</v>
      </c>
      <c r="C634" s="185"/>
      <c r="D634" s="187"/>
      <c r="E634" s="173"/>
      <c r="F634" s="182"/>
      <c r="G634" s="185"/>
      <c r="H634" s="185"/>
      <c r="I634" s="192"/>
      <c r="J634" s="167"/>
      <c r="K634" s="5"/>
      <c r="L634" s="167" t="str">
        <f t="shared" si="55"/>
        <v/>
      </c>
      <c r="M634" s="5" t="e">
        <f t="shared" si="56"/>
        <v>#N/A</v>
      </c>
      <c r="N634" s="3" t="str">
        <f t="shared" si="57"/>
        <v/>
      </c>
    </row>
    <row r="635" spans="1:14" x14ac:dyDescent="0.2">
      <c r="A635" s="166"/>
      <c r="B635" s="204" t="e">
        <f>VLOOKUP(A635,Adr!A:B,2,FALSE)</f>
        <v>#N/A</v>
      </c>
      <c r="C635" s="196"/>
      <c r="D635" s="187"/>
      <c r="E635" s="173"/>
      <c r="F635" s="182"/>
      <c r="G635" s="185"/>
      <c r="H635" s="185"/>
      <c r="I635" s="167"/>
      <c r="J635" s="167"/>
      <c r="K635" s="5"/>
      <c r="L635" s="167" t="str">
        <f t="shared" si="55"/>
        <v/>
      </c>
      <c r="M635" s="5" t="e">
        <f t="shared" si="56"/>
        <v>#N/A</v>
      </c>
      <c r="N635" s="3" t="str">
        <f t="shared" si="57"/>
        <v/>
      </c>
    </row>
    <row r="636" spans="1:14" x14ac:dyDescent="0.2">
      <c r="A636" s="166"/>
      <c r="B636" s="204" t="e">
        <f>VLOOKUP(A636,Adr!A:B,2,FALSE)</f>
        <v>#N/A</v>
      </c>
      <c r="C636" s="196"/>
      <c r="D636" s="186"/>
      <c r="E636" s="173"/>
      <c r="F636" s="166"/>
      <c r="G636" s="169"/>
      <c r="H636" s="169"/>
      <c r="I636" s="167"/>
      <c r="J636" s="167"/>
      <c r="K636" s="5"/>
      <c r="L636" s="167" t="str">
        <f t="shared" si="55"/>
        <v/>
      </c>
      <c r="M636" s="5" t="e">
        <f t="shared" si="56"/>
        <v>#N/A</v>
      </c>
      <c r="N636" s="3" t="str">
        <f t="shared" si="57"/>
        <v/>
      </c>
    </row>
    <row r="637" spans="1:14" x14ac:dyDescent="0.2">
      <c r="A637" s="203"/>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166"/>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203"/>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198"/>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202"/>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69"/>
      <c r="D642" s="172"/>
      <c r="E642" s="173"/>
      <c r="F642" s="166"/>
      <c r="G642" s="169"/>
      <c r="H642" s="169"/>
      <c r="I642" s="192"/>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7"/>
      <c r="E644" s="173"/>
      <c r="F644" s="182"/>
      <c r="G644" s="185"/>
      <c r="H644" s="185"/>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96"/>
      <c r="D646" s="186"/>
      <c r="E646" s="173"/>
      <c r="F646" s="166"/>
      <c r="G646" s="169"/>
      <c r="H646" s="169"/>
      <c r="I646" s="167"/>
      <c r="J646" s="167"/>
      <c r="K646" s="5"/>
      <c r="L646" s="167" t="str">
        <f t="shared" si="55"/>
        <v/>
      </c>
      <c r="M646" s="5" t="e">
        <f t="shared" si="56"/>
        <v>#N/A</v>
      </c>
      <c r="N646" s="3" t="str">
        <f t="shared" si="57"/>
        <v/>
      </c>
    </row>
    <row r="647" spans="1:14" x14ac:dyDescent="0.2">
      <c r="A647" s="166"/>
      <c r="B647" s="204" t="e">
        <f>VLOOKUP(A647,Adr!A:B,2,FALSE)</f>
        <v>#N/A</v>
      </c>
      <c r="C647" s="169"/>
      <c r="D647" s="172"/>
      <c r="E647" s="173"/>
      <c r="F647" s="166"/>
      <c r="G647" s="169"/>
      <c r="H647" s="169"/>
      <c r="I647" s="192"/>
      <c r="J647" s="167"/>
      <c r="K647" s="5"/>
      <c r="L647" s="167" t="str">
        <f t="shared" ref="L647:L710" si="58">A647&amp;G647&amp;H647</f>
        <v/>
      </c>
      <c r="M647" s="5" t="e">
        <f t="shared" ref="M647:M710" si="59">B647&amp;F647&amp;H647&amp;C647</f>
        <v>#N/A</v>
      </c>
      <c r="N647" s="3" t="str">
        <f t="shared" ref="N647:N710" si="60">+I647&amp;H647</f>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69"/>
      <c r="D650" s="172"/>
      <c r="E650" s="173"/>
      <c r="F650" s="166"/>
      <c r="G650" s="169"/>
      <c r="H650" s="169"/>
      <c r="I650" s="192"/>
      <c r="J650" s="167"/>
      <c r="K650" s="5"/>
      <c r="L650" s="167" t="str">
        <f t="shared" si="58"/>
        <v/>
      </c>
      <c r="M650" s="5" t="e">
        <f t="shared" si="59"/>
        <v>#N/A</v>
      </c>
      <c r="N650" s="3" t="str">
        <f t="shared" si="60"/>
        <v/>
      </c>
    </row>
    <row r="651" spans="1:14" x14ac:dyDescent="0.2">
      <c r="A651" s="166"/>
      <c r="B651" s="204" t="e">
        <f>VLOOKUP(A651,Adr!A:B,2,FALSE)</f>
        <v>#N/A</v>
      </c>
      <c r="C651" s="196"/>
      <c r="D651" s="186"/>
      <c r="E651" s="173"/>
      <c r="F651" s="166"/>
      <c r="G651" s="169"/>
      <c r="H651" s="169"/>
      <c r="I651" s="167"/>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69"/>
      <c r="D654" s="172"/>
      <c r="E654" s="173"/>
      <c r="F654" s="166"/>
      <c r="G654" s="169"/>
      <c r="H654" s="169"/>
      <c r="I654" s="192"/>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7"/>
      <c r="E658" s="173"/>
      <c r="F658" s="182"/>
      <c r="G658" s="185"/>
      <c r="H658" s="185"/>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6"/>
      <c r="E660" s="173"/>
      <c r="F660" s="166"/>
      <c r="G660" s="169"/>
      <c r="H660" s="169"/>
      <c r="I660" s="167"/>
      <c r="J660" s="167"/>
      <c r="K660" s="5"/>
      <c r="L660" s="167" t="str">
        <f t="shared" si="58"/>
        <v/>
      </c>
      <c r="M660" s="5" t="e">
        <f t="shared" si="59"/>
        <v>#N/A</v>
      </c>
      <c r="N660" s="3" t="str">
        <f t="shared" si="60"/>
        <v/>
      </c>
    </row>
    <row r="661" spans="1:14" x14ac:dyDescent="0.2">
      <c r="A661" s="166"/>
      <c r="B661" s="204" t="e">
        <f>VLOOKUP(A661,Adr!A:B,2,FALSE)</f>
        <v>#N/A</v>
      </c>
      <c r="C661" s="196"/>
      <c r="D661" s="187"/>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0"/>
      <c r="D663" s="172"/>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66"/>
      <c r="B668" s="204" t="e">
        <f>VLOOKUP(A668,Adr!A:B,2,FALSE)</f>
        <v>#N/A</v>
      </c>
      <c r="C668" s="196"/>
      <c r="D668" s="187"/>
      <c r="E668" s="173"/>
      <c r="F668" s="182"/>
      <c r="G668" s="185"/>
      <c r="H668" s="185"/>
      <c r="I668" s="167"/>
      <c r="J668" s="167"/>
      <c r="K668" s="5"/>
      <c r="L668" s="167" t="str">
        <f t="shared" si="58"/>
        <v/>
      </c>
      <c r="M668" s="5" t="e">
        <f t="shared" si="59"/>
        <v>#N/A</v>
      </c>
      <c r="N668" s="3" t="str">
        <f t="shared" si="60"/>
        <v/>
      </c>
    </row>
    <row r="669" spans="1:14" x14ac:dyDescent="0.2">
      <c r="A669" s="182"/>
      <c r="B669" s="204" t="e">
        <f>VLOOKUP(A669,Adr!A:B,2,FALSE)</f>
        <v>#N/A</v>
      </c>
      <c r="C669" s="185"/>
      <c r="D669" s="187"/>
      <c r="E669" s="230"/>
      <c r="F669" s="182"/>
      <c r="G669" s="185"/>
      <c r="H669" s="185"/>
      <c r="I669" s="192"/>
      <c r="J669" s="167"/>
      <c r="K669" s="5"/>
      <c r="L669" s="167" t="str">
        <f t="shared" si="58"/>
        <v/>
      </c>
      <c r="M669" s="5" t="e">
        <f t="shared" si="59"/>
        <v>#N/A</v>
      </c>
      <c r="N669" s="3" t="str">
        <f t="shared" si="60"/>
        <v/>
      </c>
    </row>
    <row r="670" spans="1:14" x14ac:dyDescent="0.2">
      <c r="A670" s="166"/>
      <c r="B670" s="204" t="e">
        <f>VLOOKUP(A670,Adr!A:B,2,FALSE)</f>
        <v>#N/A</v>
      </c>
      <c r="C670" s="190"/>
      <c r="D670" s="172"/>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6"/>
      <c r="D675" s="187"/>
      <c r="E675" s="173"/>
      <c r="F675" s="166"/>
      <c r="G675" s="169"/>
      <c r="H675" s="169"/>
      <c r="I675" s="192"/>
      <c r="J675" s="167"/>
      <c r="K675" s="5"/>
      <c r="L675" s="167" t="str">
        <f t="shared" si="58"/>
        <v/>
      </c>
      <c r="M675" s="5" t="e">
        <f t="shared" si="59"/>
        <v>#N/A</v>
      </c>
      <c r="N675" s="3" t="str">
        <f t="shared" si="60"/>
        <v/>
      </c>
    </row>
    <row r="676" spans="1:14" x14ac:dyDescent="0.2">
      <c r="A676" s="166"/>
      <c r="B676" s="204" t="e">
        <f>VLOOKUP(A676,Adr!A:B,2,FALSE)</f>
        <v>#N/A</v>
      </c>
      <c r="C676" s="190"/>
      <c r="D676" s="172"/>
      <c r="E676" s="173"/>
      <c r="F676" s="166"/>
      <c r="G676" s="169"/>
      <c r="H676" s="169"/>
      <c r="I676" s="192"/>
      <c r="J676" s="167"/>
      <c r="K676" s="5"/>
      <c r="L676" s="167" t="str">
        <f t="shared" si="58"/>
        <v/>
      </c>
      <c r="M676" s="5" t="e">
        <f t="shared" si="59"/>
        <v>#N/A</v>
      </c>
      <c r="N676" s="3" t="str">
        <f t="shared" si="60"/>
        <v/>
      </c>
    </row>
    <row r="677" spans="1:14" x14ac:dyDescent="0.2">
      <c r="A677" s="198"/>
      <c r="B677" s="204" t="e">
        <f>VLOOKUP(A677,Adr!A:B,2,FALSE)</f>
        <v>#N/A</v>
      </c>
      <c r="C677" s="169"/>
      <c r="D677" s="172"/>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166"/>
      <c r="B679" s="204" t="e">
        <f>VLOOKUP(A679,Adr!A:B,2,FALSE)</f>
        <v>#N/A</v>
      </c>
      <c r="C679" s="196"/>
      <c r="D679" s="187"/>
      <c r="E679" s="173"/>
      <c r="F679" s="166"/>
      <c r="G679" s="169"/>
      <c r="H679" s="169"/>
      <c r="I679" s="192"/>
      <c r="J679" s="167"/>
      <c r="K679" s="5"/>
      <c r="L679" s="167" t="str">
        <f t="shared" si="58"/>
        <v/>
      </c>
      <c r="M679" s="5" t="e">
        <f t="shared" si="59"/>
        <v>#N/A</v>
      </c>
      <c r="N679" s="3" t="str">
        <f t="shared" si="60"/>
        <v/>
      </c>
    </row>
    <row r="680" spans="1:14" x14ac:dyDescent="0.2">
      <c r="A680" s="202"/>
      <c r="B680" s="204" t="e">
        <f>VLOOKUP(A680,Adr!A:B,2,FALSE)</f>
        <v>#N/A</v>
      </c>
      <c r="C680" s="169"/>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0"/>
      <c r="D681" s="172"/>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6"/>
      <c r="D682" s="187"/>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0"/>
      <c r="D684" s="172"/>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6"/>
      <c r="D685" s="187"/>
      <c r="E685" s="173"/>
      <c r="F685" s="166"/>
      <c r="G685" s="169"/>
      <c r="H685" s="169"/>
      <c r="I685" s="192"/>
      <c r="J685" s="167"/>
      <c r="K685" s="5"/>
      <c r="L685" s="167" t="str">
        <f t="shared" si="58"/>
        <v/>
      </c>
      <c r="M685" s="5" t="e">
        <f t="shared" si="59"/>
        <v>#N/A</v>
      </c>
      <c r="N685" s="3" t="str">
        <f t="shared" si="60"/>
        <v/>
      </c>
    </row>
    <row r="686" spans="1:14" x14ac:dyDescent="0.2">
      <c r="A686" s="166"/>
      <c r="B686" s="204" t="e">
        <f>VLOOKUP(A686,Adr!A:B,2,FALSE)</f>
        <v>#N/A</v>
      </c>
      <c r="C686" s="190"/>
      <c r="D686" s="172"/>
      <c r="E686" s="173"/>
      <c r="F686" s="166"/>
      <c r="G686" s="169"/>
      <c r="H686" s="169"/>
      <c r="I686" s="192"/>
      <c r="J686" s="167"/>
      <c r="K686" s="5"/>
      <c r="L686" s="167" t="str">
        <f t="shared" si="58"/>
        <v/>
      </c>
      <c r="M686" s="5" t="e">
        <f t="shared" si="59"/>
        <v>#N/A</v>
      </c>
      <c r="N686" s="3" t="str">
        <f t="shared" si="60"/>
        <v/>
      </c>
    </row>
    <row r="687" spans="1:14" x14ac:dyDescent="0.2">
      <c r="A687" s="198"/>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69"/>
      <c r="D688" s="172"/>
      <c r="E688" s="173"/>
      <c r="F688" s="166"/>
      <c r="G688" s="169"/>
      <c r="H688" s="169"/>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85"/>
      <c r="D690" s="187"/>
      <c r="E690" s="173"/>
      <c r="F690" s="182"/>
      <c r="G690" s="185"/>
      <c r="H690" s="185"/>
      <c r="I690" s="192"/>
      <c r="J690" s="167"/>
      <c r="K690" s="5"/>
      <c r="L690" s="167" t="str">
        <f t="shared" si="58"/>
        <v/>
      </c>
      <c r="M690" s="5" t="e">
        <f t="shared" si="59"/>
        <v>#N/A</v>
      </c>
      <c r="N690" s="3" t="str">
        <f t="shared" si="60"/>
        <v/>
      </c>
    </row>
    <row r="691" spans="1:14" x14ac:dyDescent="0.2">
      <c r="A691" s="166"/>
      <c r="B691" s="204" t="e">
        <f>VLOOKUP(A691,Adr!A:B,2,FALSE)</f>
        <v>#N/A</v>
      </c>
      <c r="C691" s="169"/>
      <c r="D691" s="172"/>
      <c r="E691" s="173"/>
      <c r="F691" s="166"/>
      <c r="G691" s="169"/>
      <c r="H691" s="169"/>
      <c r="I691" s="192"/>
      <c r="J691" s="167"/>
      <c r="K691" s="5"/>
      <c r="L691" s="167" t="str">
        <f t="shared" si="58"/>
        <v/>
      </c>
      <c r="M691" s="5" t="e">
        <f t="shared" si="59"/>
        <v>#N/A</v>
      </c>
      <c r="N691" s="3" t="str">
        <f t="shared" si="60"/>
        <v/>
      </c>
    </row>
    <row r="692" spans="1:14" x14ac:dyDescent="0.2">
      <c r="A692" s="182"/>
      <c r="B692" s="204" t="e">
        <f>VLOOKUP(A692,Adr!A:B,2,FALSE)</f>
        <v>#N/A</v>
      </c>
      <c r="C692" s="185"/>
      <c r="D692" s="187"/>
      <c r="E692" s="173"/>
      <c r="F692" s="182"/>
      <c r="G692" s="169"/>
      <c r="H692" s="185"/>
      <c r="I692" s="192"/>
      <c r="J692" s="167"/>
      <c r="K692" s="5"/>
      <c r="L692" s="167" t="str">
        <f t="shared" si="58"/>
        <v/>
      </c>
      <c r="M692" s="5" t="e">
        <f t="shared" si="59"/>
        <v>#N/A</v>
      </c>
      <c r="N692" s="3" t="str">
        <f t="shared" si="60"/>
        <v/>
      </c>
    </row>
    <row r="693" spans="1:14" x14ac:dyDescent="0.2">
      <c r="A693" s="166"/>
      <c r="B693" s="204" t="e">
        <f>VLOOKUP(A693,Adr!A:B,2,FALSE)</f>
        <v>#N/A</v>
      </c>
      <c r="C693" s="185"/>
      <c r="D693" s="187"/>
      <c r="E693" s="173"/>
      <c r="F693" s="182"/>
      <c r="G693" s="185"/>
      <c r="H693" s="185"/>
      <c r="I693" s="192"/>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0"/>
      <c r="D695" s="172"/>
      <c r="E695" s="173"/>
      <c r="F695" s="182"/>
      <c r="G695" s="185"/>
      <c r="H695" s="185"/>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6"/>
      <c r="D697" s="186"/>
      <c r="E697" s="173"/>
      <c r="F697" s="166"/>
      <c r="G697" s="169"/>
      <c r="H697" s="169"/>
      <c r="I697" s="167"/>
      <c r="J697" s="167"/>
      <c r="K697" s="5"/>
      <c r="L697" s="167" t="str">
        <f t="shared" si="58"/>
        <v/>
      </c>
      <c r="M697" s="5" t="e">
        <f t="shared" si="59"/>
        <v>#N/A</v>
      </c>
      <c r="N697" s="3" t="str">
        <f t="shared" si="60"/>
        <v/>
      </c>
    </row>
    <row r="698" spans="1:14" x14ac:dyDescent="0.2">
      <c r="A698" s="166"/>
      <c r="B698" s="204" t="e">
        <f>VLOOKUP(A698,Adr!A:B,2,FALSE)</f>
        <v>#N/A</v>
      </c>
      <c r="C698" s="190"/>
      <c r="D698" s="172"/>
      <c r="E698" s="173"/>
      <c r="F698" s="166"/>
      <c r="G698" s="169"/>
      <c r="H698" s="169"/>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85"/>
      <c r="D700" s="187"/>
      <c r="E700" s="173"/>
      <c r="F700" s="182"/>
      <c r="G700" s="185"/>
      <c r="H700" s="185"/>
      <c r="I700" s="192"/>
      <c r="J700" s="167"/>
      <c r="K700" s="5"/>
      <c r="L700" s="167" t="str">
        <f t="shared" si="58"/>
        <v/>
      </c>
      <c r="M700" s="5" t="e">
        <f t="shared" si="59"/>
        <v>#N/A</v>
      </c>
      <c r="N700" s="3" t="str">
        <f t="shared" si="60"/>
        <v/>
      </c>
    </row>
    <row r="701" spans="1:14" x14ac:dyDescent="0.2">
      <c r="A701" s="166"/>
      <c r="B701" s="204" t="e">
        <f>VLOOKUP(A701,Adr!A:B,2,FALSE)</f>
        <v>#N/A</v>
      </c>
      <c r="C701" s="190"/>
      <c r="D701" s="172"/>
      <c r="E701" s="173"/>
      <c r="F701" s="182"/>
      <c r="G701" s="185"/>
      <c r="H701" s="185"/>
      <c r="I701" s="167"/>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85"/>
      <c r="D705" s="187"/>
      <c r="E705" s="173"/>
      <c r="F705" s="182"/>
      <c r="G705" s="185"/>
      <c r="H705" s="185"/>
      <c r="I705" s="192"/>
      <c r="J705" s="167"/>
      <c r="K705" s="5"/>
      <c r="L705" s="167" t="str">
        <f t="shared" si="58"/>
        <v/>
      </c>
      <c r="M705" s="5" t="e">
        <f t="shared" si="59"/>
        <v>#N/A</v>
      </c>
      <c r="N705" s="3" t="str">
        <f t="shared" si="60"/>
        <v/>
      </c>
    </row>
    <row r="706" spans="1:14" x14ac:dyDescent="0.2">
      <c r="A706" s="166"/>
      <c r="B706" s="204" t="e">
        <f>VLOOKUP(A706,Adr!A:B,2,FALSE)</f>
        <v>#N/A</v>
      </c>
      <c r="C706" s="190"/>
      <c r="D706" s="172"/>
      <c r="E706" s="173"/>
      <c r="F706" s="182"/>
      <c r="G706" s="185"/>
      <c r="H706" s="185"/>
      <c r="I706" s="167"/>
      <c r="J706" s="167"/>
      <c r="K706" s="5"/>
      <c r="L706" s="167" t="str">
        <f t="shared" si="58"/>
        <v/>
      </c>
      <c r="M706" s="5" t="e">
        <f t="shared" si="59"/>
        <v>#N/A</v>
      </c>
      <c r="N706" s="3" t="str">
        <f t="shared" si="60"/>
        <v/>
      </c>
    </row>
    <row r="707" spans="1:14" x14ac:dyDescent="0.2">
      <c r="A707" s="166"/>
      <c r="B707" s="204" t="e">
        <f>VLOOKUP(A707,Adr!A:B,2,FALSE)</f>
        <v>#N/A</v>
      </c>
      <c r="C707" s="185"/>
      <c r="D707" s="187"/>
      <c r="E707" s="173"/>
      <c r="F707" s="182"/>
      <c r="G707" s="185"/>
      <c r="H707" s="185"/>
      <c r="I707" s="192"/>
      <c r="J707" s="167"/>
      <c r="K707" s="5"/>
      <c r="L707" s="167" t="str">
        <f t="shared" si="58"/>
        <v/>
      </c>
      <c r="M707" s="5" t="e">
        <f t="shared" si="59"/>
        <v>#N/A</v>
      </c>
      <c r="N707" s="3" t="str">
        <f t="shared" si="60"/>
        <v/>
      </c>
    </row>
    <row r="708" spans="1:14" x14ac:dyDescent="0.2">
      <c r="A708" s="166"/>
      <c r="B708" s="204" t="e">
        <f>VLOOKUP(A708,Adr!A:B,2,FALSE)</f>
        <v>#N/A</v>
      </c>
      <c r="C708" s="196"/>
      <c r="D708" s="186"/>
      <c r="E708" s="173"/>
      <c r="F708" s="166"/>
      <c r="G708" s="169"/>
      <c r="H708" s="169"/>
      <c r="I708" s="167"/>
      <c r="J708" s="167"/>
      <c r="K708" s="5"/>
      <c r="L708" s="167" t="str">
        <f t="shared" si="58"/>
        <v/>
      </c>
      <c r="M708" s="5" t="e">
        <f t="shared" si="59"/>
        <v>#N/A</v>
      </c>
      <c r="N708" s="3" t="str">
        <f t="shared" si="60"/>
        <v/>
      </c>
    </row>
    <row r="709" spans="1:14" x14ac:dyDescent="0.2">
      <c r="A709" s="166"/>
      <c r="B709" s="204" t="e">
        <f>VLOOKUP(A709,Adr!A:B,2,FALSE)</f>
        <v>#N/A</v>
      </c>
      <c r="C709" s="190"/>
      <c r="D709" s="172"/>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6"/>
      <c r="D710" s="187"/>
      <c r="E710" s="173"/>
      <c r="F710" s="166"/>
      <c r="G710" s="169"/>
      <c r="H710" s="169"/>
      <c r="I710" s="192"/>
      <c r="J710" s="167"/>
      <c r="K710" s="5"/>
      <c r="L710" s="167" t="str">
        <f t="shared" si="58"/>
        <v/>
      </c>
      <c r="M710" s="5" t="e">
        <f t="shared" si="59"/>
        <v>#N/A</v>
      </c>
      <c r="N710" s="3" t="str">
        <f t="shared" si="60"/>
        <v/>
      </c>
    </row>
    <row r="711" spans="1:14" x14ac:dyDescent="0.2">
      <c r="A711" s="166"/>
      <c r="B711" s="204" t="e">
        <f>VLOOKUP(A711,Adr!A:B,2,FALSE)</f>
        <v>#N/A</v>
      </c>
      <c r="C711" s="190"/>
      <c r="D711" s="172"/>
      <c r="E711" s="173"/>
      <c r="F711" s="182"/>
      <c r="G711" s="185"/>
      <c r="H711" s="185"/>
      <c r="I711" s="167"/>
      <c r="J711" s="167"/>
      <c r="K711" s="5"/>
      <c r="L711" s="167" t="str">
        <f t="shared" ref="L711:L763" si="61">A711&amp;G711&amp;H711</f>
        <v/>
      </c>
      <c r="M711" s="5" t="e">
        <f t="shared" ref="M711:M763" si="62">B711&amp;F711&amp;H711&amp;C711</f>
        <v>#N/A</v>
      </c>
      <c r="N711" s="3" t="str">
        <f t="shared" ref="N711:N763" si="63">+I711&amp;H711</f>
        <v/>
      </c>
    </row>
    <row r="712" spans="1:14" x14ac:dyDescent="0.2">
      <c r="A712" s="166"/>
      <c r="B712" s="204" t="e">
        <f>VLOOKUP(A712,Adr!A:B,2,FALSE)</f>
        <v>#N/A</v>
      </c>
      <c r="C712" s="190"/>
      <c r="D712" s="172"/>
      <c r="E712" s="173"/>
      <c r="F712" s="182"/>
      <c r="G712" s="185"/>
      <c r="H712" s="185"/>
      <c r="I712" s="167"/>
      <c r="J712" s="167"/>
      <c r="K712" s="5"/>
      <c r="L712" s="167" t="str">
        <f t="shared" si="61"/>
        <v/>
      </c>
      <c r="M712" s="5" t="e">
        <f t="shared" si="62"/>
        <v>#N/A</v>
      </c>
      <c r="N712" s="3" t="str">
        <f t="shared" si="63"/>
        <v/>
      </c>
    </row>
    <row r="713" spans="1:14" x14ac:dyDescent="0.2">
      <c r="A713" s="166"/>
      <c r="B713" s="204" t="e">
        <f>VLOOKUP(A713,Adr!A:B,2,FALSE)</f>
        <v>#N/A</v>
      </c>
      <c r="C713" s="185"/>
      <c r="D713" s="187"/>
      <c r="E713" s="173"/>
      <c r="F713" s="182"/>
      <c r="G713" s="185"/>
      <c r="H713" s="185"/>
      <c r="I713" s="192"/>
      <c r="J713" s="167"/>
      <c r="K713" s="5"/>
      <c r="L713" s="167" t="str">
        <f t="shared" si="61"/>
        <v/>
      </c>
      <c r="M713" s="5" t="e">
        <f t="shared" si="62"/>
        <v>#N/A</v>
      </c>
      <c r="N713" s="3" t="str">
        <f t="shared" si="63"/>
        <v/>
      </c>
    </row>
    <row r="714" spans="1:14" x14ac:dyDescent="0.2">
      <c r="A714" s="166"/>
      <c r="B714" s="204" t="e">
        <f>VLOOKUP(A714,Adr!A:B,2,FALSE)</f>
        <v>#N/A</v>
      </c>
      <c r="C714" s="169"/>
      <c r="D714" s="172"/>
      <c r="E714" s="173"/>
      <c r="F714" s="166"/>
      <c r="G714" s="169"/>
      <c r="H714" s="169"/>
      <c r="I714" s="192"/>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66"/>
      <c r="B716" s="204" t="e">
        <f>VLOOKUP(A716,Adr!A:B,2,FALSE)</f>
        <v>#N/A</v>
      </c>
      <c r="C716" s="196"/>
      <c r="D716" s="186"/>
      <c r="E716" s="173"/>
      <c r="F716" s="166"/>
      <c r="G716" s="169"/>
      <c r="H716" s="169"/>
      <c r="I716" s="167"/>
      <c r="J716" s="167"/>
      <c r="K716" s="5"/>
      <c r="L716" s="167" t="str">
        <f t="shared" si="61"/>
        <v/>
      </c>
      <c r="M716" s="5" t="e">
        <f t="shared" si="62"/>
        <v>#N/A</v>
      </c>
      <c r="N716" s="3" t="str">
        <f t="shared" si="63"/>
        <v/>
      </c>
    </row>
    <row r="717" spans="1:14" x14ac:dyDescent="0.2">
      <c r="A717" s="182"/>
      <c r="B717" s="204" t="e">
        <f>VLOOKUP(A717,Adr!A:B,2,FALSE)</f>
        <v>#N/A</v>
      </c>
      <c r="C717" s="185"/>
      <c r="D717" s="187"/>
      <c r="E717" s="173"/>
      <c r="F717" s="182"/>
      <c r="G717" s="185"/>
      <c r="H717" s="185"/>
      <c r="I717" s="192"/>
      <c r="J717" s="167"/>
      <c r="K717" s="5"/>
      <c r="L717" s="167" t="str">
        <f t="shared" si="61"/>
        <v/>
      </c>
      <c r="M717" s="5" t="e">
        <f t="shared" si="62"/>
        <v>#N/A</v>
      </c>
      <c r="N717" s="3" t="str">
        <f t="shared" si="63"/>
        <v/>
      </c>
    </row>
    <row r="718" spans="1:14" x14ac:dyDescent="0.2">
      <c r="A718" s="202"/>
      <c r="B718" s="204" t="e">
        <f>VLOOKUP(A718,Adr!A:B,2,FALSE)</f>
        <v>#N/A</v>
      </c>
      <c r="C718" s="169"/>
      <c r="D718" s="172"/>
      <c r="E718" s="173"/>
      <c r="F718" s="166"/>
      <c r="G718" s="169"/>
      <c r="H718" s="169"/>
      <c r="I718" s="192"/>
      <c r="J718" s="167"/>
      <c r="K718" s="5"/>
      <c r="L718" s="167" t="str">
        <f t="shared" si="61"/>
        <v/>
      </c>
      <c r="M718" s="5" t="e">
        <f t="shared" si="62"/>
        <v>#N/A</v>
      </c>
      <c r="N718" s="3" t="str">
        <f t="shared" si="63"/>
        <v/>
      </c>
    </row>
    <row r="719" spans="1:14" x14ac:dyDescent="0.2">
      <c r="A719" s="166"/>
      <c r="B719" s="204" t="e">
        <f>VLOOKUP(A719,Adr!A:B,2,FALSE)</f>
        <v>#N/A</v>
      </c>
      <c r="C719" s="190"/>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98"/>
      <c r="B721" s="204" t="e">
        <f>VLOOKUP(A721,Adr!A:B,2,FALSE)</f>
        <v>#N/A</v>
      </c>
      <c r="C721" s="169"/>
      <c r="D721" s="172"/>
      <c r="E721" s="173"/>
      <c r="F721" s="166"/>
      <c r="G721" s="169"/>
      <c r="H721" s="169"/>
      <c r="I721" s="192"/>
      <c r="J721" s="167"/>
      <c r="K721" s="5"/>
      <c r="L721" s="167" t="str">
        <f t="shared" si="61"/>
        <v/>
      </c>
      <c r="M721" s="5" t="e">
        <f t="shared" si="62"/>
        <v>#N/A</v>
      </c>
      <c r="N721" s="3" t="str">
        <f t="shared" si="63"/>
        <v/>
      </c>
    </row>
    <row r="722" spans="1:14" x14ac:dyDescent="0.2">
      <c r="A722" s="182"/>
      <c r="B722" s="204" t="e">
        <f>VLOOKUP(A722,Adr!A:B,2,FALSE)</f>
        <v>#N/A</v>
      </c>
      <c r="C722" s="185"/>
      <c r="D722" s="187"/>
      <c r="E722" s="173"/>
      <c r="F722" s="182"/>
      <c r="G722" s="185"/>
      <c r="H722" s="185"/>
      <c r="I722" s="192"/>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90"/>
      <c r="D724" s="172"/>
      <c r="E724" s="173"/>
      <c r="F724" s="182"/>
      <c r="G724" s="185"/>
      <c r="H724" s="185"/>
      <c r="I724" s="167"/>
      <c r="J724" s="167"/>
      <c r="K724" s="5"/>
      <c r="L724" s="167" t="str">
        <f t="shared" si="61"/>
        <v/>
      </c>
      <c r="M724" s="5" t="e">
        <f t="shared" si="62"/>
        <v>#N/A</v>
      </c>
      <c r="N724" s="3" t="str">
        <f t="shared" si="63"/>
        <v/>
      </c>
    </row>
    <row r="725" spans="1:14" x14ac:dyDescent="0.2">
      <c r="A725" s="166"/>
      <c r="B725" s="204" t="e">
        <f>VLOOKUP(A725,Adr!A:B,2,FALSE)</f>
        <v>#N/A</v>
      </c>
      <c r="C725" s="169"/>
      <c r="D725" s="172"/>
      <c r="E725" s="173"/>
      <c r="F725" s="166"/>
      <c r="G725" s="169"/>
      <c r="H725" s="169"/>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85"/>
      <c r="D727" s="187"/>
      <c r="E727" s="173"/>
      <c r="F727" s="182"/>
      <c r="G727" s="185"/>
      <c r="H727" s="185"/>
      <c r="I727" s="192"/>
      <c r="J727" s="167"/>
      <c r="K727" s="5"/>
      <c r="L727" s="167" t="str">
        <f t="shared" si="61"/>
        <v/>
      </c>
      <c r="M727" s="5" t="e">
        <f t="shared" si="62"/>
        <v>#N/A</v>
      </c>
      <c r="N727" s="3" t="str">
        <f t="shared" si="63"/>
        <v/>
      </c>
    </row>
    <row r="728" spans="1:14" x14ac:dyDescent="0.2">
      <c r="A728" s="166"/>
      <c r="B728" s="204" t="e">
        <f>VLOOKUP(A728,Adr!A:B,2,FALSE)</f>
        <v>#N/A</v>
      </c>
      <c r="C728" s="190"/>
      <c r="D728" s="172"/>
      <c r="E728" s="173"/>
      <c r="F728" s="182"/>
      <c r="G728" s="185"/>
      <c r="H728" s="185"/>
      <c r="I728" s="167"/>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82"/>
      <c r="B752" s="204" t="e">
        <f>VLOOKUP(A752,Adr!A:B,2,FALSE)</f>
        <v>#N/A</v>
      </c>
      <c r="C752" s="185"/>
      <c r="D752" s="187"/>
      <c r="E752" s="230"/>
      <c r="F752" s="182"/>
      <c r="G752" s="185"/>
      <c r="H752" s="185"/>
      <c r="I752" s="192"/>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66"/>
      <c r="B756" s="204" t="e">
        <f>VLOOKUP(A756,Adr!A:B,2,FALSE)</f>
        <v>#N/A</v>
      </c>
      <c r="C756" s="196"/>
      <c r="D756" s="186"/>
      <c r="E756" s="173"/>
      <c r="F756" s="166"/>
      <c r="G756" s="169"/>
      <c r="H756" s="169"/>
      <c r="I756" s="167"/>
      <c r="J756" s="167"/>
      <c r="K756" s="5"/>
      <c r="L756" s="167" t="str">
        <f t="shared" si="61"/>
        <v/>
      </c>
      <c r="M756" s="5" t="e">
        <f t="shared" si="62"/>
        <v>#N/A</v>
      </c>
      <c r="N756" s="3" t="str">
        <f t="shared" si="63"/>
        <v/>
      </c>
    </row>
    <row r="757" spans="1:14" x14ac:dyDescent="0.2">
      <c r="A757" s="182"/>
      <c r="B757" s="204" t="e">
        <f>VLOOKUP(A757,Adr!A:B,2,FALSE)</f>
        <v>#N/A</v>
      </c>
      <c r="C757" s="185"/>
      <c r="D757" s="187"/>
      <c r="E757" s="173"/>
      <c r="F757" s="182"/>
      <c r="G757" s="185"/>
      <c r="H757" s="185"/>
      <c r="I757" s="192"/>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90"/>
      <c r="D759" s="172"/>
      <c r="E759" s="173"/>
      <c r="F759" s="182"/>
      <c r="G759" s="185"/>
      <c r="H759" s="185"/>
      <c r="I759" s="167"/>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66"/>
      <c r="B762" s="204" t="e">
        <f>VLOOKUP(A762,Adr!A:B,2,FALSE)</f>
        <v>#N/A</v>
      </c>
      <c r="C762" s="185"/>
      <c r="D762" s="187"/>
      <c r="E762" s="173"/>
      <c r="F762" s="182"/>
      <c r="G762" s="185"/>
      <c r="H762" s="185"/>
      <c r="I762" s="192"/>
      <c r="J762" s="167"/>
      <c r="K762" s="5"/>
      <c r="L762" s="167" t="str">
        <f t="shared" si="61"/>
        <v/>
      </c>
      <c r="M762" s="5" t="e">
        <f t="shared" si="62"/>
        <v>#N/A</v>
      </c>
      <c r="N762" s="3" t="str">
        <f t="shared" si="63"/>
        <v/>
      </c>
    </row>
    <row r="763" spans="1:14" x14ac:dyDescent="0.2">
      <c r="A763" s="182"/>
      <c r="B763" s="204" t="e">
        <f>VLOOKUP(A763,Adr!A:B,2,FALSE)</f>
        <v>#N/A</v>
      </c>
      <c r="C763" s="185"/>
      <c r="D763" s="187"/>
      <c r="E763" s="230"/>
      <c r="F763" s="182"/>
      <c r="G763" s="185"/>
      <c r="H763" s="185"/>
      <c r="I763" s="192"/>
      <c r="J763" s="167"/>
      <c r="K763" s="5"/>
      <c r="L763" s="167" t="str">
        <f t="shared" si="61"/>
        <v/>
      </c>
      <c r="M763" s="5" t="e">
        <f t="shared" si="62"/>
        <v>#N/A</v>
      </c>
      <c r="N763" s="3" t="str">
        <f t="shared" si="63"/>
        <v/>
      </c>
    </row>
    <row r="764" spans="1:14" x14ac:dyDescent="0.2">
      <c r="C764" s="196"/>
      <c r="G764" s="185"/>
      <c r="H764" s="185"/>
    </row>
    <row r="765" spans="1:14" x14ac:dyDescent="0.2">
      <c r="C765" s="196"/>
      <c r="G765" s="185"/>
      <c r="H765" s="185"/>
    </row>
    <row r="766" spans="1:14" x14ac:dyDescent="0.2">
      <c r="G766" s="185"/>
      <c r="H766" s="185"/>
    </row>
    <row r="767" spans="1:14" x14ac:dyDescent="0.2">
      <c r="G767" s="185"/>
      <c r="H767" s="185"/>
    </row>
    <row r="768" spans="1:14" x14ac:dyDescent="0.2">
      <c r="G768" s="185"/>
      <c r="H768" s="185"/>
    </row>
    <row r="769" spans="7:8" x14ac:dyDescent="0.2">
      <c r="G769" s="185"/>
      <c r="H769" s="185"/>
    </row>
  </sheetData>
  <sheetProtection sheet="1" objects="1" scenarios="1"/>
  <sortState xmlns:xlrd2="http://schemas.microsoft.com/office/spreadsheetml/2017/richdata2" ref="A2:N763">
    <sortCondition ref="B2:B763"/>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1" t="str">
        <f>Spolu!C3&amp;", "&amp;Spolu!C6</f>
        <v>Zväz slovenského lyžovania, Galvaniho 16617/17A, Bratislava, 821 04</v>
      </c>
      <c r="B1" s="381"/>
      <c r="C1" s="381"/>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2" t="s">
        <v>1252</v>
      </c>
      <c r="F3" s="383"/>
      <c r="N3" s="137" t="str">
        <f t="shared" si="0"/>
        <v>c - príspevok Slovenskému paralympijskému výboru</v>
      </c>
      <c r="O3" s="137" t="s">
        <v>343</v>
      </c>
      <c r="P3" s="137" t="s">
        <v>344</v>
      </c>
    </row>
    <row r="4" spans="1:16" ht="45.75" customHeight="1" x14ac:dyDescent="0.25">
      <c r="E4" s="383"/>
      <c r="F4" s="383"/>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0"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1669</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4" t="s">
        <v>1264</v>
      </c>
      <c r="B12" s="384"/>
      <c r="C12" s="384"/>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5"/>
      <c r="C14" s="385"/>
      <c r="F14" s="141"/>
      <c r="N14" s="137" t="str">
        <f t="shared" si="0"/>
        <v>n - organizovanie významnej súťaže podľa § 55 ods. 1 písm. b)</v>
      </c>
      <c r="O14" s="137" t="s">
        <v>364</v>
      </c>
      <c r="P14" s="137" t="s">
        <v>1266</v>
      </c>
    </row>
    <row r="15" spans="1:16" ht="32.1" customHeight="1" thickBot="1" x14ac:dyDescent="0.3">
      <c r="A15" s="139" t="s">
        <v>1267</v>
      </c>
      <c r="B15" s="386" t="s">
        <v>1268</v>
      </c>
      <c r="C15" s="387"/>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50671669</v>
      </c>
      <c r="E18" s="147" t="s">
        <v>1276</v>
      </c>
      <c r="F18" s="282">
        <v>421947749446</v>
      </c>
      <c r="N18" s="137" t="str">
        <f t="shared" si="0"/>
        <v xml:space="preserve">r - </v>
      </c>
      <c r="O18" s="137" t="s">
        <v>368</v>
      </c>
    </row>
    <row r="19" spans="1:16" x14ac:dyDescent="0.25">
      <c r="E19" s="147" t="s">
        <v>1277</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80" t="s">
        <v>1278</v>
      </c>
      <c r="C22" s="380"/>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44c3349b-33bf-4c7c-9d41-78d70dd0ee72">
      <UserInfo>
        <DisplayName/>
        <AccountId xsi:nil="true"/>
        <AccountType/>
      </UserInfo>
    </SharedWithUsers>
    <lcf76f155ced4ddcb4097134ff3c332f xmlns="f8b5b7b3-27c1-4cc4-8e2c-99e68beb0a9f">
      <Terms xmlns="http://schemas.microsoft.com/office/infopath/2007/PartnerControls"/>
    </lcf76f155ced4ddcb4097134ff3c332f>
    <TaxCatchAll xmlns="44c3349b-33bf-4c7c-9d41-78d70dd0ee7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7638954389237D48B5153953A39EB7F8" ma:contentTypeVersion="16" ma:contentTypeDescription="Umožňuje vytvoriť nový dokument." ma:contentTypeScope="" ma:versionID="c3d1a3edba41b5e3bc825525812bc2de">
  <xsd:schema xmlns:xsd="http://www.w3.org/2001/XMLSchema" xmlns:xs="http://www.w3.org/2001/XMLSchema" xmlns:p="http://schemas.microsoft.com/office/2006/metadata/properties" xmlns:ns2="f8b5b7b3-27c1-4cc4-8e2c-99e68beb0a9f" xmlns:ns3="44c3349b-33bf-4c7c-9d41-78d70dd0ee72" targetNamespace="http://schemas.microsoft.com/office/2006/metadata/properties" ma:root="true" ma:fieldsID="908eb79b2de8628a38e9d96fa0ae82c7" ns2:_="" ns3:_="">
    <xsd:import namespace="f8b5b7b3-27c1-4cc4-8e2c-99e68beb0a9f"/>
    <xsd:import namespace="44c3349b-33bf-4c7c-9d41-78d70dd0ee7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b5b7b3-27c1-4cc4-8e2c-99e68beb0a9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Značky obrázka" ma:readOnly="false" ma:fieldId="{5cf76f15-5ced-4ddc-b409-7134ff3c332f}" ma:taxonomyMulti="true" ma:sspId="2a6b4a15-c6e6-46cf-b347-8109eb1fbfbe"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3349b-33bf-4c7c-9d41-78d70dd0ee72" elementFormDefault="qualified">
    <xsd:import namespace="http://schemas.microsoft.com/office/2006/documentManagement/types"/>
    <xsd:import namespace="http://schemas.microsoft.com/office/infopath/2007/PartnerControls"/>
    <xsd:element name="TaxCatchAll" ma:index="10" nillable="true" ma:displayName="Stĺpec taxonomického záznamu všetkých položiek" ma:hidden="true" ma:list="{04591505-c0a5-4bf8-af90-0ddb98e578e7}" ma:internalName="TaxCatchAll" ma:showField="CatchAllData" ma:web="44c3349b-33bf-4c7c-9d41-78d70dd0ee7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 ds:uri="44c3349b-33bf-4c7c-9d41-78d70dd0ee72"/>
    <ds:schemaRef ds:uri="f8b5b7b3-27c1-4cc4-8e2c-99e68beb0a9f"/>
  </ds:schemaRefs>
</ds:datastoreItem>
</file>

<file path=customXml/itemProps4.xml><?xml version="1.0" encoding="utf-8"?>
<ds:datastoreItem xmlns:ds="http://schemas.openxmlformats.org/officeDocument/2006/customXml" ds:itemID="{198AD07B-A159-43A4-88A7-2C5BEB8D46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b5b7b3-27c1-4cc4-8e2c-99e68beb0a9f"/>
    <ds:schemaRef ds:uri="44c3349b-33bf-4c7c-9d41-78d70dd0ee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Cagala Radovan</cp:lastModifiedBy>
  <cp:revision/>
  <cp:lastPrinted>2025-01-23T13:30:36Z</cp:lastPrinted>
  <dcterms:created xsi:type="dcterms:W3CDTF">2017-02-20T06:20:12Z</dcterms:created>
  <dcterms:modified xsi:type="dcterms:W3CDTF">2026-04-14T07:27:53Z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0x0101007638954389237D48B5153953A39EB7F8</vt:lpwstr>
  </property>
</Properties>
</file>