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D:\ZPS\_Zväz potápačov SR\dotacia\2025\"/>
    </mc:Choice>
  </mc:AlternateContent>
  <xr:revisionPtr revIDLastSave="0" documentId="13_ncr:1_{E18E3C19-6DC3-4BE7-9DE3-FAAE9ABB3CF6}"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Doklady!$A$100:$J$296</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M17" i="4"/>
  <c r="K46" i="4"/>
  <c r="M47" i="4"/>
  <c r="C13" i="6"/>
  <c r="C10" i="6"/>
  <c r="K40" i="9"/>
  <c r="L41" i="9"/>
  <c r="L43" i="9"/>
  <c r="L46" i="9" s="1"/>
  <c r="K45" i="9"/>
  <c r="B43" i="9" s="1"/>
  <c r="M13" i="4"/>
  <c r="K12" i="4"/>
  <c r="J12" i="4" s="1"/>
  <c r="C11" i="6"/>
  <c r="L65" i="9" l="1"/>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<sst xmlns="http://schemas.openxmlformats.org/spreadsheetml/2006/main" count="3514" uniqueCount="1925">
  <si>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</si>
  <si>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</si>
  <si>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</si>
  <si>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</si>
  <si>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</si>
  <si>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</si>
  <si>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</si>
  <si>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</si>
  <si>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</si>
  <si>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</si>
  <si>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</si>
  <si>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</si>
  <si>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</si>
  <si>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</si>
  <si>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</si>
  <si>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</si>
  <si>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</si>
  <si>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</si>
  <si>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</si>
  <si>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</si>
  <si>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</si>
  <si>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</si>
  <si>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</si>
  <si>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</si>
  <si>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</si>
  <si>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</si>
  <si>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</si>
  <si>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</si>
  <si>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</si>
  <si>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</si>
  <si>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</si>
  <si>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</si>
  <si>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</si>
  <si>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</si>
  <si>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</si>
  <si>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</si>
  <si>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</si>
  <si>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</si>
  <si>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</si>
  <si>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</si>
  <si>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</si>
  <si>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</si>
  <si>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</si>
  <si>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</si>
  <si>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</si>
  <si>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</si>
  <si>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</si>
  <si>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</si>
  <si>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</si>
  <si>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</si>
  <si>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</si>
  <si>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</si>
  <si>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</si>
  <si>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</si>
  <si>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</si>
  <si>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</si>
  <si>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</si>
  <si>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</si>
  <si>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</si>
  <si>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</si>
  <si>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</si>
  <si>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</si>
  <si>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</si>
  <si>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</si>
  <si>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</si>
  <si>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</si>
  <si>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</si>
  <si>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</si>
  <si>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</si>
  <si>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</si>
  <si>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</si>
  <si>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</si>
  <si>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</si>
  <si>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</si>
  <si>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</si>
  <si>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</si>
  <si>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</si>
  <si>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</si>
  <si>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</si>
  <si>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</si>
  <si>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</si>
  <si>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</si>
  <si>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</si>
  <si>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</si>
  <si>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</si>
  <si>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</si>
  <si>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</si>
  <si>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</si>
  <si>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</si>
  <si>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</si>
  <si>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</si>
  <si>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</si>
  <si>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</si>
  <si>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</si>
  <si>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</si>
  <si>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</si>
  <si>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</si>
  <si>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</si>
  <si>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</si>
  <si>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</si>
  <si>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</si>
  <si>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</si>
  <si>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</si>
  <si>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</si>
  <si>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</si>
  <si>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</si>
  <si>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</si>
  <si>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</si>
  <si>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</si>
  <si>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</si>
  <si>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</si>
  <si>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</si>
  <si>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</si>
  <si>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</si>
  <si>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</si>
  <si>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</si>
  <si>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</si>
  <si>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</si>
  <si>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</si>
  <si>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</si>
  <si>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</si>
  <si>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</si>
  <si>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</si>
  <si>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</si>
  <si>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</si>
  <si>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</si>
  <si>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</si>
  <si>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</si>
  <si>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</si>
  <si>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</si>
  <si>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</si>
  <si>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</si>
  <si>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</si>
  <si>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</si>
  <si>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</si>
  <si>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</si>
  <si>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</si>
  <si>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</si>
  <si>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</si>
  <si>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</si>
  <si>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</si>
  <si>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</si>
  <si>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</si>
  <si>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</si>
  <si>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</si>
  <si>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</si>
  <si>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</si>
  <si>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</si>
  <si>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</si>
  <si>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</si>
  <si>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</si>
  <si>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</si>
  <si>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</si>
  <si>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</si>
  <si>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</si>
  <si>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</si>
  <si>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</si>
  <si>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</si>
  <si>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</si>
  <si>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</si>
  <si>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</si>
  <si>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</si>
  <si>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</si>
  <si>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</si>
  <si>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</si>
  <si>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</si>
  <si>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</si>
  <si>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</si>
  <si>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</si>
  <si>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</si>
  <si>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</si>
  <si>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</si>
  <si>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</si>
  <si>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</si>
  <si>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</si>
  <si>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</si>
  <si>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</si>
  <si>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</si>
  <si>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</si>
  <si>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</si>
  <si>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</si>
  <si>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</si>
  <si>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</si>
  <si>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</si>
  <si>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</si>
  <si>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</si>
  <si>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</si>
  <si>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</si>
  <si>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</si>
  <si>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</si>
  <si>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</si>
  <si>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</si>
  <si>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</si>
  <si>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</si>
  <si>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</si>
  <si>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</si>
  <si>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</si>
  <si>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</si>
  <si>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</si>
  <si>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</si>
  <si>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</si>
  <si>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</si>
  <si>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</si>
  <si>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</si>
  <si>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</si>
  <si>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</si>
  <si>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</si>
  <si>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</si>
  <si>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</si>
  <si>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</si>
  <si>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</si>
  <si>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</si>
  <si>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</si>
  <si>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</si>
  <si>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</si>
  <si>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</si>
  <si>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</si>
  <si>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</si>
  <si>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</si>
  <si>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</si>
  <si>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</si>
  <si>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</si>
  <si>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</si>
  <si>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</si>
  <si>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</si>
  <si>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</si>
  <si>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</si>
  <si>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</si>
  <si>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</si>
  <si>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</si>
  <si>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</si>
  <si>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</si>
  <si>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</si>
  <si>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</si>
  <si>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</si>
  <si>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</si>
  <si>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</si>
  <si>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</si>
  <si>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</si>
  <si>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</si>
  <si>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</si>
  <si>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</si>
  <si>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</si>
  <si>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</si>
  <si>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</si>
  <si>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</si>
  <si>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</si>
  <si>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</si>
  <si>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</si>
  <si>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</si>
  <si>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</si>
  <si>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</si>
  <si>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</si>
  <si>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</si>
  <si>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</si>
  <si>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</si>
  <si>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</si>
  <si>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</si>
  <si>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</si>
  <si>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</si>
  <si>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</si>
  <si>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</si>
  <si>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</si>
  <si>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</si>
  <si>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</si>
  <si>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</si>
  <si>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</si>
  <si>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</si>
  <si>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</si>
  <si>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</si>
  <si>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</si>
  <si>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</si>
  <si>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</si>
  <si>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</si>
  <si>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</si>
  <si>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</si>
  <si>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</si>
  <si>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</si>
  <si>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</si>
  <si>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</si>
  <si>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</si>
  <si>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</si>
  <si>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</si>
  <si>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</si>
  <si>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</si>
  <si>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</si>
  <si>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</si>
  <si>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</si>
  <si>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</si>
  <si>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</si>
  <si>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</si>
  <si>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</si>
  <si>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</si>
  <si>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</si>
  <si>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</si>
  <si>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</si>
  <si>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</si>
  <si>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</si>
  <si>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</si>
  <si>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</si>
  <si>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</si>
  <si>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</si>
  <si>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</si>
  <si>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</si>
  <si>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</si>
  <si>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</si>
  <si>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</si>
  <si>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</si>
  <si>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</si>
  <si>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</si>
  <si>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</si>
  <si>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</si>
  <si>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</si>
  <si>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</si>
  <si>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</si>
  <si>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</si>
  <si>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</si>
  <si>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</si>
  <si>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</si>
  <si>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</si>
  <si>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</si>
  <si>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</si>
  <si>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</si>
  <si>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</si>
  <si>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</si>
  <si>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</si>
  <si>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</si>
  <si>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</si>
  <si>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</si>
  <si>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</si>
  <si>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</si>
  <si>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</si>
  <si>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</si>
  <si>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</si>
  <si>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</si>
  <si>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</si>
  <si>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</si>
  <si>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</si>
  <si>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</si>
  <si>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</si>
  <si>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</si>
  <si>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</si>
  <si>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</si>
  <si>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</si>
  <si>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</si>
  <si>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</si>
  <si>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</si>
  <si>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</si>
  <si>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</si>
  <si>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</si>
  <si>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</si>
  <si>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</si>
  <si>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</si>
  <si>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</si>
  <si>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</si>
  <si>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</si>
  <si>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</si>
  <si>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</si>
  <si>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</si>
  <si>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</si>
  <si>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</si>
  <si>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</si>
  <si>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</si>
  <si>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</si>
  <si>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</si>
  <si>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</si>
  <si>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</si>
  <si>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</si>
  <si>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</si>
  <si>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</si>
  <si>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</si>
  <si>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</si>
  <si>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</si>
  <si>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</si>
  <si>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</si>
  <si>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</si>
  <si>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</si>
  <si>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</si>
  <si>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</si>
  <si>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</si>
  <si>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</si>
  <si>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</si>
  <si>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</si>
  <si>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</si>
  <si>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</si>
  <si>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</si>
  <si>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</si>
  <si>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</si>
  <si>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</si>
  <si>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</si>
  <si>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</si>
  <si>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</si>
  <si>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</si>
  <si>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</si>
  <si>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</si>
  <si>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</si>
  <si>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</si>
  <si>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</si>
  <si>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</si>
  <si>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</si>
  <si>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</si>
  <si>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</si>
  <si>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</si>
  <si>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</si>
  <si>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</si>
  <si>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</si>
  <si>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</si>
  <si>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</si>
  <si>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</si>
  <si>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</si>
  <si>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</si>
  <si>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</si>
  <si>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</si>
  <si>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</si>
  <si>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</si>
  <si>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</si>
  <si>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</si>
  <si>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</si>
  <si>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</si>
  <si>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</si>
  <si>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</si>
  <si>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</si>
  <si>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</si>
  <si>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</si>
  <si>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</si>
  <si>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</si>
  <si>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</si>
  <si>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</si>
  <si>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</si>
  <si>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</si>
  <si>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</si>
  <si>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</si>
  <si>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</si>
  <si>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</si>
  <si>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</si>
  <si>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</si>
  <si>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</si>
  <si>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</si>
  <si>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</si>
  <si>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</si>
  <si>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</si>
  <si>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</si>
  <si>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</si>
  <si>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</si>
  <si>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</si>
  <si>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</si>
  <si>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</si>
  <si>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</si>
  <si>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</si>
  <si>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</si>
  <si>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</si>
  <si>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</si>
  <si>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</si>
  <si>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</si>
  <si>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</si>
  <si>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</si>
  <si>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</si>
  <si>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</si>
  <si>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</si>
  <si>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</si>
  <si>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</si>
  <si>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</si>
  <si>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</si>
  <si>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</si>
  <si>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</si>
  <si>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</si>
  <si>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</si>
  <si>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</si>
  <si>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</si>
  <si>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</si>
  <si>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</si>
  <si>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</si>
  <si>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</si>
  <si>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</si>
  <si>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</si>
  <si>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</si>
  <si>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</si>
  <si>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</si>
  <si>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</si>
  <si>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</si>
  <si>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</si>
  <si>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</si>
  <si>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</si>
  <si>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</si>
  <si>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</si>
  <si>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</si>
  <si>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</si>
  <si>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</si>
  <si>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</si>
  <si>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</si>
  <si>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</si>
  <si>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</si>
  <si>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</si>
  <si>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</si>
  <si>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</si>
  <si>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</si>
  <si>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</si>
  <si>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</si>
  <si>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</si>
  <si>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</si>
  <si>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</si>
  <si>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</si>
  <si>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</si>
  <si>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</si>
  <si>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</si>
  <si>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</si>
  <si>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</si>
  <si>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</si>
  <si>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</si>
  <si>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</si>
  <si>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</si>
  <si>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</si>
  <si>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</si>
  <si>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</si>
  <si>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</si>
  <si>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</si>
  <si>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</si>
  <si>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</si>
  <si>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</si>
  <si>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</si>
  <si>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</si>
  <si>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</si>
  <si>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</si>
  <si>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</si>
  <si>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</si>
  <si>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</si>
  <si>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</si>
  <si>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</si>
  <si>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</si>
  <si>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</si>
  <si>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</si>
  <si>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</si>
  <si>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</si>
  <si>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</si>
  <si>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</si>
  <si>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</si>
  <si>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</si>
  <si>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</si>
  <si>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</si>
  <si>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</si>
  <si>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</si>
  <si>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</si>
  <si>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</si>
  <si>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</si>
  <si>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</si>
  <si>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</si>
  <si>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</si>
  <si>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</si>
  <si>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</si>
  <si>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</si>
  <si>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</si>
  <si>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</si>
  <si>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</si>
  <si>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</si>
  <si>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</si>
  <si>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</si>
  <si>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</si>
  <si>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</si>
  <si>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</si>
  <si>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</si>
  <si>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</si>
  <si>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</si>
  <si>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</si>
  <si>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</si>
  <si>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</si>
  <si>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</si>
  <si>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</si>
  <si>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</si>
  <si>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</si>
  <si>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</si>
  <si>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</si>
  <si>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</si>
  <si>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</si>
  <si>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</si>
  <si>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</si>
  <si>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</si>
  <si>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</si>
  <si>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</si>
  <si>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</si>
  <si>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</si>
  <si>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</si>
  <si>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</si>
  <si>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</si>
  <si>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</si>
  <si>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</si>
  <si>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</si>
  <si>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</si>
  <si>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</si>
  <si>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</si>
  <si>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</si>
  <si>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</si>
  <si>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</si>
  <si>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</si>
  <si>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</si>
  <si>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</si>
  <si>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</si>
  <si>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</si>
  <si>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</si>
  <si>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</si>
  <si>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</si>
  <si>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</si>
  <si>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</si>
  <si>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</si>
  <si>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</si>
  <si>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</si>
  <si>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</si>
  <si>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</si>
  <si>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</si>
  <si>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</si>
  <si>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</si>
  <si>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</si>
  <si>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</si>
  <si>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</si>
  <si>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</si>
  <si>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</si>
  <si>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</si>
  <si>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</si>
  <si>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</si>
  <si>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</si>
  <si>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</si>
  <si>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</si>
  <si>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</si>
  <si>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</si>
  <si>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</si>
  <si>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</si>
  <si>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</si>
  <si>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</si>
  <si>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</si>
  <si>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</si>
  <si>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</si>
  <si>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</si>
  <si>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</si>
  <si>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</si>
  <si>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</si>
  <si>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</si>
  <si>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</si>
  <si>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</si>
  <si>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</si>
  <si>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</si>
  <si>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</si>
  <si>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</si>
  <si>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</si>
  <si>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</si>
  <si>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</si>
  <si>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</si>
  <si>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</si>
  <si>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</si>
  <si>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</si>
  <si>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</si>
  <si>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</si>
  <si>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</si>
  <si>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</si>
  <si>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</si>
  <si>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</si>
  <si>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</si>
  <si>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</si>
  <si>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</si>
  <si>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</si>
  <si>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</si>
  <si>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</si>
  <si>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</si>
  <si>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</si>
  <si>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</si>
  <si>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</si>
  <si>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</si>
  <si>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</si>
  <si>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</si>
  <si>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</si>
  <si>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</si>
  <si>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</si>
  <si>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</si>
  <si>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</si>
  <si>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</si>
  <si>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</si>
  <si>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</si>
  <si>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</si>
  <si>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</si>
  <si>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</si>
  <si>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</si>
  <si>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</si>
  <si>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</si>
  <si>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</si>
  <si>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</si>
  <si>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</si>
  <si>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</si>
  <si>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</si>
  <si>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</si>
  <si>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</si>
  <si>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</si>
  <si>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</si>
  <si>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</si>
  <si>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</si>
  <si>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</si>
  <si>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</si>
  <si>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</si>
  <si>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</si>
  <si>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</si>
  <si>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</si>
  <si>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</si>
  <si>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</si>
  <si>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</si>
  <si>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</si>
  <si>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</si>
  <si>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</si>
  <si>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</si>
  <si>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</si>
  <si>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</si>
  <si>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</si>
  <si>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</si>
  <si>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</si>
  <si>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</si>
  <si>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</si>
  <si>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</si>
  <si>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</si>
  <si>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</si>
  <si>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</si>
  <si>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</si>
  <si>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</si>
  <si>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</si>
  <si>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</si>
  <si>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</si>
  <si>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</si>
  <si>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</si>
  <si>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</si>
  <si>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</si>
  <si>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</si>
  <si>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</si>
  <si>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</si>
  <si>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</si>
  <si>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</si>
  <si>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</si>
  <si>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</si>
  <si>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</si>
  <si>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</si>
  <si>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</si>
  <si>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</si>
  <si>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</si>
  <si>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</si>
  <si>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</si>
  <si>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</si>
  <si>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</si>
  <si>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</si>
  <si>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</si>
  <si>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</si>
  <si>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</si>
  <si>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</si>
  <si>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</si>
  <si>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</si>
  <si>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</si>
  <si>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</si>
  <si>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</si>
  <si>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</si>
  <si>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</si>
  <si>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</si>
  <si>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</si>
  <si>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</si>
  <si>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</si>
  <si>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</si>
  <si>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</si>
  <si>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</si>
  <si>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</si>
  <si>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</si>
  <si>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</si>
  <si>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</si>
  <si>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</si>
  <si>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</si>
  <si>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</si>
  <si>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</si>
  <si>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</si>
  <si>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</si>
  <si>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</si>
  <si>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</si>
  <si>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</si>
  <si>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</si>
  <si>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</si>
  <si>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</si>
  <si>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</si>
  <si>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</si>
  <si>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</si>
  <si>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</si>
  <si>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</si>
  <si>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</si>
  <si>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</si>
  <si>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</si>
  <si>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</si>
  <si>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</si>
  <si>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</si>
  <si>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</si>
  <si>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</si>
  <si>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</si>
  <si>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</si>
  <si>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</si>
  <si>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</si>
  <si>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</si>
  <si>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</si>
  <si>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</si>
  <si>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</si>
  <si>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</si>
  <si>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</si>
  <si>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</si>
  <si>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</si>
  <si>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</si>
  <si>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</si>
  <si>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</si>
  <si>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</si>
  <si>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</si>
  <si>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</si>
  <si>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</si>
  <si>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</si>
  <si>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</si>
  <si>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</si>
  <si>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</si>
  <si>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</si>
  <si>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</si>
  <si>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</si>
  <si>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</si>
  <si>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</si>
  <si>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</si>
  <si>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</si>
  <si>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</si>
  <si>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</si>
  <si>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</si>
  <si>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</si>
  <si>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</si>
  <si>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</si>
  <si>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</si>
  <si>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</si>
  <si>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</si>
  <si>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</si>
  <si>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</si>
  <si>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</si>
  <si>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</si>
  <si>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</si>
  <si>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</si>
  <si>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</si>
  <si>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</si>
  <si>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</si>
  <si>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</si>
  <si>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</si>
  <si>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</si>
  <si>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</si>
  <si>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</si>
  <si>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</si>
  <si>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</si>
  <si>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</si>
  <si>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</si>
  <si>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</si>
  <si>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</si>
  <si>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</si>
  <si>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</si>
  <si>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</si>
  <si>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</si>
  <si>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</si>
  <si>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</si>
  <si>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</si>
  <si>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</si>
  <si>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</si>
  <si>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</si>
  <si>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</si>
  <si>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</si>
  <si>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</si>
  <si>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</si>
  <si>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</si>
  <si>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</si>
  <si>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</si>
  <si>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</si>
  <si>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</si>
  <si>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</si>
  <si>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</si>
  <si>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</si>
  <si>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</si>
  <si>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</si>
  <si>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</si>
  <si>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</si>
  <si>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</si>
  <si>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</si>
  <si>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</si>
  <si>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</si>
  <si>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</si>
  <si>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</si>
  <si>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</si>
  <si>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</si>
  <si>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</si>
  <si>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</si>
  <si>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</si>
  <si>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</si>
  <si>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</si>
  <si>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</si>
  <si>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</si>
  <si>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</si>
  <si>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</si>
  <si>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</si>
  <si>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</si>
  <si>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</si>
  <si>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</si>
  <si>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</si>
  <si>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</si>
  <si>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</si>
  <si>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</si>
  <si>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</si>
  <si>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</si>
  <si>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</si>
  <si>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</si>
  <si>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</si>
  <si>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</si>
  <si>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</si>
  <si>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</si>
  <si>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</si>
  <si>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</si>
  <si>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</si>
  <si>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</si>
  <si>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</si>
  <si>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</si>
  <si>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</si>
  <si>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</si>
  <si>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</si>
  <si>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</si>
  <si>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</si>
  <si>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</si>
  <si>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</si>
  <si>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</si>
  <si>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</si>
  <si>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</si>
  <si>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</si>
  <si>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</si>
  <si>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</si>
  <si>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</si>
  <si>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</si>
  <si>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</si>
  <si>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</si>
  <si>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</si>
  <si>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</si>
  <si>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</si>
  <si>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</si>
  <si>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</si>
  <si>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</si>
  <si>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</si>
  <si>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</si>
  <si>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</si>
  <si>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</si>
  <si>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</si>
  <si>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</si>
  <si>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</si>
  <si>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</si>
  <si>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</si>
  <si>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</si>
  <si>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</si>
  <si>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</si>
  <si>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</si>
  <si>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</si>
  <si>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</si>
  <si>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</si>
  <si>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</si>
  <si>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</si>
  <si>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</si>
  <si>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</si>
  <si>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</si>
  <si>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</si>
  <si>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</si>
  <si>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</si>
  <si>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</si>
  <si>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</si>
  <si>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</si>
  <si>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</si>
  <si>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</si>
  <si>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</si>
  <si>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</si>
  <si>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</si>
  <si>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</si>
  <si>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</si>
  <si>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</si>
  <si>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</si>
  <si>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</si>
  <si>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</si>
  <si>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</si>
  <si>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</si>
  <si>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</si>
  <si>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</si>
  <si>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</si>
  <si>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</si>
  <si>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</si>
  <si>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</si>
  <si>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</si>
  <si>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</si>
  <si>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</si>
  <si>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</si>
  <si>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</si>
  <si>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</si>
  <si>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</si>
  <si>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</si>
  <si>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</si>
  <si>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</si>
  <si>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</si>
  <si>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</si>
  <si>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</si>
  <si>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</si>
  <si>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</si>
  <si>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</si>
  <si>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</si>
  <si>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</si>
  <si>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</si>
  <si>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</si>
  <si>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</si>
  <si>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</si>
  <si>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</si>
  <si>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</si>
  <si>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</si>
  <si>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</si>
  <si>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</si>
  <si>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</si>
  <si>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</si>
  <si>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</si>
  <si>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</si>
  <si>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</si>
  <si>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</si>
  <si>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</si>
  <si>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</si>
  <si>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</si>
  <si>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</si>
  <si>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</si>
  <si>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</si>
  <si>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</si>
  <si>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</si>
  <si>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</si>
  <si>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</si>
  <si>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</si>
  <si>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</si>
  <si>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</si>
  <si>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</si>
  <si>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</si>
  <si>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</si>
  <si>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</si>
  <si>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</si>
  <si>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</si>
  <si>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</si>
  <si>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</si>
  <si>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</si>
  <si>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</si>
  <si>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</si>
  <si>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</si>
  <si>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</si>
  <si>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</si>
  <si>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</si>
  <si>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</si>
  <si>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</si>
  <si>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</si>
  <si>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</si>
  <si>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</si>
  <si>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</si>
  <si>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</si>
  <si>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</si>
  <si>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</si>
  <si>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</si>
  <si>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</si>
  <si>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</si>
  <si>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</si>
  <si>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</si>
  <si>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</si>
  <si>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</si>
  <si>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</si>
  <si>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</si>
  <si>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</si>
  <si>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</si>
  <si>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</si>
  <si>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</si>
  <si>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</si>
  <si>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</si>
  <si>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</si>
  <si>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</si>
  <si>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</si>
  <si>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</si>
  <si>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</si>
  <si>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</si>
  <si>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</si>
  <si>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</si>
  <si>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</si>
  <si>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</si>
  <si>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</si>
  <si>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</si>
  <si>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</si>
  <si>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</si>
  <si>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</si>
  <si>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</si>
  <si>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</si>
  <si>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</si>
  <si>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</si>
  <si>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</si>
  <si>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</si>
  <si>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</si>
  <si>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</si>
  <si>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</si>
  <si>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</si>
  <si>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</si>
  <si>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</si>
  <si>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</si>
  <si>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</si>
  <si>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</si>
  <si>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</si>
  <si>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</si>
  <si>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</si>
  <si>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</si>
  <si>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</si>
  <si>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</si>
  <si>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</si>
  <si>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</si>
  <si>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</si>
  <si>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</si>
  <si>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</si>
  <si>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</si>
  <si>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</si>
  <si>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</si>
  <si>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</si>
  <si>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</si>
  <si>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</si>
  <si>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</si>
  <si>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</si>
  <si>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</si>
  <si>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</si>
  <si>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</si>
  <si>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</si>
  <si>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</si>
  <si>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</si>
  <si>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</si>
  <si>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</si>
  <si>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</si>
  <si>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</si>
  <si>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</si>
  <si>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</si>
  <si>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</si>
  <si>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</si>
  <si>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</si>
  <si>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</si>
  <si>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</si>
  <si>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</si>
  <si>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</si>
  <si>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</si>
  <si>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</si>
  <si>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</si>
  <si>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</si>
  <si>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</si>
  <si>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</si>
  <si>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</si>
  <si>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</si>
  <si>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</si>
  <si>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</si>
  <si>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</si>
  <si>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</si>
  <si>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</si>
  <si>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</si>
  <si>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</si>
  <si>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</si>
  <si>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</si>
  <si>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</si>
  <si>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</si>
  <si>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</si>
  <si>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</si>
  <si>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</si>
  <si>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</si>
  <si>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</si>
  <si>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</si>
  <si>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</si>
  <si>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</si>
  <si>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</si>
  <si>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</si>
  <si>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</si>
  <si>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</si>
  <si>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</si>
  <si>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</si>
  <si>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</si>
  <si>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</si>
  <si>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</si>
  <si>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</si>
  <si>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</si>
  <si>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</si>
  <si>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</si>
  <si>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</si>
  <si>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</si>
  <si>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</si>
  <si>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</si>
  <si>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</si>
  <si>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</si>
  <si>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</si>
  <si>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</si>
  <si>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</si>
  <si>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</si>
  <si>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</si>
  <si>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</si>
  <si>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</si>
  <si>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</si>
  <si>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</si>
  <si>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</si>
  <si>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</si>
  <si>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</si>
  <si>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</si>
  <si>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</si>
  <si>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</si>
  <si>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</si>
  <si>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</si>
  <si>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</si>
  <si>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</si>
  <si>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</si>
  <si>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</si>
  <si>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</si>
  <si>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</si>
  <si>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</si>
  <si>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</si>
  <si>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</si>
  <si>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</si>
  <si>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</si>
  <si>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</si>
  <si>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</si>
  <si>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</si>
  <si>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</si>
  <si>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</si>
  <si>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</si>
  <si>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</si>
  <si>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</si>
  <si>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</si>
  <si>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</si>
  <si>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</si>
  <si>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</si>
  <si>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</si>
  <si>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</si>
  <si>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</si>
  <si>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</si>
  <si>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</si>
  <si>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</si>
  <si>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</si>
  <si>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</si>
  <si>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</si>
  <si>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</si>
  <si>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</si>
  <si>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</si>
  <si>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</si>
  <si>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</si>
  <si>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</si>
  <si>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</si>
  <si>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</si>
  <si>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</si>
  <si>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</si>
  <si>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</si>
  <si>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</si>
  <si>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</si>
  <si>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</si>
  <si>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</si>
  <si>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</si>
  <si>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</si>
  <si>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</si>
  <si>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</si>
  <si>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</si>
  <si>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</si>
  <si>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</si>
  <si>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</si>
  <si>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</si>
  <si>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</si>
  <si>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</si>
  <si>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</si>
  <si>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</si>
  <si>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</si>
  <si>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</si>
  <si>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</si>
  <si>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</si>
  <si>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</si>
  <si>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</si>
  <si>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</si>
  <si>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</si>
  <si>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</si>
  <si>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</si>
  <si>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</si>
  <si>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</si>
  <si>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</si>
  <si>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</si>
  <si>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</si>
  <si>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</si>
  <si>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</si>
  <si>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</si>
  <si>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</si>
  <si>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</si>
  <si>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</si>
  <si>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</si>
  <si>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</si>
  <si>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</si>
  <si>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</si>
  <si>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</si>
  <si>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</si>
  <si>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</si>
  <si>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</si>
  <si>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</si>
  <si>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</si>
  <si>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</si>
  <si>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</si>
  <si>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</si>
  <si>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</si>
  <si>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</si>
  <si>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</si>
  <si>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</si>
  <si>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</si>
  <si>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</si>
  <si>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</si>
  <si>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</si>
  <si>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</si>
  <si>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</si>
  <si>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</si>
  <si>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</si>
  <si>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</si>
  <si>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</si>
  <si>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</si>
  <si>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</si>
  <si>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</si>
  <si>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</si>
  <si>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</si>
  <si>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</si>
  <si>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</si>
  <si>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</si>
  <si>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</si>
  <si>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</si>
  <si>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</si>
  <si>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</si>
  <si>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</si>
  <si>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</si>
  <si>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</si>
  <si>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</si>
  <si>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</si>
  <si>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</si>
  <si>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</si>
  <si>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</si>
  <si>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</si>
  <si>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</si>
  <si>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</si>
  <si>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</si>
  <si>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</si>
  <si>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</si>
  <si>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</si>
  <si>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</si>
  <si>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</si>
  <si>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</si>
  <si>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</si>
  <si>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</si>
  <si>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</si>
  <si>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</si>
  <si>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</si>
  <si>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</si>
  <si>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</si>
  <si>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</si>
  <si>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</si>
  <si>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</si>
  <si>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</si>
  <si>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</si>
  <si>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</si>
  <si>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</si>
  <si>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</si>
  <si>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</si>
  <si>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</si>
  <si>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</si>
  <si>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</si>
  <si>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</si>
  <si>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</si>
  <si>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</si>
  <si>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</si>
  <si>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</si>
  <si>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</si>
  <si>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</si>
  <si>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</si>
  <si>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</si>
  <si>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</si>
  <si>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</si>
  <si>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</si>
  <si>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</si>
  <si>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</si>
  <si>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</si>
  <si>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</si>
  <si>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</si>
  <si>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</si>
  <si>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</si>
  <si>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</si>
  <si>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</si>
  <si>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</si>
  <si>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</si>
  <si>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</si>
  <si>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</si>
  <si>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</si>
  <si>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</si>
  <si>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</si>
  <si>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</si>
  <si>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</si>
  <si>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</si>
  <si>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</si>
  <si>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</si>
  <si>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</si>
  <si>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</si>
  <si>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</si>
  <si>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</si>
  <si>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</si>
  <si>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</si>
  <si>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</si>
  <si>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</si>
  <si>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</si>
  <si>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</si>
  <si>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</si>
  <si>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</si>
  <si>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</si>
  <si>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</si>
  <si>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</si>
  <si>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</si>
  <si>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</si>
  <si>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</si>
  <si>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</si>
  <si>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</si>
  <si>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</si>
  <si>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</si>
  <si>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</si>
  <si>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</si>
  <si>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</si>
  <si>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</si>
  <si>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</si>
  <si>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</si>
  <si>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</si>
  <si>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</si>
  <si>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</si>
  <si>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</si>
  <si>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</si>
  <si>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</si>
  <si>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</si>
  <si>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</si>
  <si>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</si>
  <si>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</si>
  <si>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</si>
  <si>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</si>
  <si>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</si>
  <si>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</si>
  <si>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</si>
  <si>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</si>
  <si>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</si>
  <si>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</si>
  <si>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</si>
  <si>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</si>
  <si>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</si>
  <si>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</si>
  <si>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</si>
  <si>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</si>
  <si>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</si>
  <si>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</si>
  <si>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</si>
  <si>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</si>
  <si>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</si>
  <si>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</si>
  <si>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</si>
  <si>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</si>
  <si>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</si>
  <si>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</si>
  <si>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</si>
  <si>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</si>
  <si>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</si>
  <si>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</si>
  <si>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</si>
  <si>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</si>
  <si>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</si>
  <si>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</si>
  <si>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</si>
  <si>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</si>
  <si>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</si>
  <si>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</si>
  <si>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</si>
  <si>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</si>
  <si>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</si>
  <si>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</si>
  <si>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</si>
  <si>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</si>
  <si>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</si>
  <si>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</si>
  <si>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</si>
  <si>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</si>
  <si>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</si>
  <si>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</si>
  <si>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</si>
  <si>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</si>
  <si>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</si>
  <si>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</si>
  <si>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</si>
  <si>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</si>
  <si>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</si>
  <si>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</si>
  <si>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</si>
  <si>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</si>
  <si>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</si>
  <si>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</si>
  <si>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</si>
  <si>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</si>
  <si>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</si>
  <si>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</si>
  <si>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</si>
  <si>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</si>
  <si>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</si>
  <si>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</si>
  <si>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</si>
  <si>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</si>
  <si>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</si>
  <si>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</si>
  <si>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</si>
  <si>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</si>
  <si>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</si>
  <si>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</si>
  <si>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</si>
  <si>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</si>
  <si>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</si>
  <si>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</si>
  <si>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ADMINISTRATÍVA</t>
  </si>
  <si>
    <t>25PF0032</t>
  </si>
  <si>
    <t>7331812</t>
  </si>
  <si>
    <t>prístup na internet 04/2025</t>
  </si>
  <si>
    <t>35971967</t>
  </si>
  <si>
    <t>UPC broadband Slovakia</t>
  </si>
  <si>
    <t>25PF0049</t>
  </si>
  <si>
    <t>prístup na internet 05/2025</t>
  </si>
  <si>
    <t>25SK004</t>
  </si>
  <si>
    <t>2510404</t>
  </si>
  <si>
    <t>nájomné kancelária 04/2025</t>
  </si>
  <si>
    <t>Slovenský strelecký zväz, o.z.,Wolkrova4, Bratislava</t>
  </si>
  <si>
    <t>25SK005</t>
  </si>
  <si>
    <t>2510405</t>
  </si>
  <si>
    <t>nájomné kancelária 05/2025</t>
  </si>
  <si>
    <t>25SK006</t>
  </si>
  <si>
    <t>2510406</t>
  </si>
  <si>
    <t>nájomné kancelária 06/2025</t>
  </si>
  <si>
    <t>25SK007</t>
  </si>
  <si>
    <t>2510407</t>
  </si>
  <si>
    <t>nájomné kancelária 07/2025</t>
  </si>
  <si>
    <t>250026</t>
  </si>
  <si>
    <t>vratka z vyúčtovania prevádzkových nákladov, kancelária 01-06/2025</t>
  </si>
  <si>
    <t>2510408</t>
  </si>
  <si>
    <t>nájomné kancelária 08/2025</t>
  </si>
  <si>
    <t>2510409</t>
  </si>
  <si>
    <t>nájomné kancelária 09/2025</t>
  </si>
  <si>
    <t>2510410</t>
  </si>
  <si>
    <t>nájomné kancelária 10/2025</t>
  </si>
  <si>
    <t>25PF0031</t>
  </si>
  <si>
    <t>25100130</t>
  </si>
  <si>
    <t>spracovanie mzdovej a účtovnej evidencie 04/2025</t>
  </si>
  <si>
    <t>56200811</t>
  </si>
  <si>
    <t>Arisan &amp; Partners Taxes s.r.o., Rustaveliho 4, 831 06 Bratislava - Rača</t>
  </si>
  <si>
    <t>25PF0046</t>
  </si>
  <si>
    <t>250100140</t>
  </si>
  <si>
    <t>spracovanie mzdovej a účtovnej evidencie 05/2025</t>
  </si>
  <si>
    <t>25PF0067</t>
  </si>
  <si>
    <t>250100178</t>
  </si>
  <si>
    <t>spracovanie mzdovej a účtovnej evidencie 06/2025</t>
  </si>
  <si>
    <t>25PF0082</t>
  </si>
  <si>
    <t>250100190</t>
  </si>
  <si>
    <t>spracovanie mzdovej a účtovnej evidencie 07/2025</t>
  </si>
  <si>
    <t>250100198</t>
  </si>
  <si>
    <t>spracovanie mzdovej a účtovnej evidencie 08/2025</t>
  </si>
  <si>
    <t>spracovanie mzdovej a účtovnej evidencie 09/2025</t>
  </si>
  <si>
    <t>spracovanie mzdovej a účtovnej evidencie 10/2025</t>
  </si>
  <si>
    <t>25PF0048</t>
  </si>
  <si>
    <t>25011</t>
  </si>
  <si>
    <t>administratívne služby 04/2025</t>
  </si>
  <si>
    <t>51401339</t>
  </si>
  <si>
    <t>Mgr. Zuzana Žecová, Slaná dolina80/15, 925 23 Jelka</t>
  </si>
  <si>
    <t>25PF0065</t>
  </si>
  <si>
    <t>25014</t>
  </si>
  <si>
    <t>administratívne služby 05/2025</t>
  </si>
  <si>
    <t>25PF0083</t>
  </si>
  <si>
    <t>25017</t>
  </si>
  <si>
    <t>administratívne služby 06/2025</t>
  </si>
  <si>
    <t>25020</t>
  </si>
  <si>
    <t>administratívne služby 07/2025</t>
  </si>
  <si>
    <t>25PF0033</t>
  </si>
  <si>
    <t>82747293</t>
  </si>
  <si>
    <t>Telefonické služby 02/2025(8.2.2025-7.3.2025)</t>
  </si>
  <si>
    <t>35848863</t>
  </si>
  <si>
    <t>O2 Slovakia, s.r.o., Einsteinova 24, Bratislava</t>
  </si>
  <si>
    <t>25PF0037</t>
  </si>
  <si>
    <t>Telefonické služby 03/2025(8.3.-7.4.2025)</t>
  </si>
  <si>
    <t>25PF0071</t>
  </si>
  <si>
    <t>Telefonické služby 04/2025(8.4.-7.5.2025)</t>
  </si>
  <si>
    <t>25PF0079</t>
  </si>
  <si>
    <t>Telefonické služby 05/2025(8.5.-7.6.2025)</t>
  </si>
  <si>
    <t>Telefonické služby 06/2025(8.6.-7.7.2025)</t>
  </si>
  <si>
    <t>Telefonické služby 07/2025(8.7.-7.8.2025)</t>
  </si>
  <si>
    <t>VÚB004</t>
  </si>
  <si>
    <t>poplatky banke 04/2025</t>
  </si>
  <si>
    <t>VÚB Banka</t>
  </si>
  <si>
    <t>VÚB006</t>
  </si>
  <si>
    <t>poplatky banke 05/2025</t>
  </si>
  <si>
    <t>VÚB005</t>
  </si>
  <si>
    <t>poplatky banke 06/2025</t>
  </si>
  <si>
    <t>MZDY</t>
  </si>
  <si>
    <t>25ZVL001, 25HM001- 25HM003</t>
  </si>
  <si>
    <t>hrubá mzda vrátane odvodov zamestnávateľa 01/2025, osoba1</t>
  </si>
  <si>
    <t>osoba1</t>
  </si>
  <si>
    <t>hrubá mzda vrátane odvodov zamestnávateľa 01/2025, osoba2</t>
  </si>
  <si>
    <t>osoba2</t>
  </si>
  <si>
    <t>25ZVL002, 25HM006- 25HM008</t>
  </si>
  <si>
    <t>hrubá mzda vrátane odvodov zamestnávateľa 02/2025, osoba1</t>
  </si>
  <si>
    <t>hrubá mzda vrátane odvodov zamestnávateľa 02/2025, osoba2</t>
  </si>
  <si>
    <t>25ZVL004, 25HM015- 25HM017</t>
  </si>
  <si>
    <t>hrubá mzda vrátane odvodov zamestnávateľa 03/2025, osoba1</t>
  </si>
  <si>
    <t>hrubá mzda vrátane odvodov zamestnávateľa 03/2025, osoba2</t>
  </si>
  <si>
    <t xml:space="preserve">25ZVL005, 25HM022- 25HM025 </t>
  </si>
  <si>
    <t>hrubá mzda vrátane odvodov zamestnávateľa 04/2025, osoba1</t>
  </si>
  <si>
    <t>hrubá mzda vrátane odvodov zamestnávateľa 04/2025, osoba2</t>
  </si>
  <si>
    <t>hrubá mzda vrátane odvodov zamestnávateľa 04/2025, osoba3</t>
  </si>
  <si>
    <t>osoba3</t>
  </si>
  <si>
    <t>25ZVL006, 25HM029- 25HM032</t>
  </si>
  <si>
    <t>hrubá mzda vrátane odvodov zamestnávateľa 05/2025, osoba1</t>
  </si>
  <si>
    <t>hrubá mzda vrátane odvodov zamestnávateľa 05/2025, osoba2</t>
  </si>
  <si>
    <t>hrubá mzda vrátane odvodov zamestnávateľa 05/2025, osoba3</t>
  </si>
  <si>
    <t>45332525</t>
  </si>
  <si>
    <t>Focesa sro, Trnovec nad Váhom č.923, 925 71</t>
  </si>
  <si>
    <t>Ostatná športová činnosť</t>
  </si>
  <si>
    <t>25PF0040</t>
  </si>
  <si>
    <t>20250174</t>
  </si>
  <si>
    <t>tlač diplomov, 1000ks</t>
  </si>
  <si>
    <t>44550359</t>
  </si>
  <si>
    <t>Vega-Takáč sro, Nový rad 464, 925 71 Trnovec nad Váhom</t>
  </si>
  <si>
    <t>Oklepková Miroslava</t>
  </si>
  <si>
    <t>Sečkárová Katarína</t>
  </si>
  <si>
    <t>Baroš Peter</t>
  </si>
  <si>
    <t>Tóthová Ľudmila</t>
  </si>
  <si>
    <t>41636210</t>
  </si>
  <si>
    <t>Daniel Miša - Willstorm, Palmová 28, 851 10 Bratislava</t>
  </si>
  <si>
    <t>Dukátová Lucia</t>
  </si>
  <si>
    <t>Žecová Natália</t>
  </si>
  <si>
    <t>Funtík Marek</t>
  </si>
  <si>
    <t>Bado Marián</t>
  </si>
  <si>
    <t>Oklepková Katarína</t>
  </si>
  <si>
    <t>Mavrák Miroslav</t>
  </si>
  <si>
    <t>Žecová Zuzana</t>
  </si>
  <si>
    <t>46087630</t>
  </si>
  <si>
    <t>BIZ SK, s.r.o., Krajinská 44, 821 06 Bratislava</t>
  </si>
  <si>
    <t>43846891</t>
  </si>
  <si>
    <t>Fit Mix s.r.o, Pionierska 335/26, 927 01 Šaľa</t>
  </si>
  <si>
    <t>Martinkovič Marián</t>
  </si>
  <si>
    <t>Oklepková Lucia</t>
  </si>
  <si>
    <t>Tringela Martin</t>
  </si>
  <si>
    <t>00179663</t>
  </si>
  <si>
    <t>2025006</t>
  </si>
  <si>
    <t>50746316</t>
  </si>
  <si>
    <t>Swim warriors, M.R.Štefánika, 960 01 Zvolen</t>
  </si>
  <si>
    <t>2025198</t>
  </si>
  <si>
    <t>medaily na 3.kolo LM a SL a MSR DPP, Zlaté piesky Bratislava,6.9.2025, 48 sád + 120 ks stuha</t>
  </si>
  <si>
    <t>102025</t>
  </si>
  <si>
    <t>a - potápačské športy - bežné transfery</t>
  </si>
  <si>
    <t>251200001</t>
  </si>
  <si>
    <t>25SK008</t>
  </si>
  <si>
    <t>25PF0091</t>
  </si>
  <si>
    <t>250100205</t>
  </si>
  <si>
    <t>250100212</t>
  </si>
  <si>
    <t>25PF0092</t>
  </si>
  <si>
    <t>25PF0096</t>
  </si>
  <si>
    <t>25PF0089</t>
  </si>
  <si>
    <t>Telefonické služby 08/2025(8.8.-7.9.2025)</t>
  </si>
  <si>
    <t>Telefonické služby 09/2025(8.9.-7.10.2025)</t>
  </si>
  <si>
    <t>20250122</t>
  </si>
  <si>
    <t>webhosting Maxi 50GB+registrácia doménu zps-diving.sk, zps-diving.com</t>
  </si>
  <si>
    <t>46778888</t>
  </si>
  <si>
    <t>ferix s.r.o., Lúčna 1466/4, 054 01 Levoča</t>
  </si>
  <si>
    <t>20250468</t>
  </si>
  <si>
    <t>tlač diplomov, 200ks</t>
  </si>
  <si>
    <t>25PF0095</t>
  </si>
  <si>
    <t>3/ME/2025, 16/ME/2025</t>
  </si>
  <si>
    <t>refundácia nákladov na účastnícky poplatok na ME seniorov v PP, RP,BF 2025, Olsztyn, Poľsko, 900,-/osoba. Refundácia 1x tréner,2x športovej v plnej výške, 2x športovec  75% poplatku podľa dosiahnutých výsledkov</t>
  </si>
  <si>
    <t>Polski Zwiazek Pletwonurkowania, ul. Józefa Hallera2, 83-400 Koscierzyna, Poľsko, kluby: Swim Warriors, PCP Rak, ŠKPP Žralok</t>
  </si>
  <si>
    <t>25PF0093</t>
  </si>
  <si>
    <t>202563</t>
  </si>
  <si>
    <t>technické zabezpečenie a vodná záchranná služba na 3.kole LM a SL a MSR DPP, 6.9.2025, Zlaté piesky Bratislava</t>
  </si>
  <si>
    <t>2510688</t>
  </si>
  <si>
    <t>prenájom časti areálu Zlaté piesky, Zmluva č.197/2025/N zo dňa 4.9.2025 a Dodatok č.1/209, odvoz a likvidácia odpadu, vodné, stočné, celk.suma faktúry 934,79</t>
  </si>
  <si>
    <t>Správa telovýchovných a rekreačných zariadení hlavného mesta SR, Junácka 4, 861 04 Bratislava</t>
  </si>
  <si>
    <t>náhrada cestovného rozhodcu  na 3.kole LM a SL a  MSR DPP, 6.9.2025, Zlaté piesky, Baroš,Šovčík</t>
  </si>
  <si>
    <t>náhrada cestovného rozhodcu  na 3.kole LM a SL a  MSR DPP, 6.9.2025, Zlaté piesky, Rigóvá, Dukátová, Funtík</t>
  </si>
  <si>
    <t>Rigóvá Oľga</t>
  </si>
  <si>
    <t>náhrada cestovného rozhodcu  na 3.kole LM a SL a  MSR DPP, 6.9.2025, Zlaté piesky, Oklepková M.,Oklepková K.,Oklepková L.</t>
  </si>
  <si>
    <t>náhrada cestovného rozhodcu  na 3.kole LM a SL a  MSR DPP, 6.9.2025, Zlaté piesky, Bado</t>
  </si>
  <si>
    <t>náhrada cestovného rozhodcu  na 3.kole LM a SL a  MSR DPP, 6.9.2025, Zlaté piesky, Martinkovič</t>
  </si>
  <si>
    <t>92025</t>
  </si>
  <si>
    <t>príprava štartovacej listiny, spracovanie výsledkov, obsluha časomiery, zverejnenie výsledkov na internete, tlač diplomov, celk.suma faktúry 691,00, časť financovaná z dotácie BSK 2025</t>
  </si>
  <si>
    <t>náhrada straty času dobrovoľníka na 3.kole LM a SL a  MSR DPP, 6.9.2025, Zlaté piesky</t>
  </si>
  <si>
    <t>Šovcík Miloš</t>
  </si>
  <si>
    <t>Urbánová Erika</t>
  </si>
  <si>
    <t>20250388</t>
  </si>
  <si>
    <t>tlač samolepiek na medaily, 400ks , 3.kolo LM a SL a MSR DPP, 130ks, 6.9.2025,Zlaté piesky</t>
  </si>
  <si>
    <t>725010</t>
  </si>
  <si>
    <t>Fotodokumentácia, postprodukcia, propagácia, spracovanie správy z podujatia 3.kolo LM a SL a MSR DPP, 6.9.2025,Zlaté piesky</t>
  </si>
  <si>
    <t>2025270</t>
  </si>
  <si>
    <t>medaily na 4.kolo LM a SL , Ban.Bystrica ,18.10.2025, 96ks+ 60 ks stuha</t>
  </si>
  <si>
    <t>20250473</t>
  </si>
  <si>
    <t>20250470</t>
  </si>
  <si>
    <t>tlač samolepiek na medaily, 4.kolo LM a SL , Ban.Bystrica ,18.10.2025, 116ks</t>
  </si>
  <si>
    <t>202574</t>
  </si>
  <si>
    <t>príprava štartovacej listiny, spracovanie výsledkov, obsluha časomiery, zverejnenie výsledkov na internete, tlač diplomov, 4.kolo LM a SL, 18.10.2025,Ban.Bystrica</t>
  </si>
  <si>
    <t>20250469</t>
  </si>
  <si>
    <t>tlač samolepiek na medaily, 5.kolo LM a SL , Žilina ,8.11.2025, 112ks</t>
  </si>
  <si>
    <t>725013</t>
  </si>
  <si>
    <t>25030</t>
  </si>
  <si>
    <t>25031</t>
  </si>
  <si>
    <t>Mgr. Zuzana Žecová, Slaná dolina 80/15, 925 23 Jelka</t>
  </si>
  <si>
    <t>organizácia a techn.zabezpečenie 1. a 2. kola LM a SL, Trenčín+Žilina</t>
  </si>
  <si>
    <t>organizácia a techn.zabezpečenie M SR v PP, RP,BF 2025, Bratislava</t>
  </si>
  <si>
    <t>20251833</t>
  </si>
  <si>
    <t>Fotodokumentácia, postprodukcia, propagácia, spracovanie správy z podujatia 4.kolo LM a SL , 18.10.2025,Ban.Bystrica</t>
  </si>
  <si>
    <t>prenájom plav.bazéna na  4.kolo LM a SL , 18.10.2025,Ban.Bystrica</t>
  </si>
  <si>
    <t>36039225</t>
  </si>
  <si>
    <t>MBB a.s., ČSA 26, 974 01 Ban.Bystrica</t>
  </si>
  <si>
    <t>organizácia a techn.zabezpečenie 3. a 4. kola LM a SL, Zlaté piesky + Ban.Bystrica</t>
  </si>
  <si>
    <t>202578</t>
  </si>
  <si>
    <t>technické zabezpečenie na 5.kole LM a SL , Žilina ,8.11.2025</t>
  </si>
  <si>
    <t>technické zabezpečenie na 4.kole LM a SL , Ban.Bystrica ,18.10.2025</t>
  </si>
  <si>
    <t>122025</t>
  </si>
  <si>
    <t>príprava štartovacej listiny, spracovanie výsledkov, obsluha časomiery, zverejnenie výsledkov na internete, tlač diplomov, na 5.kole LM a SL , Žilina ,8.11.2025</t>
  </si>
  <si>
    <t>Fotodokumentácia, postprodukcia, propagácia, spracovanie správy z podujatia na 5.kole LM a SL , Žilina ,8.11.2025</t>
  </si>
  <si>
    <t>725014</t>
  </si>
  <si>
    <t>náhrada cestovného rozhodcu   na 5.kole LM a SL , Žilina ,8.11.2025, Baroš, Šovčík</t>
  </si>
  <si>
    <t>náhrada cestovného rozhodcu   na 5.kole LM a SL , Žilina ,8.11.2025, Bizoň</t>
  </si>
  <si>
    <t>Bizoň Martin</t>
  </si>
  <si>
    <t>náhrada cestovného rozhodcu   na 5.kole LM a SL , Žilina ,8.11.2025, Aly</t>
  </si>
  <si>
    <t>Aly Zuzana</t>
  </si>
  <si>
    <t>náhrada cestovného rozhodcu   na 5.kole LM a SL , Žilina ,8.11.2025, Tringela</t>
  </si>
  <si>
    <t>náhrada cestovného rozhodcu   na 5.kole LM a SL , Žilina ,8.11.2025, Oklepková M., Oklepková L. , Oklepková K.</t>
  </si>
  <si>
    <t>náhrada cestovného rozhodcu   na 5.kole LM a SL , Žilina ,8.11.2025, Pavlík, Pavlíková</t>
  </si>
  <si>
    <t>Pavlík Peter</t>
  </si>
  <si>
    <t>náhrada cestovného rozhodcu   na 5.kole LM a SL , Žilina ,8.11.2025, Seškárová</t>
  </si>
  <si>
    <t>náhrada cestovného rozhodcu   na 5.kole LM a SL , Žilina ,8.11.2025, Mavrák, Drusková</t>
  </si>
  <si>
    <t>46931317</t>
  </si>
  <si>
    <t>Správa športových zariadení mesta Žilina, s.r.o., Vysokoškolákov 1765/8, 010018 Žilina</t>
  </si>
  <si>
    <t>prenájom plav.bazéna na 11,5 hod, 5.kolo LM a SL, 8.11.2025, Žilina</t>
  </si>
  <si>
    <t>25102286</t>
  </si>
  <si>
    <t>2025286</t>
  </si>
  <si>
    <t>stuhy na medaily 70ks, na 5.kolo LM a SL ,8.11.2025, Žilina</t>
  </si>
  <si>
    <t>2025285</t>
  </si>
  <si>
    <t>6x športový pohár, 6x potlač plakiet pre víťazov Ligy mládeže a Slovenskej Ligy 2025</t>
  </si>
  <si>
    <t>25SK009</t>
  </si>
  <si>
    <t>25SK010</t>
  </si>
  <si>
    <t>25PF0108</t>
  </si>
  <si>
    <t>25PF0118</t>
  </si>
  <si>
    <t>25PF0116</t>
  </si>
  <si>
    <t>25PF0130</t>
  </si>
  <si>
    <t>25PF0107</t>
  </si>
  <si>
    <t>25PF0131</t>
  </si>
  <si>
    <t>25PF0138</t>
  </si>
  <si>
    <t>25PF0129</t>
  </si>
  <si>
    <t>25PF0109</t>
  </si>
  <si>
    <t>25PF0111</t>
  </si>
  <si>
    <t>25OZ0066</t>
  </si>
  <si>
    <t>25OZ0067</t>
  </si>
  <si>
    <t>25OZ0068</t>
  </si>
  <si>
    <t>25OZ0069</t>
  </si>
  <si>
    <t>25OZ0070</t>
  </si>
  <si>
    <t>25PF0112</t>
  </si>
  <si>
    <t>25OZ0080</t>
  </si>
  <si>
    <t>25OZ0078</t>
  </si>
  <si>
    <t>25OZ0084</t>
  </si>
  <si>
    <t>25OZ0086</t>
  </si>
  <si>
    <t>25OZ0087</t>
  </si>
  <si>
    <t>25OZ0088</t>
  </si>
  <si>
    <t>25OZ0089</t>
  </si>
  <si>
    <t>25OZ0090</t>
  </si>
  <si>
    <t>25OZ0082</t>
  </si>
  <si>
    <t>25OZ0092</t>
  </si>
  <si>
    <t>25OZ0091</t>
  </si>
  <si>
    <t>25OZ0079</t>
  </si>
  <si>
    <t>25OZ0076</t>
  </si>
  <si>
    <t>25OZ0085</t>
  </si>
  <si>
    <t>25OZ0083</t>
  </si>
  <si>
    <t>25OZ0077</t>
  </si>
  <si>
    <t>25OZ0081</t>
  </si>
  <si>
    <t>25PF0113</t>
  </si>
  <si>
    <t>25PF0117</t>
  </si>
  <si>
    <t>25PF0136</t>
  </si>
  <si>
    <t>25PF0133</t>
  </si>
  <si>
    <t>25PF0135</t>
  </si>
  <si>
    <t>25PF0137</t>
  </si>
  <si>
    <t>25PF0128</t>
  </si>
  <si>
    <t>25PF0125</t>
  </si>
  <si>
    <t>25PF0134</t>
  </si>
  <si>
    <t>25PF0151</t>
  </si>
  <si>
    <t>25PF0150</t>
  </si>
  <si>
    <t>25PF0148</t>
  </si>
  <si>
    <t>25OZ0101</t>
  </si>
  <si>
    <t>25OZ0121</t>
  </si>
  <si>
    <t>25OZ0122</t>
  </si>
  <si>
    <t>25OZ0119</t>
  </si>
  <si>
    <t>25OZ0118</t>
  </si>
  <si>
    <t>25OZ0117</t>
  </si>
  <si>
    <t>25OZ0116</t>
  </si>
  <si>
    <t>25OZ0115</t>
  </si>
  <si>
    <t>25PF0147</t>
  </si>
  <si>
    <t>25PF0146</t>
  </si>
  <si>
    <t>25PF0145</t>
  </si>
  <si>
    <t>25035</t>
  </si>
  <si>
    <t>Prenájom bazéna v mesiaci október 2025, suma na faktúre 2160,-</t>
  </si>
  <si>
    <t>100120250015</t>
  </si>
  <si>
    <t>Water Kings, refundácia nákladov na rozvoj talentovanej mládeže, zmluva, zmluva č.2025/CTM/12,suma 94,20 eur</t>
  </si>
  <si>
    <t>4112500005</t>
  </si>
  <si>
    <t>Prenájom bazéna v mesiaci október 2025, celk.suma 2160,-</t>
  </si>
  <si>
    <t>25PF0143</t>
  </si>
  <si>
    <t>MBB a.s.Banská Bystrica</t>
  </si>
  <si>
    <t>prenájom dráh plaveckého bazéna apríl 2025,celk.suma 594,-, časť refundovaná 11.7.2025</t>
  </si>
  <si>
    <t>20250911</t>
  </si>
  <si>
    <t>Water Kings, refundácia nákladov na šport mládeže do 23 rokov cez kluby, zmluva č.2025/23/12, 2.splátka suma 1355,76 eur</t>
  </si>
  <si>
    <t>Water Kings, Na Štepnici 2538/5, 960 01 Zvolen</t>
  </si>
  <si>
    <t>55191223</t>
  </si>
  <si>
    <t>prenájom dráh plaveckého bazéna apríl 2025, celk.suma 594,-, časť refundovaná aj 26.11.2025</t>
  </si>
  <si>
    <t>25PF0098</t>
  </si>
  <si>
    <t>prenájom dráh plaveckého bazéna marec 2025</t>
  </si>
  <si>
    <t>20250613</t>
  </si>
  <si>
    <t>Water Kings, refundácia nákladov na šport mládeže do 23 rokov cez kluby, zmluva č.2025/23/12, 1.splátka suma 1224,49 eur</t>
  </si>
  <si>
    <t>4112500003</t>
  </si>
  <si>
    <t>Water Dragons Senec, Javorová 5294/11, 903 01 Senec</t>
  </si>
  <si>
    <t>55142737</t>
  </si>
  <si>
    <t>prenájom plaveckej dráhy 10/25, suma na faktúre 1296,-</t>
  </si>
  <si>
    <t>5020254839</t>
  </si>
  <si>
    <t>25PF0142</t>
  </si>
  <si>
    <t>Water Dragons Senec, refundácia nákladov na rozvoj talentovanej mládeže, zmluva č.2025/CTM/11, suma 697,54</t>
  </si>
  <si>
    <t>prenájom plaveckej dráhy 06/25, suma na faktúre 3152,-</t>
  </si>
  <si>
    <t>4202506007</t>
  </si>
  <si>
    <t>25PF0144</t>
  </si>
  <si>
    <t>platba kartou v kamennej predajni</t>
  </si>
  <si>
    <t>725</t>
  </si>
  <si>
    <t>monoplutvy,6 ks</t>
  </si>
  <si>
    <t>ALP-SZ1-1064324</t>
  </si>
  <si>
    <t>ŠK Kraken, refundácia nákladov na šport mládeže do 23 rokov cez kluby, zmluva č.2025/23/10, suma 679,01 eur</t>
  </si>
  <si>
    <t>20252310,1</t>
  </si>
  <si>
    <t>Prenájom bazéna 09/2025</t>
  </si>
  <si>
    <t>100120250006</t>
  </si>
  <si>
    <t>Vodný svet Zvolena, refundácia nákladov na rozvoj talentovanej mládeže, zmluva č.2025/CTM/09, suma 332,11 eur</t>
  </si>
  <si>
    <t>20250005</t>
  </si>
  <si>
    <t>Prenájom bazéna 10/2025</t>
  </si>
  <si>
    <t>100120250017</t>
  </si>
  <si>
    <t>Vodný svet Zvolena, refundácia nákladov na šport mládeže do 23 rokov cez kluby, zmluva č.2025/23/09, 2.splátka, suma 1050,39 eur</t>
  </si>
  <si>
    <t>Refundácia nákladov na športovú prípravu sekcie Freediving 2025</t>
  </si>
  <si>
    <t>Refundácia nákladov na športovú prípravu sekcie Freediving 2025, No limit freedivers, suma 272,73</t>
  </si>
  <si>
    <t>2500134</t>
  </si>
  <si>
    <t>prenájom bazéna 02/2025</t>
  </si>
  <si>
    <t>Refundácia nákladov na športovú prípravu sekcie Freediving 2025, Apnea Nautica, suma 1227,27</t>
  </si>
  <si>
    <t>2400490</t>
  </si>
  <si>
    <t>20.2.2025</t>
  </si>
  <si>
    <t>prenájom bazénových dráh</t>
  </si>
  <si>
    <t>2500068</t>
  </si>
  <si>
    <t>13.2.2025</t>
  </si>
  <si>
    <t>2500140</t>
  </si>
  <si>
    <t>3.4.2025</t>
  </si>
  <si>
    <t>2500183</t>
  </si>
  <si>
    <t>2.6.2025</t>
  </si>
  <si>
    <t>organizácia a techn.zabezpečenie 5. kola LM a SL, Žilina</t>
  </si>
  <si>
    <t>organizácia a techn.zabezpečenie 1.kola LM a SL 2026</t>
  </si>
  <si>
    <t>25038</t>
  </si>
  <si>
    <t>25PF0155</t>
  </si>
  <si>
    <t>25PF0172</t>
  </si>
  <si>
    <t>25PF0165</t>
  </si>
  <si>
    <t>25PF0156</t>
  </si>
  <si>
    <t>25PF0157</t>
  </si>
  <si>
    <t>20260032</t>
  </si>
  <si>
    <t>tlač nálepiek na šnorchle s číslami na DPP + odlišovacie pásiky na vyraďovacie preteky 150m, celk. Suma na faktúre 287,82 - rozdelene do 2 vyúčtovacích súborov za r.2025</t>
  </si>
  <si>
    <t>Martin Remenec</t>
  </si>
  <si>
    <t>Peter Pavlík</t>
  </si>
  <si>
    <t>Marián Bado</t>
  </si>
  <si>
    <t>náhrada cestovného rozhodcu   na 1.kole LM a SL , Ban.Bystrica ,7.2.2026, K.Sečkárová</t>
  </si>
  <si>
    <t>Katarína Sečkárová</t>
  </si>
  <si>
    <t>Peter Baroš</t>
  </si>
  <si>
    <t>náhrada cestovného rozhodcu   na 1.kole LM a SL , Ban.Bystrica ,7.2.2026, P.Baroš, M.Šovčik</t>
  </si>
  <si>
    <t>náhrada cestovného rozhodcu   na 1.kole LM a SL , Ban.Bystrica ,7.2.2026, M.Bado, M.Funtík</t>
  </si>
  <si>
    <t>náhrada cestovného rozhodcu   na 1.kole LM a SL , Ban.Bystrica ,7.2.2026, P.Pavlík, Z,Pavlíková, E.Masár</t>
  </si>
  <si>
    <t>náhrada cestovného rozhodcu   na 1.kole LM a SL , Ban.Bystrica ,7.2.2026, M.Remenec, L.Dukátová</t>
  </si>
  <si>
    <t>náhrada cestovného rozhodcu   na 1.kole LM a SL , Ban.Bystrica ,7.2.2026, Ľ.Tóthová</t>
  </si>
  <si>
    <t>Ľudmila Tóthová</t>
  </si>
  <si>
    <t>náhrada cestovného rozhodcu   na 1.kole LM a SL , Ban.Bystrica ,7.2.2026, B.Boboková</t>
  </si>
  <si>
    <t>Barbora Boboková</t>
  </si>
  <si>
    <t>technické zabezpečenie   na 1.kole LM a SL , Ban.Bystrica ,7.2.2026,</t>
  </si>
  <si>
    <t>202604</t>
  </si>
  <si>
    <t>náhrada straty času dobrovoľníka na 1.kole LM a SL , Ban.Bystrica ,7.2.2026,</t>
  </si>
  <si>
    <t>26004</t>
  </si>
  <si>
    <t>1. Názov podujatia: 1.kolo LM a SL 2026                                             Miesto konania: plaváreň Ban.Bystrica                      Termín: 7.2.2026 , počet účastníkov: 161 pretekárov, 27 realizačný tím</t>
  </si>
  <si>
    <t>Marián Martinkovič</t>
  </si>
  <si>
    <t>Miroslav Mavrák</t>
  </si>
  <si>
    <t>Miroslava Oklepková</t>
  </si>
  <si>
    <t>Marek Funtík</t>
  </si>
  <si>
    <t>Lucia Dukátová</t>
  </si>
  <si>
    <t>Katarína Oklepková</t>
  </si>
  <si>
    <t>Stanislava Drusková</t>
  </si>
  <si>
    <t>Natália Žecová</t>
  </si>
  <si>
    <t>Zuzana Pavlíková</t>
  </si>
  <si>
    <t>Lucia Oklepková</t>
  </si>
  <si>
    <t>Miloš Šovčík</t>
  </si>
  <si>
    <t>príprava štartovacej listiny, spracovanie výsledkov, obsluha časomiery, zverejnenie výsledkov na internete, tlač diplomov, 1.kole LM a SL , Ban.Bystrica ,7.2.2026</t>
  </si>
  <si>
    <t>12026</t>
  </si>
  <si>
    <t>20260326</t>
  </si>
  <si>
    <t>25PF0174</t>
  </si>
  <si>
    <t>26PF0018</t>
  </si>
  <si>
    <t>26PF0013</t>
  </si>
  <si>
    <t>26OZ0006</t>
  </si>
  <si>
    <t>26OZ0008</t>
  </si>
  <si>
    <t>26OZ0007</t>
  </si>
  <si>
    <t>26OZ0009</t>
  </si>
  <si>
    <t>26OZ0010</t>
  </si>
  <si>
    <t>26OZ0011</t>
  </si>
  <si>
    <t>26OZ0012</t>
  </si>
  <si>
    <t>26PF0014</t>
  </si>
  <si>
    <t>26OZ0005</t>
  </si>
  <si>
    <t>26PF0015</t>
  </si>
  <si>
    <t>26PF0017</t>
  </si>
  <si>
    <t>25OZ0142</t>
  </si>
  <si>
    <t>25OZ0144</t>
  </si>
  <si>
    <t>1. Názov podujatia: 1.kolo LM a SL                                              Miesto konania: plaváreň Trenčín                       Termín: 15.2.2025 , počet účastníkov: 143 pretekárov, 30 realizačný tím</t>
  </si>
  <si>
    <t>25PF0013</t>
  </si>
  <si>
    <t>20250020</t>
  </si>
  <si>
    <t>37920413</t>
  </si>
  <si>
    <t>Mestské hospodárstvo a správa lesov, m.r.o. Trenčín</t>
  </si>
  <si>
    <t>prenájom bazéna na 11 hod., 15.2.2025, Trenčín, celk.suma 1870,- Eur, časť vyúčtovaná v r. 2024</t>
  </si>
  <si>
    <t>prenájom plav.bazéna na  1.kolo LM a SL , 7.2.2026,Ban.Bystrica, celk.suma na faktúre 2880,-, zvyšok vyúčtované v PUŠ 2026</t>
  </si>
  <si>
    <t>Názov podujatia: 5.kolo LM a SL    Miesto konania:Plaváreň Žilina                     Termín: 8.11.2025 , počet účastníkov:   151 pretekárov, 28 realizačný tím</t>
  </si>
  <si>
    <t>Názov podujatia: ME seniorov finswimming                                              Miesto konania: Olsztyn, Poľsko                    Termín: 15.7. - 21.7.2025 , počet účastníkov:8x reprezentant, 1x tréner</t>
  </si>
  <si>
    <t>trénerské zabezpečenie repre.výjazdu na ME seniorov - Olsztyn, Poľsko, 15.-21.7.2025, 7 dní*40,-/deň</t>
  </si>
  <si>
    <t>Názov podujatia: 4.kolo LM a SL    Miesto konania:Plaváreň Štiavničky, Banská Bystrica                     Termín: 18.10.2025 , počet účastníkov:   160 pretekárov, 30x realizačný tím</t>
  </si>
  <si>
    <t>Water Dragons Senec, refundácia nákladov na šport mládeže do 23 rokov cez kluby, zmluva č.2025/23/11, 2.splátka suma 2406,15 eur</t>
  </si>
  <si>
    <t>37891952</t>
  </si>
  <si>
    <t>Vodný svet Zvolena o.z., Gorkého 760/14, 962 31 Sliač</t>
  </si>
  <si>
    <t>53314662</t>
  </si>
  <si>
    <t>Športový klub Kraken,Rákoš 9385/7, 960 01 Zvolen</t>
  </si>
  <si>
    <t>51581414</t>
  </si>
  <si>
    <t>No limit freedivers, Bazová 3272/112, Chorvátsky Grob 900 25</t>
  </si>
  <si>
    <t>54130743</t>
  </si>
  <si>
    <t>Klub nádychového potápania Apnea Nautica, Záhumenská 3589/22C, 900 31 Stupava</t>
  </si>
  <si>
    <t>Mgr. Zuzana Žecová, zps@zps-diving.sk, 0918 737 877</t>
  </si>
  <si>
    <t>Názov podujatia: 3.kolo LM a SL a MSR DPP     Miesto konania: Zlaté piesky Bratislava           Termín: 6.9.2025 ,       počet účastníkov:   74 pretekárov,  25 realizačný tím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</si>
</sst>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sz val="10"/>
      <name val="Calibri"/>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8" fillId="3" borderId="0" xfId="0" applyNumberFormat="1" applyFont="1" applyFill="1" applyAlignment="1" applyProtection="1">
      <alignment vertical="top" wrapText="1"/>
      <protection locked="0"/>
    </xf>
    <xf numFmtId="4" fontId="8" fillId="3" borderId="0" xfId="0" applyNumberFormat="1" applyFont="1" applyFill="1" applyAlignment="1" applyProtection="1">
      <alignment vertical="top"/>
      <protection locked="0"/>
    </xf>
    <xf numFmtId="49" fontId="54" fillId="17" borderId="1" xfId="0" applyNumberFormat="1" applyFont="1" applyFill="1" applyBorder="1" applyAlignment="1">
      <alignment vertical="top" wrapText="1"/>
    </xf>
    <xf numFmtId="49" fontId="8" fillId="3" borderId="1" xfId="0" applyNumberFormat="1" applyFont="1" applyFill="1" applyBorder="1" applyAlignment="1" applyProtection="1">
      <alignment vertical="top" wrapText="1"/>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e_Doklady" xfId="31" xr:uid="{C66D32F4-25FA-4236-845D-E6FAA44F6292}"/>
  </cellStyles>
  <dxfs count="9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84"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8" t="s">
        <v>0</v>
      </c>
      <c r="C1" s="327"/>
      <c r="D1" s="327"/>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350000000000001"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8"/>
      <c r="D21" s="328"/>
    </row>
    <row r="22" spans="1:4" x14ac:dyDescent="0.25">
      <c r="C22" s="329"/>
      <c r="D22" s="328"/>
    </row>
    <row r="23" spans="1:4" ht="66" x14ac:dyDescent="0.25">
      <c r="A23" s="23" t="s">
        <v>1380</v>
      </c>
      <c r="C23" s="255"/>
      <c r="D23" s="256"/>
    </row>
    <row r="24" spans="1:4" ht="12.75" customHeight="1" x14ac:dyDescent="0.25">
      <c r="C24" s="325"/>
      <c r="D24" s="326"/>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65"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11" t="s">
        <v>1390</v>
      </c>
    </row>
    <row r="73" spans="1:1" ht="39.6" x14ac:dyDescent="0.25">
      <c r="A73" s="23" t="s">
        <v>1391</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65"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400000000000006"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3" t="str">
        <f>Spolu!C3&amp;", "&amp;Spolu!C6</f>
        <v>Zväz potápačov Slovenska, Wolkrova 4, Bratislava, 851 01</v>
      </c>
      <c r="B1" s="373"/>
      <c r="C1" s="373"/>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4" t="s">
        <v>1276</v>
      </c>
      <c r="F3" s="375"/>
      <c r="N3" s="137" t="str">
        <f t="shared" si="0"/>
        <v>c - príspevok Slovenskému paralympijskému výboru</v>
      </c>
      <c r="O3" s="137" t="s">
        <v>342</v>
      </c>
      <c r="P3" s="137" t="str">
        <f>Spolu!B19</f>
        <v>príspevok Slovenskému paralympijskému výboru</v>
      </c>
    </row>
    <row r="4" spans="1:16" ht="45.75" customHeight="1" x14ac:dyDescent="0.25">
      <c r="E4" s="375"/>
      <c r="F4" s="375"/>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6" t="s">
        <v>1308</v>
      </c>
      <c r="B12" s="376"/>
      <c r="C12" s="376"/>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8" t="s">
        <v>1310</v>
      </c>
      <c r="C14" s="379"/>
      <c r="F14" s="313"/>
      <c r="N14" s="137" t="str">
        <f t="shared" si="0"/>
        <v xml:space="preserve">n - </v>
      </c>
      <c r="O14" s="137" t="s">
        <v>364</v>
      </c>
    </row>
    <row r="15" spans="1:16" ht="34.35" customHeight="1" x14ac:dyDescent="0.25">
      <c r="A15" s="139" t="s">
        <v>1311</v>
      </c>
      <c r="B15" s="378"/>
      <c r="C15" s="379"/>
      <c r="F15" s="381"/>
      <c r="N15" s="137" t="str">
        <f t="shared" si="0"/>
        <v xml:space="preserve">o - </v>
      </c>
      <c r="O15" s="137" t="s">
        <v>365</v>
      </c>
    </row>
    <row r="16" spans="1:16" x14ac:dyDescent="0.25">
      <c r="A16" s="139" t="s">
        <v>1295</v>
      </c>
      <c r="B16" s="142">
        <f>F8</f>
        <v>0</v>
      </c>
      <c r="C16" s="137"/>
      <c r="F16" s="381"/>
      <c r="N16" s="137" t="str">
        <f t="shared" si="0"/>
        <v xml:space="preserve">p - </v>
      </c>
      <c r="O16" s="137" t="s">
        <v>366</v>
      </c>
    </row>
    <row r="17" spans="1:16" ht="32.1" customHeight="1" x14ac:dyDescent="0.25">
      <c r="A17" s="139" t="s">
        <v>1298</v>
      </c>
      <c r="B17" s="142">
        <f>F9</f>
        <v>0</v>
      </c>
      <c r="C17" s="137"/>
      <c r="F17" s="381"/>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00585319</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0" t="s">
        <v>1303</v>
      </c>
      <c r="C24" s="38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2" t="s">
        <v>1317</v>
      </c>
      <c r="B2" s="382"/>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V2</v>
      </c>
      <c r="I2" s="334"/>
    </row>
    <row r="3" spans="1:11" ht="13.8" x14ac:dyDescent="0.25">
      <c r="A3" s="40"/>
      <c r="B3" s="40"/>
      <c r="C3" s="40"/>
      <c r="D3" s="40"/>
      <c r="E3" s="40"/>
      <c r="F3" s="40"/>
      <c r="G3" s="40"/>
      <c r="H3" s="335">
        <f>+Doklady!I101</f>
        <v>45887</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5" priority="2" stopIfTrue="1">
      <formula>$A78&lt;&gt;""</formula>
    </cfRule>
  </conditionalFormatting>
  <conditionalFormatting sqref="A8:I76 I78">
    <cfRule type="expression" dxfId="94" priority="7" stopIfTrue="1">
      <formula>$A8&lt;&gt;""</formula>
    </cfRule>
  </conditionalFormatting>
  <conditionalFormatting sqref="B78:H2888">
    <cfRule type="expression" dxfId="93" priority="3" stopIfTrue="1">
      <formula>$A78&lt;&gt;""</formula>
    </cfRule>
  </conditionalFormatting>
  <conditionalFormatting sqref="D2886:D2913">
    <cfRule type="expression" dxfId="9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9" t="s">
        <v>311</v>
      </c>
      <c r="B1" s="340"/>
      <c r="C1" s="174">
        <v>45688</v>
      </c>
      <c r="D1" s="26"/>
      <c r="G1" s="252">
        <v>45688</v>
      </c>
    </row>
    <row r="2" spans="1:7" ht="13.8" x14ac:dyDescent="0.25">
      <c r="A2" s="28"/>
      <c r="B2" s="28"/>
      <c r="G2" s="252">
        <v>45716</v>
      </c>
    </row>
    <row r="3" spans="1:7" ht="13.8" x14ac:dyDescent="0.25">
      <c r="A3" s="30" t="s">
        <v>312</v>
      </c>
      <c r="B3" s="337" t="str">
        <f>INDEX(Adr!B:B,Doklady!B102+1)</f>
        <v>Zväz potápačov Slovenska</v>
      </c>
      <c r="C3" s="337"/>
      <c r="D3" s="337"/>
      <c r="G3" s="252">
        <v>45747</v>
      </c>
    </row>
    <row r="4" spans="1:7" ht="13.8" x14ac:dyDescent="0.25">
      <c r="A4" s="30" t="s">
        <v>313</v>
      </c>
      <c r="B4" s="29" t="str">
        <f>RIGHT("0000"&amp;INDEX(Adr!A:A,Doklady!B102+1),8)</f>
        <v>00585319</v>
      </c>
      <c r="G4" s="252">
        <v>45777</v>
      </c>
    </row>
    <row r="5" spans="1:7" ht="13.8" x14ac:dyDescent="0.25">
      <c r="A5" s="30" t="s">
        <v>314</v>
      </c>
      <c r="B5" s="29" t="str">
        <f>INDEX(Adr!D:D,Doklady!B102+1)&amp;", "&amp;INDEX(Adr!E:E,Doklady!B102+1)</f>
        <v>Wolkrova 4,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48328</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48328</v>
      </c>
      <c r="G15" s="252"/>
    </row>
    <row r="16" spans="1:7" ht="13.8" x14ac:dyDescent="0.25">
      <c r="G16" s="252"/>
    </row>
    <row r="17" spans="1:5" ht="72" customHeight="1" x14ac:dyDescent="0.25">
      <c r="A17" s="338" t="s">
        <v>328</v>
      </c>
      <c r="B17" s="338"/>
      <c r="C17" s="338"/>
      <c r="D17" s="33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8"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2.1" customHeight="1" x14ac:dyDescent="0.3">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5">
      <c r="B3" s="160" t="s">
        <v>59</v>
      </c>
      <c r="C3" s="350" t="str">
        <f>INDEX(Adr!B2:B87,Doklady!B102)</f>
        <v>Zväz potápačov Slovenska</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00585319</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Wolkrova 4, Bratislava, 851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2">
        <f>SUMIF(K:K,A10,I:I)</f>
        <v>0</v>
      </c>
      <c r="F10" s="343"/>
      <c r="L10" s="120" t="s">
        <v>334</v>
      </c>
      <c r="M10" s="118"/>
      <c r="N10" s="118"/>
      <c r="O10" s="118"/>
      <c r="P10" s="118"/>
      <c r="Q10" s="118"/>
      <c r="R10" s="118"/>
      <c r="S10" s="118"/>
    </row>
    <row r="11" spans="1:26" ht="17.399999999999999" x14ac:dyDescent="0.3">
      <c r="A11" s="69" t="s">
        <v>319</v>
      </c>
      <c r="B11" s="70" t="s">
        <v>320</v>
      </c>
      <c r="C11" s="126">
        <f>SUMIF(FP!J:J,Doklady!$B$1&amp;A11,FP!D:D)</f>
        <v>48328</v>
      </c>
      <c r="D11" s="126">
        <f>+C11-E11</f>
        <v>48328</v>
      </c>
      <c r="E11" s="353">
        <f>+I39-I42+I44-I47</f>
        <v>0</v>
      </c>
      <c r="F11" s="354"/>
      <c r="J11" s="176"/>
      <c r="L11" s="161" t="str">
        <f>L41</f>
        <v>a - potápačské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2">
        <f>SUMIF(K:K,A12,I:I)</f>
        <v>0</v>
      </c>
      <c r="F12" s="343"/>
      <c r="J12" s="177"/>
      <c r="L12" s="161" t="str">
        <f>L42</f>
        <v>a - potápačské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2">
        <f>SUMIF(K:K,A13,I:I)</f>
        <v>0</v>
      </c>
      <c r="F13" s="34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2" t="s">
        <v>336</v>
      </c>
      <c r="C16" s="363"/>
      <c r="D16" s="363"/>
      <c r="E16" s="363"/>
      <c r="F16" s="363"/>
      <c r="G16" s="363"/>
      <c r="H16" s="364"/>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7" t="s">
        <v>339</v>
      </c>
      <c r="C17" s="357"/>
      <c r="D17" s="357"/>
      <c r="E17" s="357"/>
      <c r="F17" s="357"/>
      <c r="G17" s="357"/>
      <c r="H17" s="357"/>
      <c r="I17" s="73">
        <f>SUMIF(FP!I:I,Doklady!$B$1&amp;A17,FP!D:D)</f>
        <v>48328</v>
      </c>
      <c r="T17" s="86"/>
    </row>
    <row r="18" spans="1:20" x14ac:dyDescent="0.2">
      <c r="A18" s="135" t="s">
        <v>340</v>
      </c>
      <c r="B18" s="357" t="s">
        <v>341</v>
      </c>
      <c r="C18" s="357"/>
      <c r="D18" s="357"/>
      <c r="E18" s="357"/>
      <c r="F18" s="357"/>
      <c r="G18" s="357"/>
      <c r="H18" s="357"/>
      <c r="I18" s="73">
        <f>SUMIF(FP!I:I,Doklady!$B$1&amp;A18,FP!D:D)</f>
        <v>0</v>
      </c>
    </row>
    <row r="19" spans="1:20" x14ac:dyDescent="0.2">
      <c r="A19" s="115" t="s">
        <v>342</v>
      </c>
      <c r="B19" s="357" t="s">
        <v>343</v>
      </c>
      <c r="C19" s="357"/>
      <c r="D19" s="357"/>
      <c r="E19" s="357"/>
      <c r="F19" s="357"/>
      <c r="G19" s="357"/>
      <c r="H19" s="357"/>
      <c r="I19" s="73">
        <f>SUMIF(FP!I:I,Doklady!$B$1&amp;A19,FP!D:D)</f>
        <v>0</v>
      </c>
    </row>
    <row r="20" spans="1:20" x14ac:dyDescent="0.2">
      <c r="A20" s="135" t="s">
        <v>344</v>
      </c>
      <c r="B20" s="346" t="s">
        <v>345</v>
      </c>
      <c r="C20" s="347"/>
      <c r="D20" s="347"/>
      <c r="E20" s="347"/>
      <c r="F20" s="347"/>
      <c r="G20" s="347"/>
      <c r="H20" s="348"/>
      <c r="I20" s="73">
        <f>SUMIF(FP!I:I,Doklady!$B$1&amp;A20,FP!D:D)</f>
        <v>0</v>
      </c>
      <c r="T20" s="86"/>
    </row>
    <row r="21" spans="1:20" x14ac:dyDescent="0.2">
      <c r="A21" s="115" t="s">
        <v>346</v>
      </c>
      <c r="B21" s="346" t="s">
        <v>347</v>
      </c>
      <c r="C21" s="347"/>
      <c r="D21" s="347"/>
      <c r="E21" s="347"/>
      <c r="F21" s="347"/>
      <c r="G21" s="347"/>
      <c r="H21" s="348"/>
      <c r="I21" s="73">
        <f>SUMIF(FP!I:I,Doklady!$B$1&amp;A21,FP!D:D)</f>
        <v>0</v>
      </c>
      <c r="T21" s="86"/>
    </row>
    <row r="22" spans="1:20" x14ac:dyDescent="0.2">
      <c r="A22" s="135" t="s">
        <v>348</v>
      </c>
      <c r="B22" s="365" t="s">
        <v>349</v>
      </c>
      <c r="C22" s="366"/>
      <c r="D22" s="366"/>
      <c r="E22" s="366"/>
      <c r="F22" s="366"/>
      <c r="G22" s="366"/>
      <c r="H22" s="367"/>
      <c r="I22" s="73">
        <f>SUMIF(FP!I:I,Doklady!$B$1&amp;A22,FP!D:D)</f>
        <v>0</v>
      </c>
      <c r="T22" s="86"/>
    </row>
    <row r="23" spans="1:20" x14ac:dyDescent="0.2">
      <c r="A23" s="115" t="s">
        <v>350</v>
      </c>
      <c r="B23" s="346" t="s">
        <v>351</v>
      </c>
      <c r="C23" s="347"/>
      <c r="D23" s="347"/>
      <c r="E23" s="347"/>
      <c r="F23" s="347"/>
      <c r="G23" s="347"/>
      <c r="H23" s="348"/>
      <c r="I23" s="73">
        <f>SUMIF(FP!I:I,Doklady!$B$1&amp;A23,FP!D:D)</f>
        <v>0</v>
      </c>
      <c r="T23" s="86"/>
    </row>
    <row r="24" spans="1:20" x14ac:dyDescent="0.2">
      <c r="A24" s="135" t="s">
        <v>352</v>
      </c>
      <c r="B24" s="346" t="s">
        <v>353</v>
      </c>
      <c r="C24" s="347"/>
      <c r="D24" s="347"/>
      <c r="E24" s="347"/>
      <c r="F24" s="347"/>
      <c r="G24" s="347"/>
      <c r="H24" s="348"/>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361</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68"/>
      <c r="C32" s="369"/>
      <c r="D32" s="369"/>
      <c r="E32" s="369"/>
      <c r="F32" s="369"/>
      <c r="G32" s="369"/>
      <c r="H32" s="370"/>
      <c r="I32" s="73">
        <f>SUMIF(FP!I:I,Doklady!$B$1&amp;A32,FP!D:D)</f>
        <v>0</v>
      </c>
      <c r="T32" s="86"/>
    </row>
    <row r="33" spans="1:21" hidden="1" x14ac:dyDescent="0.2">
      <c r="A33" s="115" t="s">
        <v>367</v>
      </c>
      <c r="B33" s="368"/>
      <c r="C33" s="369"/>
      <c r="D33" s="369"/>
      <c r="E33" s="369"/>
      <c r="F33" s="369"/>
      <c r="G33" s="369"/>
      <c r="H33" s="370"/>
      <c r="I33" s="73">
        <f>SUMIF(FP!I:I,Doklady!$B$1&amp;A33,FP!D:D)</f>
        <v>0</v>
      </c>
      <c r="T33" s="86"/>
    </row>
    <row r="34" spans="1:21" hidden="1" x14ac:dyDescent="0.2">
      <c r="A34" s="135" t="s">
        <v>368</v>
      </c>
      <c r="B34" s="371"/>
      <c r="C34" s="371"/>
      <c r="D34" s="371"/>
      <c r="E34" s="371"/>
      <c r="F34" s="371"/>
      <c r="G34" s="371"/>
      <c r="H34" s="37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potápačské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9665.6</v>
      </c>
      <c r="G39" s="78">
        <f>+MAX(I39-C39-D39-E39-F39-H39,0)</f>
        <v>38662.400000000001</v>
      </c>
      <c r="H39" s="78">
        <f>+IFERROR(VLOOKUP(K40&amp;" - kapitálové transfery",B$53:C$90,2,0),0)</f>
        <v>0</v>
      </c>
      <c r="I39" s="73">
        <f>SUMIF(FP!K:K,K40,FP!D:D)</f>
        <v>48328</v>
      </c>
      <c r="L39" s="84">
        <f>COUNTIF(FP!N:N,Doklady!B1&amp;"aK")</f>
        <v>0</v>
      </c>
      <c r="T39" s="86"/>
    </row>
    <row r="40" spans="1:21" x14ac:dyDescent="0.2">
      <c r="A40" s="115" t="s">
        <v>338</v>
      </c>
      <c r="B40" s="116" t="s">
        <v>377</v>
      </c>
      <c r="C40" s="78">
        <f>DSUM(Doklady!A103:J9727,"GGG",Spolu!L40:M42)</f>
        <v>6716.4000000000005</v>
      </c>
      <c r="D40" s="78">
        <f>DSUM(Doklady!A103:J9727,"GGG",Spolu!N40:O42)</f>
        <v>20353.59</v>
      </c>
      <c r="E40" s="78">
        <f>DSUM(Doklady!A103:J9727,"GGG",Spolu!P40:Q42)</f>
        <v>7056.7</v>
      </c>
      <c r="F40" s="78">
        <f>DSUM(Doklady!A103:J9727,"GGG",Spolu!R40:S42)</f>
        <v>9659.06</v>
      </c>
      <c r="G40" s="78">
        <f>DSUM(Doklady!A103:J9727,"GGG",Spolu!T40:U42)-H40</f>
        <v>4542.25</v>
      </c>
      <c r="H40" s="78">
        <f>+IFERROR(VLOOKUP(K40&amp;" - kapitálové transfery",B$53:D$90,3,0),0)</f>
        <v>0</v>
      </c>
      <c r="I40" s="73">
        <f>+C40+D40+E40+F40+G40+H40</f>
        <v>48328</v>
      </c>
      <c r="J40" s="218" t="str">
        <f>+K45</f>
        <v>.</v>
      </c>
      <c r="K40" s="218" t="str">
        <f>IF(L38&gt;0,INDEX(FP!K:K,Doklady!B2),".")</f>
        <v>potápačské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potápačské športy - bežné transfery</v>
      </c>
      <c r="M41" s="120">
        <v>1</v>
      </c>
      <c r="N41" s="161" t="str">
        <f>+L41</f>
        <v>a - potápačské športy - bežné transfery</v>
      </c>
      <c r="O41" s="120">
        <v>2</v>
      </c>
      <c r="P41" s="161" t="str">
        <f>+L41</f>
        <v>a - potápačské športy - bežné transfery</v>
      </c>
      <c r="Q41" s="120">
        <v>3</v>
      </c>
      <c r="R41" s="161" t="str">
        <f>+L41</f>
        <v>a - potápačské športy - bežné transfery</v>
      </c>
      <c r="S41" s="120">
        <v>4</v>
      </c>
      <c r="T41" s="161" t="str">
        <f>+L41</f>
        <v>a - potápačské športy - bežné transfery</v>
      </c>
      <c r="U41" s="120">
        <v>5</v>
      </c>
    </row>
    <row r="42" spans="1:21" ht="10.5" customHeight="1" x14ac:dyDescent="0.2">
      <c r="A42" s="115" t="s">
        <v>338</v>
      </c>
      <c r="B42" s="116" t="s">
        <v>380</v>
      </c>
      <c r="C42" s="73">
        <f>+C40</f>
        <v>6716.4000000000005</v>
      </c>
      <c r="D42" s="216">
        <f>+D40</f>
        <v>20353.59</v>
      </c>
      <c r="E42" s="216">
        <f>+E40</f>
        <v>7056.7</v>
      </c>
      <c r="F42" s="216">
        <f>+MIN(F39:F40)</f>
        <v>9659.06</v>
      </c>
      <c r="G42" s="216">
        <f>+MIN(G39+MAX(F39-F40,0)-MAX(E40-E39,0)-MAX(D40-D39,0)-MAX(C40-C39,0),G40)</f>
        <v>4542.25</v>
      </c>
      <c r="H42" s="216">
        <f>+MIN(H39:H40)</f>
        <v>0</v>
      </c>
      <c r="I42" s="73">
        <f>+C42+D42+E42+MIN(F39:F40)+G42+H42</f>
        <v>48328</v>
      </c>
      <c r="J42" s="219">
        <f>+K47</f>
        <v>0</v>
      </c>
      <c r="K42" s="219">
        <f>+I42-H42</f>
        <v>48328</v>
      </c>
      <c r="L42" s="161" t="str">
        <f>+SUBSTITUTE(L41,"bežné","kapitálové")</f>
        <v>a - potápačské športy - kapitálové transfery</v>
      </c>
      <c r="M42" s="120">
        <v>1</v>
      </c>
      <c r="N42" s="161" t="str">
        <f>+L42</f>
        <v>a - potápačské športy - kapitálové transfery</v>
      </c>
      <c r="O42" s="120">
        <v>2</v>
      </c>
      <c r="P42" s="161" t="str">
        <f>+L42</f>
        <v>a - potápačské športy - kapitálové transfery</v>
      </c>
      <c r="Q42" s="120">
        <v>3</v>
      </c>
      <c r="R42" s="161" t="str">
        <f>+L42</f>
        <v>a - potápačské športy - kapitálové transfery</v>
      </c>
      <c r="S42" s="120">
        <v>4</v>
      </c>
      <c r="T42" s="161" t="str">
        <f>+L42</f>
        <v>a - potápačské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DSUM(Doklady!A103:J9727,"GGG",Spolu!L45:M47)</f>
        <v>0</v>
      </c>
      <c r="D45" s="78">
        <f>DSUM(Doklady!A103:J9727,"GGG",Spolu!N45:O47)</f>
        <v>0</v>
      </c>
      <c r="E45" s="78">
        <f>DSUM(Doklady!A103:J9727,"GGG",Spolu!P45:Q47)</f>
        <v>0</v>
      </c>
      <c r="F45" s="78">
        <f>DSUM(Doklady!A103:J9727,"GGG",Spolu!R45:S47)</f>
        <v>0</v>
      </c>
      <c r="G45" s="78">
        <f>DSUM(Doklady!A103:J9727,"GGG",Spolu!T45:U47)-H45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4"/>
      <c r="B50" s="345"/>
      <c r="C50" s="345"/>
      <c r="D50" s="345"/>
      <c r="E50" s="345"/>
      <c r="F50" s="345"/>
      <c r="G50" s="345"/>
      <c r="H50" s="345"/>
      <c r="I50" s="34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potápačské športy - bežné transfery</v>
      </c>
      <c r="C53" s="73">
        <f>IF(A53&lt;&gt;"",INDEX(FP!D:D,Doklady!B$2+(ROW()-53)),"")</f>
        <v>48328</v>
      </c>
      <c r="D53" s="73">
        <f>IF(A53&lt;&gt;"",Doklady!I1-Doklady!J1,"")</f>
        <v>48328.000000000022</v>
      </c>
      <c r="E53" s="73">
        <f>IF(A53&lt;&gt;"",MIN(D53,C53)*Doklady!C1/(1-Doklady!C1),"")</f>
        <v>0</v>
      </c>
      <c r="F53" s="71">
        <f>IF(A53&lt;&gt;"",Doklady!J1,"")</f>
        <v>0</v>
      </c>
      <c r="G53" s="73">
        <f>+IFERROR(HLOOKUP(IF(RIGHT(B53,15)="bežné transfery",LEFT(B53,LEN(B53)-18),0),$J$40:$K$42,3,0),MIN(C53,D53))</f>
        <v>48328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48328</v>
      </c>
      <c r="D130" s="228">
        <f t="shared" ref="D130:I130" si="9">SUM(D53:D129)</f>
        <v>48328.000000000022</v>
      </c>
      <c r="E130" s="228">
        <f t="shared" si="9"/>
        <v>0</v>
      </c>
      <c r="F130" s="228">
        <f t="shared" si="9"/>
        <v>0</v>
      </c>
      <c r="G130" s="228">
        <f t="shared" si="9"/>
        <v>48328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t="s">
        <v>1923</v>
      </c>
      <c r="C140" s="229"/>
      <c r="D140" s="361"/>
      <c r="E140" s="361"/>
      <c r="F140" s="361"/>
      <c r="G140" s="361"/>
      <c r="H140" s="361"/>
      <c r="I140" s="361"/>
      <c r="J140" s="85"/>
    </row>
    <row r="141" spans="1:26" ht="68.25" customHeight="1" x14ac:dyDescent="0.25">
      <c r="A141" s="9"/>
      <c r="B141" s="283" t="s">
        <v>397</v>
      </c>
      <c r="C141" s="214"/>
      <c r="D141" s="341" t="s">
        <v>398</v>
      </c>
      <c r="E141" s="341"/>
      <c r="F141" s="341"/>
      <c r="G141" s="341"/>
      <c r="H141" s="341"/>
      <c r="I141" s="34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1" priority="43" stopIfTrue="1" operator="lessThanOrEqual">
      <formula>0</formula>
    </cfRule>
    <cfRule type="cellIs" dxfId="90" priority="44" stopIfTrue="1" operator="greaterThan">
      <formula>0</formula>
    </cfRule>
  </conditionalFormatting>
  <conditionalFormatting sqref="D53:D129">
    <cfRule type="expression" dxfId="89" priority="31" stopIfTrue="1">
      <formula>$C53=$D53</formula>
    </cfRule>
    <cfRule type="expression" dxfId="88" priority="33" stopIfTrue="1">
      <formula>$C53&lt;&gt;$D53</formula>
    </cfRule>
  </conditionalFormatting>
  <conditionalFormatting sqref="E9:F9">
    <cfRule type="expression" dxfId="87" priority="38" stopIfTrue="1">
      <formula>SUM($E$10:$F$14)&gt;0</formula>
    </cfRule>
  </conditionalFormatting>
  <conditionalFormatting sqref="G53:G129">
    <cfRule type="expression" dxfId="86" priority="13" stopIfTrue="1">
      <formula>$C53=$G53</formula>
    </cfRule>
    <cfRule type="expression" dxfId="85" priority="14" stopIfTrue="1">
      <formula>$C53&lt;&gt;$G53</formula>
    </cfRule>
  </conditionalFormatting>
  <conditionalFormatting sqref="I42">
    <cfRule type="cellIs" dxfId="84" priority="1" stopIfTrue="1" operator="greaterThan">
      <formula>0</formula>
    </cfRule>
  </conditionalFormatting>
  <conditionalFormatting sqref="I47">
    <cfRule type="cellIs" dxfId="83" priority="15" stopIfTrue="1" operator="greaterThan">
      <formula>0</formula>
    </cfRule>
  </conditionalFormatting>
  <conditionalFormatting sqref="I53:I129">
    <cfRule type="cellIs" dxfId="82" priority="40" stopIfTrue="1" operator="equal">
      <formula>0</formula>
    </cfRule>
    <cfRule type="cellIs" dxfId="8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727"/>
  <sheetViews>
    <sheetView tabSelected="1" topLeftCell="A205" zoomScaleNormal="100" workbookViewId="0">
      <selection activeCell="A217" sqref="A217:XFD217"/>
    </sheetView>
  </sheetViews>
  <sheetFormatPr defaultColWidth="11.44140625" defaultRowHeight="10.199999999999999" x14ac:dyDescent="0.2"/>
  <cols>
    <col min="1" max="1" width="29.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potápačské športy - bežné transfery</v>
      </c>
      <c r="B1" s="232" t="str">
        <f>INDEX(Adr!A:A,B102+1)</f>
        <v>00585319</v>
      </c>
      <c r="C1" s="233">
        <f>IF(ROW()&lt;=B$3,INDEX(FP!E:E,B$2+ROW()-1),"")</f>
        <v>0</v>
      </c>
      <c r="D1" s="234" t="str">
        <f>IF(ROW()&lt;=B$3,INDEX(FP!F:F,B$2+ROW()-1),"")</f>
        <v>a</v>
      </c>
      <c r="E1" s="234"/>
      <c r="F1" s="234" t="str">
        <f>IF(ROW()&lt;=B$3,INDEX(FP!G:G,B$2+ROW()-1),"")</f>
        <v>026 02</v>
      </c>
      <c r="G1" s="234"/>
      <c r="H1" s="235" t="str">
        <f>IF(ROW()&lt;=B$3,INDEX(FP!C:C,B$2+ROW()-1),"")</f>
        <v>potápačské športy - bežné transfery</v>
      </c>
      <c r="I1" s="236">
        <f>IF(ROW()&lt;=B$3,SUMIF(A$107:A$9769,A1,I$107:I$9769),"")</f>
        <v>48328.000000000022</v>
      </c>
      <c r="J1" s="236">
        <f>IF(ROW()&lt;=B$3,SUMIFS(I$103:I$49769,A$103:A$49769,K1,J$103:J$49769,L1),"")</f>
        <v>0</v>
      </c>
      <c r="K1" s="110" t="str">
        <f>$A1</f>
        <v>a - potápačské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92</v>
      </c>
      <c r="C2" s="233" t="str">
        <f>IF(ROW()&lt;=B$3,INDEX(FP!E:E,B$2+ROW()-1),"")</f>
        <v/>
      </c>
      <c r="D2" s="234" t="str">
        <f>IF(ROW()&lt;=B$3,INDEX(FP!F:F,B$2+ROW()-1),"")</f>
        <v/>
      </c>
      <c r="E2" s="234"/>
      <c r="F2" s="234" t="str">
        <f>IF(ROW()&lt;=B$3,INDEX(FP!G:G,B$2+ROW()-1),"")</f>
        <v/>
      </c>
      <c r="G2" s="234"/>
      <c r="H2" s="235" t="str">
        <f>IF(ROW()&lt;=B$3,INDEX(FP!C:C,B$2+ROW()-1),"")</f>
        <v/>
      </c>
      <c r="I2" s="236" t="str">
        <f>IF(ROW()&lt;=B$3,SUMIF(A$107:A$9769,A2,I$107:I$9769),"")</f>
        <v/>
      </c>
      <c r="J2" s="236" t="str">
        <f>IF(ROW()&lt;=B$3,SUMIFS(I$103:I$49769,A$103:A$49769,K2,J$103:J$49769,L2),"")</f>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IF(ROW()&lt;=B$3,SUMIF(A$107:A$9769,A3,I$107:I$9769),"")</f>
        <v/>
      </c>
      <c r="J3" s="236" t="str">
        <f>IF(ROW()&lt;=B$3,SUMIFS(I$103:I$49769,A$103:A$49769,K3,J$103:J$49769,L3),"")</f>
        <v/>
      </c>
      <c r="K3" s="110" t="str">
        <f t="shared" ref="K3:K66" si="0">$A3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IF(ROW()&lt;=B$3,SUMIF(A$107:A$9769,A4,I$107:I$9769),"")</f>
        <v/>
      </c>
      <c r="J4" s="236" t="str">
        <f>IF(ROW()&lt;=B$3,SUMIFS(I$103:I$49769,A$103:A$49769,K4,J$103:J$49769,L4),"")</f>
        <v/>
      </c>
      <c r="K4" s="110" t="str">
        <f t="shared" si="0"/>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IF(ROW()&lt;=B$3,SUMIF(A$107:A$9769,A5,I$107:I$9769),"")</f>
        <v/>
      </c>
      <c r="J5" s="236" t="str">
        <f>IF(ROW()&lt;=B$3,SUMIFS(I$103:I$49769,A$103:A$49769,K5,J$103:J$49769,L5),"")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IF(ROW()&lt;=B$3,SUMIF(A$107:A$9769,A6,I$107:I$9769),"")</f>
        <v/>
      </c>
      <c r="J6" s="236" t="str">
        <f>IF(ROW()&lt;=B$3,SUMIFS(I$103:I$49769,A$103:A$49769,K6,J$103:J$49769,L6),"")</f>
        <v/>
      </c>
      <c r="K6" s="110" t="str">
        <f t="shared" si="0"/>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IF(ROW()&lt;=B$3,SUMIF(A$107:A$9769,A7,I$107:I$9769),"")</f>
        <v/>
      </c>
      <c r="J7" s="236" t="str">
        <f>IF(ROW()&lt;=B$3,SUMIFS(I$103:I$49769,A$103:A$49769,K7,J$103:J$49769,L7),"")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IF(ROW()&lt;=B$3,SUMIF(A$107:A$9769,A8,I$107:I$9769),"")</f>
        <v/>
      </c>
      <c r="J8" s="236" t="str">
        <f>IF(ROW()&lt;=B$3,SUMIFS(I$103:I$49769,A$103:A$49769,K8,J$103:J$49769,L8),"")</f>
        <v/>
      </c>
      <c r="K8" s="110" t="str">
        <f t="shared" si="0"/>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IF(ROW()&lt;=B$3,SUMIF(A$107:A$9769,A9,I$107:I$9769),"")</f>
        <v/>
      </c>
      <c r="J9" s="236" t="str">
        <f>IF(ROW()&lt;=B$3,SUMIFS(I$103:I$49769,A$103:A$49769,K9,J$103:J$49769,L9),"")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IF(ROW()&lt;=B$3,SUMIF(A$107:A$9769,A10,I$107:I$9769),"")</f>
        <v/>
      </c>
      <c r="J10" s="236" t="str">
        <f>IF(ROW()&lt;=B$3,SUMIFS(I$103:I$49769,A$103:A$49769,K10,J$103:J$49769,L10),"")</f>
        <v/>
      </c>
      <c r="K10" s="110" t="str">
        <f t="shared" si="0"/>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IF(ROW()&lt;=B$3,SUMIF(A$107:A$9769,A11,I$107:I$9769),"")</f>
        <v/>
      </c>
      <c r="J11" s="236" t="str">
        <f>IF(ROW()&lt;=B$3,SUMIFS(I$103:I$49769,A$103:A$49769,K11,J$103:J$49769,L11),"")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IF(ROW()&lt;=B$3,SUMIF(A$107:A$9769,A12,I$107:I$9769),"")</f>
        <v/>
      </c>
      <c r="J12" s="236" t="str">
        <f>IF(ROW()&lt;=B$3,SUMIFS(I$103:I$49769,A$103:A$49769,K12,J$103:J$49769,L12),"")</f>
        <v/>
      </c>
      <c r="K12" s="110" t="str">
        <f t="shared" si="0"/>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IF(ROW()&lt;=B$3,SUMIF(A$107:A$9769,A13,I$107:I$9769),"")</f>
        <v/>
      </c>
      <c r="J13" s="236" t="str">
        <f>IF(ROW()&lt;=B$3,SUMIFS(I$103:I$49769,A$103:A$49769,K13,J$103:J$49769,L13),"")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IF(ROW()&lt;=B$3,SUMIF(A$107:A$9769,A14,I$107:I$9769),"")</f>
        <v/>
      </c>
      <c r="J14" s="236" t="str">
        <f>IF(ROW()&lt;=B$3,SUMIFS(I$103:I$49769,A$103:A$49769,K14,J$103:J$49769,L14),"")</f>
        <v/>
      </c>
      <c r="K14" s="110" t="str">
        <f t="shared" si="0"/>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IF(ROW()&lt;=B$3,SUMIF(A$107:A$9769,A15,I$107:I$9769),"")</f>
        <v/>
      </c>
      <c r="J15" s="236" t="str">
        <f>IF(ROW()&lt;=B$3,SUMIFS(I$103:I$49769,A$103:A$49769,K15,J$103:J$49769,L15),"")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IF(ROW()&lt;=B$3,SUMIF(A$107:A$9769,A16,I$107:I$9769),"")</f>
        <v/>
      </c>
      <c r="J16" s="236" t="str">
        <f>IF(ROW()&lt;=B$3,SUMIFS(I$103:I$49769,A$103:A$49769,K16,J$103:J$49769,L16),"")</f>
        <v/>
      </c>
      <c r="K16" s="110" t="str">
        <f t="shared" si="0"/>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IF(ROW()&lt;=B$3,SUMIF(A$107:A$9769,A17,I$107:I$9769),"")</f>
        <v/>
      </c>
      <c r="J17" s="236" t="str">
        <f>IF(ROW()&lt;=B$3,SUMIFS(I$103:I$49769,A$103:A$49769,K17,J$103:J$49769,L17),"")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IF(ROW()&lt;=B$3,SUMIF(A$107:A$9769,A18,I$107:I$9769),"")</f>
        <v/>
      </c>
      <c r="J18" s="236" t="str">
        <f>IF(ROW()&lt;=B$3,SUMIFS(I$103:I$49769,A$103:A$49769,K18,J$103:J$49769,L18),"")</f>
        <v/>
      </c>
      <c r="K18" s="110" t="str">
        <f t="shared" si="0"/>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IF(ROW()&lt;=B$3,SUMIF(A$107:A$9769,A19,I$107:I$9769),"")</f>
        <v/>
      </c>
      <c r="J19" s="236" t="str">
        <f>IF(ROW()&lt;=B$3,SUMIFS(I$103:I$49769,A$103:A$49769,K19,J$103:J$49769,L19),"")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IF(ROW()&lt;=B$3,SUMIF(A$107:A$9769,A20,I$107:I$9769),"")</f>
        <v/>
      </c>
      <c r="J20" s="236" t="str">
        <f>IF(ROW()&lt;=B$3,SUMIFS(I$103:I$49769,A$103:A$49769,K20,J$103:J$49769,L20),"")</f>
        <v/>
      </c>
      <c r="K20" s="110" t="str">
        <f t="shared" si="0"/>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IF(ROW()&lt;=B$3,SUMIF(A$107:A$9769,A21,I$107:I$9769),"")</f>
        <v/>
      </c>
      <c r="J21" s="236" t="str">
        <f>IF(ROW()&lt;=B$3,SUMIFS(I$103:I$49769,A$103:A$49769,K21,J$103:J$49769,L21),"")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IF(ROW()&lt;=B$3,SUMIF(A$107:A$9769,A22,I$107:I$9769),"")</f>
        <v/>
      </c>
      <c r="J22" s="236" t="str">
        <f>IF(ROW()&lt;=B$3,SUMIFS(I$103:I$49769,A$103:A$49769,K22,J$103:J$49769,L22),"")</f>
        <v/>
      </c>
      <c r="K22" s="110" t="str">
        <f t="shared" si="0"/>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IF(ROW()&lt;=B$3,SUMIF(A$107:A$9769,A23,I$107:I$9769),"")</f>
        <v/>
      </c>
      <c r="J23" s="236" t="str">
        <f>IF(ROW()&lt;=B$3,SUMIFS(I$103:I$49769,A$103:A$49769,K23,J$103:J$49769,L23),"")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IF(ROW()&lt;=B$3,SUMIF(A$107:A$9769,A24,I$107:I$9769),"")</f>
        <v/>
      </c>
      <c r="J24" s="236" t="str">
        <f>IF(ROW()&lt;=B$3,SUMIFS(I$103:I$49769,A$103:A$49769,K24,J$103:J$49769,L24),"")</f>
        <v/>
      </c>
      <c r="K24" s="110" t="str">
        <f t="shared" si="0"/>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IF(ROW()&lt;=B$3,SUMIF(A$107:A$9769,A25,I$107:I$9769),"")</f>
        <v/>
      </c>
      <c r="J25" s="236" t="str">
        <f>IF(ROW()&lt;=B$3,SUMIFS(I$103:I$49769,A$103:A$49769,K25,J$103:J$49769,L25),"")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IF(ROW()&lt;=B$3,SUMIF(A$107:A$9769,A26,I$107:I$9769),"")</f>
        <v/>
      </c>
      <c r="J26" s="236" t="str">
        <f>IF(ROW()&lt;=B$3,SUMIFS(I$103:I$49769,A$103:A$49769,K26,J$103:J$49769,L26),"")</f>
        <v/>
      </c>
      <c r="K26" s="110" t="str">
        <f t="shared" si="0"/>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IF(ROW()&lt;=B$3,SUMIF(A$107:A$9769,A27,I$107:I$9769),"")</f>
        <v/>
      </c>
      <c r="J27" s="236" t="str">
        <f>IF(ROW()&lt;=B$3,SUMIFS(I$103:I$49769,A$103:A$49769,K27,J$103:J$49769,L27),"")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IF(ROW()&lt;=B$3,SUMIF(A$107:A$9769,A28,I$107:I$9769),"")</f>
        <v/>
      </c>
      <c r="J28" s="236" t="str">
        <f>IF(ROW()&lt;=B$3,SUMIFS(I$103:I$49769,A$103:A$49769,K28,J$103:J$49769,L28),"")</f>
        <v/>
      </c>
      <c r="K28" s="110" t="str">
        <f t="shared" si="0"/>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IF(ROW()&lt;=B$3,SUMIF(A$107:A$9769,A29,I$107:I$9769),"")</f>
        <v/>
      </c>
      <c r="J29" s="236" t="str">
        <f>IF(ROW()&lt;=B$3,SUMIFS(I$103:I$49769,A$103:A$49769,K29,J$103:J$49769,L29),"")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IF(ROW()&lt;=B$3,SUMIF(A$107:A$9769,A30,I$107:I$9769),"")</f>
        <v/>
      </c>
      <c r="J30" s="236" t="str">
        <f>IF(ROW()&lt;=B$3,SUMIFS(I$103:I$49769,A$103:A$49769,K30,J$103:J$49769,L30),"")</f>
        <v/>
      </c>
      <c r="K30" s="110" t="str">
        <f t="shared" si="0"/>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IF(ROW()&lt;=B$3,SUMIF(A$107:A$9769,A31,I$107:I$9769),"")</f>
        <v/>
      </c>
      <c r="J31" s="236" t="str">
        <f>IF(ROW()&lt;=B$3,SUMIFS(I$103:I$49769,A$103:A$49769,K31,J$103:J$49769,L31),"")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IF(ROW()&lt;=B$3,SUMIF(A$107:A$9769,A32,I$107:I$9769),"")</f>
        <v/>
      </c>
      <c r="J32" s="236" t="str">
        <f>IF(ROW()&lt;=B$3,SUMIFS(I$103:I$49769,A$103:A$49769,K32,J$103:J$49769,L32),"")</f>
        <v/>
      </c>
      <c r="K32" s="110" t="str">
        <f t="shared" si="0"/>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IF(ROW()&lt;=B$3,SUMIF(A$107:A$9769,A33,I$107:I$9769),"")</f>
        <v/>
      </c>
      <c r="J33" s="236" t="str">
        <f>IF(ROW()&lt;=B$3,SUMIFS(I$103:I$49769,A$103:A$49769,K33,J$103:J$49769,L33),"")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IF(ROW()&lt;=B$3,SUMIF(A$107:A$9769,A34,I$107:I$9769),"")</f>
        <v/>
      </c>
      <c r="J34" s="236" t="str">
        <f>IF(ROW()&lt;=B$3,SUMIFS(I$103:I$49769,A$103:A$49769,K34,J$103:J$49769,L34),"")</f>
        <v/>
      </c>
      <c r="K34" s="110" t="str">
        <f t="shared" si="0"/>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IF(ROW()&lt;=B$3,SUMIF(A$107:A$9769,A35,I$107:I$9769),"")</f>
        <v/>
      </c>
      <c r="J35" s="236" t="str">
        <f>IF(ROW()&lt;=B$3,SUMIFS(I$103:I$49769,A$103:A$49769,K35,J$103:J$49769,L35),"")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IF(ROW()&lt;=B$3,SUMIF(A$107:A$9769,A36,I$107:I$9769),"")</f>
        <v/>
      </c>
      <c r="J36" s="236" t="str">
        <f>IF(ROW()&lt;=B$3,SUMIFS(I$103:I$49769,A$103:A$49769,K36,J$103:J$49769,L36),"")</f>
        <v/>
      </c>
      <c r="K36" s="110" t="str">
        <f t="shared" si="0"/>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IF(ROW()&lt;=B$3,SUMIF(A$107:A$9769,A37,I$107:I$9769),"")</f>
        <v/>
      </c>
      <c r="J37" s="236" t="str">
        <f>IF(ROW()&lt;=B$3,SUMIFS(I$103:I$49769,A$103:A$49769,K37,J$103:J$49769,L37),"")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IF(ROW()&lt;=B$3,SUMIF(A$107:A$9769,A38,I$107:I$9769),"")</f>
        <v/>
      </c>
      <c r="J38" s="236" t="str">
        <f>IF(ROW()&lt;=B$3,SUMIFS(I$103:I$49769,A$103:A$49769,K38,J$103:J$49769,L38),"")</f>
        <v/>
      </c>
      <c r="K38" s="110" t="str">
        <f t="shared" si="0"/>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IF(ROW()&lt;=B$3,SUMIF(A$107:A$9769,A39,I$107:I$9769),"")</f>
        <v/>
      </c>
      <c r="J39" s="236" t="str">
        <f>IF(ROW()&lt;=B$3,SUMIFS(I$103:I$49769,A$103:A$49769,K39,J$103:J$49769,L39),"")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IF(ROW()&lt;=B$3,SUMIF(A$107:A$9769,A40,I$107:I$9769),"")</f>
        <v/>
      </c>
      <c r="J40" s="236" t="str">
        <f>IF(ROW()&lt;=B$3,SUMIFS(I$103:I$49769,A$103:A$49769,K40,J$103:J$49769,L40),"")</f>
        <v/>
      </c>
      <c r="K40" s="110" t="str">
        <f t="shared" si="0"/>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IF(ROW()&lt;=B$3,SUMIF(A$107:A$9769,A41,I$107:I$9769),"")</f>
        <v/>
      </c>
      <c r="J41" s="236" t="str">
        <f>IF(ROW()&lt;=B$3,SUMIFS(I$103:I$49769,A$103:A$49769,K41,J$103:J$49769,L41),"")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IF(ROW()&lt;=B$3,SUMIF(A$107:A$9769,A42,I$107:I$9769),"")</f>
        <v/>
      </c>
      <c r="J42" s="236" t="str">
        <f>IF(ROW()&lt;=B$3,SUMIFS(I$103:I$49769,A$103:A$49769,K42,J$103:J$49769,L42),"")</f>
        <v/>
      </c>
      <c r="K42" s="110" t="str">
        <f t="shared" si="0"/>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IF(ROW()&lt;=B$3,SUMIF(A$107:A$9769,A43,I$107:I$9769),"")</f>
        <v/>
      </c>
      <c r="J43" s="236" t="str">
        <f>IF(ROW()&lt;=B$3,SUMIFS(I$103:I$49769,A$103:A$49769,K43,J$103:J$49769,L43),"")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IF(ROW()&lt;=B$3,SUMIF(A$107:A$9769,A44,I$107:I$9769),"")</f>
        <v/>
      </c>
      <c r="J44" s="236" t="str">
        <f>IF(ROW()&lt;=B$3,SUMIFS(I$103:I$49769,A$103:A$49769,K44,J$103:J$49769,L44),"")</f>
        <v/>
      </c>
      <c r="K44" s="110" t="str">
        <f t="shared" si="0"/>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IF(ROW()&lt;=B$3,SUMIF(A$107:A$9769,A45,I$107:I$9769),"")</f>
        <v/>
      </c>
      <c r="J45" s="236" t="str">
        <f>IF(ROW()&lt;=B$3,SUMIFS(I$103:I$49769,A$103:A$49769,K45,J$103:J$49769,L45),"")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IF(ROW()&lt;=B$3,SUMIF(A$107:A$9769,A46,I$107:I$9769),"")</f>
        <v/>
      </c>
      <c r="J46" s="236" t="str">
        <f>IF(ROW()&lt;=B$3,SUMIFS(I$103:I$49769,A$103:A$49769,K46,J$103:J$49769,L46),"")</f>
        <v/>
      </c>
      <c r="K46" s="110" t="str">
        <f t="shared" si="0"/>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IF(ROW()&lt;=B$3,SUMIF(A$107:A$9769,A47,I$107:I$9769),"")</f>
        <v/>
      </c>
      <c r="J47" s="236" t="str">
        <f>IF(ROW()&lt;=B$3,SUMIFS(I$103:I$49769,A$103:A$49769,K47,J$103:J$49769,L47),"")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IF(ROW()&lt;=B$3,SUMIF(A$107:A$9769,A48,I$107:I$9769),"")</f>
        <v/>
      </c>
      <c r="J48" s="236" t="str">
        <f>IF(ROW()&lt;=B$3,SUMIFS(I$103:I$49769,A$103:A$49769,K48,J$103:J$49769,L48),"")</f>
        <v/>
      </c>
      <c r="K48" s="110" t="str">
        <f t="shared" si="0"/>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IF(ROW()&lt;=B$3,SUMIF(A$107:A$9769,A49,I$107:I$9769),"")</f>
        <v/>
      </c>
      <c r="J49" s="236" t="str">
        <f>IF(ROW()&lt;=B$3,SUMIFS(I$103:I$49769,A$103:A$49769,K49,J$103:J$49769,L49),"")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IF(ROW()&lt;=B$3,SUMIF(A$107:A$9769,A50,I$107:I$9769),"")</f>
        <v/>
      </c>
      <c r="J50" s="236" t="str">
        <f>IF(ROW()&lt;=B$3,SUMIFS(I$103:I$49769,A$103:A$49769,K50,J$103:J$49769,L50),"")</f>
        <v/>
      </c>
      <c r="K50" s="110" t="str">
        <f t="shared" si="0"/>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IF(ROW()&lt;=B$3,SUMIF(A$107:A$9769,A51,I$107:I$9769),"")</f>
        <v/>
      </c>
      <c r="J51" s="236" t="str">
        <f>IF(ROW()&lt;=B$3,SUMIFS(I$103:I$49769,A$103:A$49769,K51,J$103:J$49769,L51),"")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IF(ROW()&lt;=B$3,SUMIF(A$107:A$9769,A52,I$107:I$9769),"")</f>
        <v/>
      </c>
      <c r="J52" s="236" t="str">
        <f>IF(ROW()&lt;=B$3,SUMIFS(I$103:I$49769,A$103:A$49769,K52,J$103:J$49769,L52),"")</f>
        <v/>
      </c>
      <c r="K52" s="110" t="str">
        <f t="shared" si="0"/>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IF(ROW()&lt;=B$3,SUMIF(A$107:A$9769,A53,I$107:I$9769),"")</f>
        <v/>
      </c>
      <c r="J53" s="236" t="str">
        <f>IF(ROW()&lt;=B$3,SUMIFS(I$103:I$49769,A$103:A$49769,K53,J$103:J$49769,L53),"")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IF(ROW()&lt;=B$3,SUMIF(A$107:A$9769,A54,I$107:I$9769),"")</f>
        <v/>
      </c>
      <c r="J54" s="236" t="str">
        <f>IF(ROW()&lt;=B$3,SUMIFS(I$103:I$49769,A$103:A$49769,K54,J$103:J$49769,L54),"")</f>
        <v/>
      </c>
      <c r="K54" s="110" t="str">
        <f t="shared" si="0"/>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IF(ROW()&lt;=B$3,SUMIF(A$107:A$9769,A55,I$107:I$9769),"")</f>
        <v/>
      </c>
      <c r="J55" s="236" t="str">
        <f>IF(ROW()&lt;=B$3,SUMIFS(I$103:I$49769,A$103:A$49769,K55,J$103:J$49769,L55),"")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IF(ROW()&lt;=B$3,SUMIF(A$107:A$9769,A56,I$107:I$9769),"")</f>
        <v/>
      </c>
      <c r="J56" s="236" t="str">
        <f>IF(ROW()&lt;=B$3,SUMIFS(I$103:I$49769,A$103:A$49769,K56,J$103:J$49769,L56),"")</f>
        <v/>
      </c>
      <c r="K56" s="110" t="str">
        <f t="shared" si="0"/>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IF(ROW()&lt;=B$3,SUMIF(A$107:A$9769,A57,I$107:I$9769),"")</f>
        <v/>
      </c>
      <c r="J57" s="236" t="str">
        <f>IF(ROW()&lt;=B$3,SUMIFS(I$103:I$49769,A$103:A$49769,K57,J$103:J$49769,L57),"")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IF(ROW()&lt;=B$3,SUMIF(A$107:A$9769,A58,I$107:I$9769),"")</f>
        <v/>
      </c>
      <c r="J58" s="236" t="str">
        <f>IF(ROW()&lt;=B$3,SUMIFS(I$103:I$49769,A$103:A$49769,K58,J$103:J$49769,L58),"")</f>
        <v/>
      </c>
      <c r="K58" s="110" t="str">
        <f t="shared" si="0"/>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IF(ROW()&lt;=B$3,SUMIF(A$107:A$9769,A59,I$107:I$9769),"")</f>
        <v/>
      </c>
      <c r="J59" s="236" t="str">
        <f>IF(ROW()&lt;=B$3,SUMIFS(I$103:I$49769,A$103:A$49769,K59,J$103:J$49769,L59),"")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IF(ROW()&lt;=B$3,SUMIF(A$107:A$9769,A60,I$107:I$9769),"")</f>
        <v/>
      </c>
      <c r="J60" s="236" t="str">
        <f>IF(ROW()&lt;=B$3,SUMIFS(I$103:I$49769,A$103:A$49769,K60,J$103:J$49769,L60),"")</f>
        <v/>
      </c>
      <c r="K60" s="110" t="str">
        <f t="shared" si="0"/>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IF(ROW()&lt;=B$3,SUMIF(A$107:A$9769,A61,I$107:I$9769),"")</f>
        <v/>
      </c>
      <c r="J61" s="236" t="str">
        <f>IF(ROW()&lt;=B$3,SUMIFS(I$103:I$49769,A$103:A$49769,K61,J$103:J$49769,L61),"")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IF(ROW()&lt;=B$3,SUMIF(A$107:A$9769,A62,I$107:I$9769),"")</f>
        <v/>
      </c>
      <c r="J62" s="236" t="str">
        <f>IF(ROW()&lt;=B$3,SUMIFS(I$103:I$49769,A$103:A$49769,K62,J$103:J$49769,L62),"")</f>
        <v/>
      </c>
      <c r="K62" s="110" t="str">
        <f t="shared" si="0"/>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IF(ROW()&lt;=B$3,SUMIF(A$107:A$9769,A63,I$107:I$9769),"")</f>
        <v/>
      </c>
      <c r="J63" s="236" t="str">
        <f>IF(ROW()&lt;=B$3,SUMIFS(I$103:I$49769,A$103:A$49769,K63,J$103:J$49769,L63),"")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IF(ROW()&lt;=B$3,SUMIF(A$107:A$9769,A64,I$107:I$9769),"")</f>
        <v/>
      </c>
      <c r="J64" s="236" t="str">
        <f>IF(ROW()&lt;=B$3,SUMIFS(I$103:I$49769,A$103:A$49769,K64,J$103:J$49769,L64),"")</f>
        <v/>
      </c>
      <c r="K64" s="110" t="str">
        <f t="shared" si="0"/>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IF(ROW()&lt;=B$3,SUMIF(A$107:A$9769,A65,I$107:I$9769),"")</f>
        <v/>
      </c>
      <c r="J65" s="236" t="str">
        <f>IF(ROW()&lt;=B$3,SUMIFS(I$103:I$49769,A$103:A$49769,K65,J$103:J$49769,L65),"")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IF(ROW()&lt;=B$3,SUMIF(A$107:A$9769,A66,I$107:I$9769),"")</f>
        <v/>
      </c>
      <c r="J66" s="236" t="str">
        <f>IF(ROW()&lt;=B$3,SUMIFS(I$103:I$49769,A$103:A$49769,K66,J$103:J$49769,L66),"")</f>
        <v/>
      </c>
      <c r="K66" s="110" t="str">
        <f t="shared" si="0"/>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IF(ROW()&lt;=B$3,SUMIF(A$107:A$9769,A67,I$107:I$9769),"")</f>
        <v/>
      </c>
      <c r="J67" s="236" t="str">
        <f>IF(ROW()&lt;=B$3,SUMIFS(I$103:I$49769,A$103:A$49769,K67,J$103:J$49769,L67),"")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IF(ROW()&lt;=B$3,SUMIF(A$107:A$9769,A68,I$107:I$9769),"")</f>
        <v/>
      </c>
      <c r="J68" s="236" t="str">
        <f>IF(ROW()&lt;=B$3,SUMIFS(I$103:I$49769,A$103:A$49769,K68,J$103:J$49769,L68),"")</f>
        <v/>
      </c>
      <c r="K68" s="110" t="str">
        <f t="shared" si="1"/>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IF(ROW()&lt;=B$3,SUMIF(A$107:A$9769,A69,I$107:I$9769),"")</f>
        <v/>
      </c>
      <c r="J69" s="236" t="str">
        <f>IF(ROW()&lt;=B$3,SUMIFS(I$103:I$49769,A$103:A$49769,K69,J$103:J$49769,L69),"")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IF(ROW()&lt;=B$3,SUMIF(A$107:A$9769,A70,I$107:I$9769),"")</f>
        <v/>
      </c>
      <c r="J70" s="236" t="str">
        <f>IF(ROW()&lt;=B$3,SUMIFS(I$103:I$49769,A$103:A$49769,K70,J$103:J$49769,L70),"")</f>
        <v/>
      </c>
      <c r="K70" s="110" t="str">
        <f t="shared" si="1"/>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IF(ROW()&lt;=B$3,SUMIF(A$107:A$9769,A71,I$107:I$9769),"")</f>
        <v/>
      </c>
      <c r="J71" s="236" t="str">
        <f>IF(ROW()&lt;=B$3,SUMIFS(I$103:I$49769,A$103:A$49769,K71,J$103:J$49769,L71),"")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IF(ROW()&lt;=B$3,SUMIF(A$107:A$9769,A72,I$107:I$9769),"")</f>
        <v/>
      </c>
      <c r="J72" s="236" t="str">
        <f>IF(ROW()&lt;=B$3,SUMIFS(I$103:I$49769,A$103:A$49769,K72,J$103:J$49769,L72),"")</f>
        <v/>
      </c>
      <c r="K72" s="110" t="str">
        <f t="shared" si="1"/>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IF(ROW()&lt;=B$3,SUMIF(A$107:A$9769,A73,I$107:I$9769),"")</f>
        <v/>
      </c>
      <c r="J73" s="236" t="str">
        <f>IF(ROW()&lt;=B$3,SUMIFS(I$103:I$49769,A$103:A$49769,K73,J$103:J$49769,L73),"")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IF(ROW()&lt;=B$3,SUMIF(A$107:A$9769,A74,I$107:I$9769),"")</f>
        <v/>
      </c>
      <c r="J74" s="236" t="str">
        <f>IF(ROW()&lt;=B$3,SUMIFS(I$103:I$49769,A$103:A$49769,K74,J$103:J$49769,L74),"")</f>
        <v/>
      </c>
      <c r="K74" s="110" t="str">
        <f t="shared" si="1"/>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IF(ROW()&lt;=B$3,SUMIF(A$107:A$9769,A75,I$107:I$9769),"")</f>
        <v/>
      </c>
      <c r="J75" s="236" t="str">
        <f>IF(ROW()&lt;=B$3,SUMIFS(I$103:I$49769,A$103:A$49769,K75,J$103:J$49769,L75),"")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IF(ROW()&lt;=B$3,SUMIF(A$107:A$9769,A76,I$107:I$9769),"")</f>
        <v/>
      </c>
      <c r="J76" s="236" t="str">
        <f>IF(ROW()&lt;=B$3,SUMIFS(I$103:I$49769,A$103:A$49769,K76,J$103:J$49769,L76),"")</f>
        <v/>
      </c>
      <c r="K76" s="110" t="str">
        <f t="shared" si="1"/>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IF(ROW()&lt;=B$3,SUMIF(A$107:A$9769,A77,I$107:I$9769),"")</f>
        <v/>
      </c>
      <c r="J77" s="236" t="str">
        <f>IF(ROW()&lt;=B$3,SUMIFS(I$103:I$49769,A$103:A$49769,K77,J$103:J$49769,L77),"")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IF(ROW()&lt;=B$3,SUMIF(A$107:A$9769,A78,I$107:I$9769),"")</f>
        <v/>
      </c>
      <c r="J78" s="236" t="str">
        <f>IF(ROW()&lt;=B$3,SUMIFS(I$103:I$49769,A$103:A$49769,K78,J$103:J$49769,L78),"")</f>
        <v/>
      </c>
      <c r="K78" s="110" t="str">
        <f t="shared" si="1"/>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IF(ROW()&lt;=B$3,SUMIF(A$107:A$9769,A79,I$107:I$9769),"")</f>
        <v/>
      </c>
      <c r="J79" s="236" t="str">
        <f>IF(ROW()&lt;=B$3,SUMIFS(I$103:I$49769,A$103:A$49769,K79,J$103:J$49769,L79),"")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IF(ROW()&lt;=B$3,SUMIF(A$107:A$9769,A80,I$107:I$9769),"")</f>
        <v/>
      </c>
      <c r="J80" s="236" t="str">
        <f>IF(ROW()&lt;=B$3,SUMIFS(I$103:I$49769,A$103:A$49769,K80,J$103:J$49769,L80),"")</f>
        <v/>
      </c>
      <c r="K80" s="110" t="str">
        <f t="shared" si="1"/>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IF(ROW()&lt;=B$3,SUMIF(A$107:A$9769,A81,I$107:I$9769),"")</f>
        <v/>
      </c>
      <c r="J81" s="236" t="str">
        <f>IF(ROW()&lt;=B$3,SUMIFS(I$103:I$49769,A$103:A$49769,K81,J$103:J$49769,L81),"")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IF(ROW()&lt;=B$3,SUMIF(A$107:A$9769,A82,I$107:I$9769),"")</f>
        <v/>
      </c>
      <c r="J82" s="236" t="str">
        <f>IF(ROW()&lt;=B$3,SUMIFS(I$103:I$49769,A$103:A$49769,K82,J$103:J$49769,L82),"")</f>
        <v/>
      </c>
      <c r="K82" s="110" t="str">
        <f t="shared" si="1"/>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IF(ROW()&lt;=B$3,SUMIF(A$107:A$9769,A83,I$107:I$9769),"")</f>
        <v/>
      </c>
      <c r="J83" s="236" t="str">
        <f>IF(ROW()&lt;=B$3,SUMIFS(I$103:I$49769,A$103:A$49769,K83,J$103:J$49769,L83),"")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IF(ROW()&lt;=B$3,SUMIF(A$107:A$9769,A84,I$107:I$9769),"")</f>
        <v/>
      </c>
      <c r="J84" s="236" t="str">
        <f>IF(ROW()&lt;=B$3,SUMIFS(I$103:I$49769,A$103:A$49769,K84,J$103:J$49769,L84),"")</f>
        <v/>
      </c>
      <c r="K84" s="110" t="str">
        <f t="shared" si="1"/>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IF(ROW()&lt;=B$3,SUMIF(A$107:A$9769,A85,I$107:I$9769),"")</f>
        <v/>
      </c>
      <c r="J85" s="236" t="str">
        <f>IF(ROW()&lt;=B$3,SUMIFS(I$103:I$49769,A$103:A$49769,K85,J$103:J$49769,L85),"")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IF(ROW()&lt;=B$3,SUMIF(A$107:A$9769,A86,I$107:I$9769),"")</f>
        <v/>
      </c>
      <c r="J86" s="236" t="str">
        <f>IF(ROW()&lt;=B$3,SUMIFS(I$103:I$49769,A$103:A$49769,K86,J$103:J$49769,L86),"")</f>
        <v/>
      </c>
      <c r="K86" s="110" t="str">
        <f t="shared" si="1"/>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IF(ROW()&lt;=B$3,SUMIF(A$107:A$9769,A87,I$107:I$9769),"")</f>
        <v/>
      </c>
      <c r="J87" s="236" t="str">
        <f>IF(ROW()&lt;=B$3,SUMIFS(I$103:I$49769,A$103:A$49769,K87,J$103:J$49769,L87),"")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IF(ROW()&lt;=B$3,SUMIF(A$107:A$9769,A88,I$107:I$9769),"")</f>
        <v/>
      </c>
      <c r="J88" s="236" t="str">
        <f>IF(ROW()&lt;=B$3,SUMIFS(I$103:I$49769,A$103:A$49769,K88,J$103:J$49769,L88),"")</f>
        <v/>
      </c>
      <c r="K88" s="110" t="str">
        <f t="shared" si="1"/>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IF(ROW()&lt;=B$3,SUMIF(A$107:A$9769,A89,I$107:I$9769),"")</f>
        <v/>
      </c>
      <c r="J89" s="236" t="str">
        <f>IF(ROW()&lt;=B$3,SUMIFS(I$103:I$49769,A$103:A$49769,K89,J$103:J$49769,L89),"")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IF(ROW()&lt;=B$3,SUMIF(A$107:A$9769,A90,I$107:I$9769),"")</f>
        <v/>
      </c>
      <c r="J90" s="236" t="str">
        <f>IF(ROW()&lt;=B$3,SUMIFS(I$103:I$49769,A$103:A$49769,K90,J$103:J$49769,L90),"")</f>
        <v/>
      </c>
      <c r="K90" s="110" t="str">
        <f t="shared" si="1"/>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IF(ROW()&lt;=B$3,SUMIF(A$107:A$9769,A91,I$107:I$9769),"")</f>
        <v/>
      </c>
      <c r="J91" s="236" t="str">
        <f>IF(ROW()&lt;=B$3,SUMIFS(I$103:I$49769,A$103:A$49769,K91,J$103:J$49769,L91),"")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IF(ROW()&lt;=B$3,SUMIF(A$107:A$9769,A92,I$107:I$9769),"")</f>
        <v/>
      </c>
      <c r="J92" s="236" t="str">
        <f>IF(ROW()&lt;=B$3,SUMIFS(I$103:I$49769,A$103:A$49769,K92,J$103:J$49769,L92),"")</f>
        <v/>
      </c>
      <c r="K92" s="110" t="str">
        <f t="shared" si="1"/>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IF(ROW()&lt;=B$3,SUMIF(A$107:A$9769,A93,I$107:I$9769),"")</f>
        <v/>
      </c>
      <c r="J93" s="236" t="str">
        <f>IF(ROW()&lt;=B$3,SUMIFS(I$103:I$49769,A$103:A$49769,K93,J$103:J$49769,L93),"")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IF(ROW()&lt;=B$3,SUMIF(A$107:A$9769,A94,I$107:I$9769),"")</f>
        <v/>
      </c>
      <c r="J94" s="236" t="str">
        <f>IF(ROW()&lt;=B$3,SUMIFS(I$103:I$49769,A$103:A$49769,K94,J$103:J$49769,L94),"")</f>
        <v/>
      </c>
      <c r="K94" s="110" t="str">
        <f t="shared" si="1"/>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3">
      <c r="A100" s="318" t="s">
        <v>1505</v>
      </c>
      <c r="B100" s="318"/>
      <c r="C100" s="318"/>
      <c r="D100" s="318"/>
      <c r="E100" s="318"/>
      <c r="F100" s="318"/>
      <c r="G100" s="318"/>
      <c r="H100" s="318"/>
      <c r="I100" s="320" t="s">
        <v>1488</v>
      </c>
      <c r="J100" s="320"/>
      <c r="K100" s="89"/>
    </row>
    <row r="101" spans="1:25" ht="15.6" x14ac:dyDescent="0.3">
      <c r="A101" s="321"/>
      <c r="B101" s="321"/>
      <c r="C101" s="321"/>
      <c r="D101" s="321"/>
      <c r="E101" s="321"/>
      <c r="F101" s="321"/>
      <c r="G101" s="321"/>
      <c r="H101" s="321"/>
      <c r="I101" s="319">
        <v>45887</v>
      </c>
      <c r="J101" s="319"/>
    </row>
    <row r="102" spans="1:25" ht="13.8" x14ac:dyDescent="0.25">
      <c r="A102" s="249" t="s">
        <v>403</v>
      </c>
      <c r="B102" s="250">
        <v>84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2" t="s">
        <v>412</v>
      </c>
      <c r="B105" s="323"/>
      <c r="C105" s="323"/>
      <c r="D105" s="323"/>
      <c r="E105" s="323"/>
      <c r="F105" s="323"/>
      <c r="G105" s="323"/>
      <c r="H105" s="323"/>
      <c r="I105" s="323"/>
      <c r="J105" s="324"/>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1642</v>
      </c>
      <c r="B107" s="14"/>
      <c r="C107" s="14"/>
      <c r="D107" s="16"/>
      <c r="E107" s="16"/>
      <c r="F107" s="314" t="s">
        <v>1506</v>
      </c>
      <c r="G107" s="14"/>
      <c r="H107" s="14"/>
      <c r="I107" s="15"/>
      <c r="J107" s="77"/>
      <c r="K107" s="92"/>
    </row>
    <row r="108" spans="1:25" ht="13.2" x14ac:dyDescent="0.25">
      <c r="A108" s="14" t="s">
        <v>1642</v>
      </c>
      <c r="B108" s="14" t="s">
        <v>1507</v>
      </c>
      <c r="C108" s="14" t="s">
        <v>1508</v>
      </c>
      <c r="D108" s="16">
        <v>45753</v>
      </c>
      <c r="E108" s="16"/>
      <c r="F108" s="14" t="s">
        <v>1509</v>
      </c>
      <c r="G108" s="14" t="s">
        <v>1510</v>
      </c>
      <c r="H108" s="14" t="s">
        <v>1511</v>
      </c>
      <c r="I108" s="15">
        <v>18.96</v>
      </c>
      <c r="J108" s="77">
        <v>4</v>
      </c>
      <c r="K108" s="92"/>
    </row>
    <row r="109" spans="1:25" ht="13.2" x14ac:dyDescent="0.25">
      <c r="A109" s="14" t="s">
        <v>1642</v>
      </c>
      <c r="B109" s="14" t="s">
        <v>1512</v>
      </c>
      <c r="C109" s="14" t="s">
        <v>1508</v>
      </c>
      <c r="D109" s="16">
        <v>45779</v>
      </c>
      <c r="E109" s="16"/>
      <c r="F109" s="14" t="s">
        <v>1513</v>
      </c>
      <c r="G109" s="14" t="s">
        <v>1510</v>
      </c>
      <c r="H109" s="14" t="s">
        <v>1511</v>
      </c>
      <c r="I109" s="15">
        <v>18.96</v>
      </c>
      <c r="J109" s="77">
        <v>4</v>
      </c>
      <c r="K109" s="92"/>
    </row>
    <row r="110" spans="1:25" ht="13.2" x14ac:dyDescent="0.25">
      <c r="A110" s="14" t="s">
        <v>1642</v>
      </c>
      <c r="B110" s="14"/>
      <c r="C110" s="14"/>
      <c r="D110" s="16"/>
      <c r="E110" s="16"/>
      <c r="F110" s="14"/>
      <c r="G110" s="14"/>
      <c r="H110" s="14"/>
      <c r="I110" s="15"/>
      <c r="J110" s="77"/>
      <c r="K110" s="92"/>
    </row>
    <row r="111" spans="1:25" ht="13.2" x14ac:dyDescent="0.25">
      <c r="A111" s="14" t="s">
        <v>1642</v>
      </c>
      <c r="B111" s="14"/>
      <c r="C111" s="14"/>
      <c r="D111" s="16"/>
      <c r="E111" s="16"/>
      <c r="F111" s="14"/>
      <c r="G111" s="14"/>
      <c r="H111" s="14"/>
      <c r="I111" s="15"/>
      <c r="J111" s="77"/>
      <c r="K111" s="92"/>
    </row>
    <row r="112" spans="1:25" ht="20.399999999999999" x14ac:dyDescent="0.25">
      <c r="A112" s="14" t="s">
        <v>1642</v>
      </c>
      <c r="B112" s="14" t="s">
        <v>1514</v>
      </c>
      <c r="C112" s="14" t="s">
        <v>1515</v>
      </c>
      <c r="D112" s="16">
        <v>45750</v>
      </c>
      <c r="E112" s="16"/>
      <c r="F112" s="14" t="s">
        <v>1516</v>
      </c>
      <c r="G112" s="14" t="s">
        <v>777</v>
      </c>
      <c r="H112" s="14" t="s">
        <v>1517</v>
      </c>
      <c r="I112" s="15">
        <v>413.86</v>
      </c>
      <c r="J112" s="77">
        <v>4</v>
      </c>
      <c r="K112" s="92"/>
    </row>
    <row r="113" spans="1:11" ht="20.399999999999999" x14ac:dyDescent="0.25">
      <c r="A113" s="14" t="s">
        <v>1642</v>
      </c>
      <c r="B113" s="14" t="s">
        <v>1518</v>
      </c>
      <c r="C113" s="14" t="s">
        <v>1519</v>
      </c>
      <c r="D113" s="16">
        <v>45779</v>
      </c>
      <c r="E113" s="16"/>
      <c r="F113" s="14" t="s">
        <v>1520</v>
      </c>
      <c r="G113" s="14" t="s">
        <v>777</v>
      </c>
      <c r="H113" s="14" t="s">
        <v>1517</v>
      </c>
      <c r="I113" s="15">
        <v>413.86</v>
      </c>
      <c r="J113" s="77">
        <v>4</v>
      </c>
      <c r="K113" s="92"/>
    </row>
    <row r="114" spans="1:11" ht="20.399999999999999" x14ac:dyDescent="0.25">
      <c r="A114" s="14" t="s">
        <v>1642</v>
      </c>
      <c r="B114" s="14" t="s">
        <v>1521</v>
      </c>
      <c r="C114" s="14" t="s">
        <v>1522</v>
      </c>
      <c r="D114" s="16">
        <v>45810</v>
      </c>
      <c r="E114" s="16"/>
      <c r="F114" s="14" t="s">
        <v>1523</v>
      </c>
      <c r="G114" s="14" t="s">
        <v>777</v>
      </c>
      <c r="H114" s="14" t="s">
        <v>1517</v>
      </c>
      <c r="I114" s="15">
        <v>413.86</v>
      </c>
      <c r="J114" s="77">
        <v>4</v>
      </c>
      <c r="K114" s="92"/>
    </row>
    <row r="115" spans="1:11" ht="20.399999999999999" x14ac:dyDescent="0.25">
      <c r="A115" s="14" t="s">
        <v>1642</v>
      </c>
      <c r="B115" s="14" t="s">
        <v>1524</v>
      </c>
      <c r="C115" s="14" t="s">
        <v>1525</v>
      </c>
      <c r="D115" s="16">
        <v>45842</v>
      </c>
      <c r="E115" s="16"/>
      <c r="F115" s="14" t="s">
        <v>1526</v>
      </c>
      <c r="G115" s="14" t="s">
        <v>777</v>
      </c>
      <c r="H115" s="14" t="s">
        <v>1517</v>
      </c>
      <c r="I115" s="15">
        <v>413.86</v>
      </c>
      <c r="J115" s="77">
        <v>4</v>
      </c>
      <c r="K115" s="92"/>
    </row>
    <row r="116" spans="1:11" ht="20.399999999999999" x14ac:dyDescent="0.25">
      <c r="A116" s="14" t="s">
        <v>1642</v>
      </c>
      <c r="B116" s="14" t="s">
        <v>1643</v>
      </c>
      <c r="C116" s="14" t="s">
        <v>1527</v>
      </c>
      <c r="D116" s="16">
        <v>45849</v>
      </c>
      <c r="E116" s="16"/>
      <c r="F116" s="14" t="s">
        <v>1528</v>
      </c>
      <c r="G116" s="14" t="s">
        <v>777</v>
      </c>
      <c r="H116" s="14" t="s">
        <v>1517</v>
      </c>
      <c r="I116" s="15">
        <v>-45</v>
      </c>
      <c r="J116" s="77">
        <v>4</v>
      </c>
      <c r="K116" s="92"/>
    </row>
    <row r="117" spans="1:11" ht="20.399999999999999" x14ac:dyDescent="0.25">
      <c r="A117" s="14" t="s">
        <v>1642</v>
      </c>
      <c r="B117" s="14" t="s">
        <v>1644</v>
      </c>
      <c r="C117" s="14" t="s">
        <v>1529</v>
      </c>
      <c r="D117" s="16">
        <v>45873</v>
      </c>
      <c r="E117" s="16"/>
      <c r="F117" s="14" t="s">
        <v>1530</v>
      </c>
      <c r="G117" s="14" t="s">
        <v>777</v>
      </c>
      <c r="H117" s="14" t="s">
        <v>1517</v>
      </c>
      <c r="I117" s="15">
        <v>413.86</v>
      </c>
      <c r="J117" s="77">
        <v>4</v>
      </c>
      <c r="K117" s="92"/>
    </row>
    <row r="118" spans="1:11" ht="20.399999999999999" x14ac:dyDescent="0.25">
      <c r="A118" s="14" t="s">
        <v>1642</v>
      </c>
      <c r="B118" s="14" t="s">
        <v>1731</v>
      </c>
      <c r="C118" s="14" t="s">
        <v>1531</v>
      </c>
      <c r="D118" s="16">
        <v>45904</v>
      </c>
      <c r="E118" s="16"/>
      <c r="F118" s="14" t="s">
        <v>1532</v>
      </c>
      <c r="G118" s="14" t="s">
        <v>777</v>
      </c>
      <c r="H118" s="14" t="s">
        <v>1517</v>
      </c>
      <c r="I118" s="15">
        <v>413.86</v>
      </c>
      <c r="J118" s="77">
        <v>4</v>
      </c>
      <c r="K118" s="92"/>
    </row>
    <row r="119" spans="1:11" ht="20.399999999999999" x14ac:dyDescent="0.25">
      <c r="A119" s="14" t="s">
        <v>1642</v>
      </c>
      <c r="B119" s="14" t="s">
        <v>1732</v>
      </c>
      <c r="C119" s="14" t="s">
        <v>1533</v>
      </c>
      <c r="D119" s="16">
        <v>45933</v>
      </c>
      <c r="E119" s="16"/>
      <c r="F119" s="14" t="s">
        <v>1534</v>
      </c>
      <c r="G119" s="14" t="s">
        <v>777</v>
      </c>
      <c r="H119" s="14" t="s">
        <v>1517</v>
      </c>
      <c r="I119" s="15">
        <v>413.86</v>
      </c>
      <c r="J119" s="77">
        <v>4</v>
      </c>
      <c r="K119" s="92"/>
    </row>
    <row r="120" spans="1:11" ht="13.2" x14ac:dyDescent="0.25">
      <c r="A120" s="14" t="s">
        <v>1642</v>
      </c>
      <c r="B120" s="14"/>
      <c r="C120" s="14"/>
      <c r="D120" s="16"/>
      <c r="E120" s="16"/>
      <c r="F120" s="14"/>
      <c r="G120" s="14"/>
      <c r="H120" s="14"/>
      <c r="I120" s="15"/>
      <c r="J120" s="77"/>
      <c r="K120" s="92"/>
    </row>
    <row r="121" spans="1:11" ht="30.6" x14ac:dyDescent="0.25">
      <c r="A121" s="14" t="s">
        <v>1642</v>
      </c>
      <c r="B121" s="14" t="s">
        <v>1535</v>
      </c>
      <c r="C121" s="14" t="s">
        <v>1536</v>
      </c>
      <c r="D121" s="16">
        <v>45753</v>
      </c>
      <c r="E121" s="16"/>
      <c r="F121" s="14" t="s">
        <v>1537</v>
      </c>
      <c r="G121" s="14" t="s">
        <v>1538</v>
      </c>
      <c r="H121" s="14" t="s">
        <v>1539</v>
      </c>
      <c r="I121" s="15">
        <v>400</v>
      </c>
      <c r="J121" s="77">
        <v>4</v>
      </c>
      <c r="K121" s="92"/>
    </row>
    <row r="122" spans="1:11" ht="30.6" x14ac:dyDescent="0.25">
      <c r="A122" s="14" t="s">
        <v>1642</v>
      </c>
      <c r="B122" s="14" t="s">
        <v>1540</v>
      </c>
      <c r="C122" s="14" t="s">
        <v>1541</v>
      </c>
      <c r="D122" s="16">
        <v>45779</v>
      </c>
      <c r="E122" s="16"/>
      <c r="F122" s="14" t="s">
        <v>1542</v>
      </c>
      <c r="G122" s="14" t="s">
        <v>1538</v>
      </c>
      <c r="H122" s="14" t="s">
        <v>1539</v>
      </c>
      <c r="I122" s="15">
        <v>400</v>
      </c>
      <c r="J122" s="77">
        <v>4</v>
      </c>
      <c r="K122" s="92"/>
    </row>
    <row r="123" spans="1:11" ht="30.6" x14ac:dyDescent="0.25">
      <c r="A123" s="14" t="s">
        <v>1642</v>
      </c>
      <c r="B123" s="14" t="s">
        <v>1543</v>
      </c>
      <c r="C123" s="14" t="s">
        <v>1544</v>
      </c>
      <c r="D123" s="16">
        <v>45811</v>
      </c>
      <c r="E123" s="16"/>
      <c r="F123" s="14" t="s">
        <v>1545</v>
      </c>
      <c r="G123" s="14" t="s">
        <v>1538</v>
      </c>
      <c r="H123" s="14" t="s">
        <v>1539</v>
      </c>
      <c r="I123" s="15">
        <v>400</v>
      </c>
      <c r="J123" s="77">
        <v>4</v>
      </c>
      <c r="K123" s="92"/>
    </row>
    <row r="124" spans="1:11" ht="30.6" x14ac:dyDescent="0.25">
      <c r="A124" s="14" t="s">
        <v>1642</v>
      </c>
      <c r="B124" s="14" t="s">
        <v>1546</v>
      </c>
      <c r="C124" s="14" t="s">
        <v>1547</v>
      </c>
      <c r="D124" s="16">
        <v>45842</v>
      </c>
      <c r="E124" s="16"/>
      <c r="F124" s="14" t="s">
        <v>1548</v>
      </c>
      <c r="G124" s="14" t="s">
        <v>1538</v>
      </c>
      <c r="H124" s="14" t="s">
        <v>1539</v>
      </c>
      <c r="I124" s="15">
        <v>400</v>
      </c>
      <c r="J124" s="77">
        <v>4</v>
      </c>
      <c r="K124" s="92"/>
    </row>
    <row r="125" spans="1:11" ht="30.6" x14ac:dyDescent="0.25">
      <c r="A125" s="14" t="s">
        <v>1642</v>
      </c>
      <c r="B125" s="14" t="s">
        <v>1645</v>
      </c>
      <c r="C125" s="14" t="s">
        <v>1549</v>
      </c>
      <c r="D125" s="16">
        <v>45873</v>
      </c>
      <c r="E125" s="16"/>
      <c r="F125" s="14" t="s">
        <v>1550</v>
      </c>
      <c r="G125" s="14" t="s">
        <v>1538</v>
      </c>
      <c r="H125" s="14" t="s">
        <v>1539</v>
      </c>
      <c r="I125" s="15">
        <v>400</v>
      </c>
      <c r="J125" s="77">
        <v>4</v>
      </c>
      <c r="K125" s="92"/>
    </row>
    <row r="126" spans="1:11" ht="30.6" x14ac:dyDescent="0.25">
      <c r="A126" s="14" t="s">
        <v>1642</v>
      </c>
      <c r="B126" s="14" t="s">
        <v>1733</v>
      </c>
      <c r="C126" s="14" t="s">
        <v>1646</v>
      </c>
      <c r="D126" s="16">
        <v>45909</v>
      </c>
      <c r="E126" s="16"/>
      <c r="F126" s="14" t="s">
        <v>1551</v>
      </c>
      <c r="G126" s="14" t="s">
        <v>1538</v>
      </c>
      <c r="H126" s="14" t="s">
        <v>1539</v>
      </c>
      <c r="I126" s="15">
        <v>400</v>
      </c>
      <c r="J126" s="77">
        <v>4</v>
      </c>
      <c r="K126" s="92"/>
    </row>
    <row r="127" spans="1:11" ht="30.6" x14ac:dyDescent="0.25">
      <c r="A127" s="14" t="s">
        <v>1642</v>
      </c>
      <c r="B127" s="14" t="s">
        <v>1734</v>
      </c>
      <c r="C127" s="14" t="s">
        <v>1647</v>
      </c>
      <c r="D127" s="16">
        <v>45932</v>
      </c>
      <c r="E127" s="16"/>
      <c r="F127" s="14" t="s">
        <v>1552</v>
      </c>
      <c r="G127" s="14" t="s">
        <v>1538</v>
      </c>
      <c r="H127" s="14" t="s">
        <v>1539</v>
      </c>
      <c r="I127" s="15">
        <v>400</v>
      </c>
      <c r="J127" s="77">
        <v>4</v>
      </c>
      <c r="K127" s="92"/>
    </row>
    <row r="128" spans="1:11" ht="13.2" x14ac:dyDescent="0.25">
      <c r="A128" s="14" t="s">
        <v>1642</v>
      </c>
      <c r="B128" s="14"/>
      <c r="C128" s="14"/>
      <c r="D128" s="16"/>
      <c r="E128" s="16"/>
      <c r="F128" s="14"/>
      <c r="G128" s="14"/>
      <c r="H128" s="14"/>
      <c r="I128" s="15"/>
      <c r="J128" s="77"/>
      <c r="K128" s="92"/>
    </row>
    <row r="129" spans="1:11" ht="20.399999999999999" x14ac:dyDescent="0.25">
      <c r="A129" s="14" t="s">
        <v>1642</v>
      </c>
      <c r="B129" s="14" t="s">
        <v>1553</v>
      </c>
      <c r="C129" s="14" t="s">
        <v>1554</v>
      </c>
      <c r="D129" s="16">
        <v>45779</v>
      </c>
      <c r="E129" s="16"/>
      <c r="F129" s="14" t="s">
        <v>1555</v>
      </c>
      <c r="G129" s="14" t="s">
        <v>1556</v>
      </c>
      <c r="H129" s="14" t="s">
        <v>1557</v>
      </c>
      <c r="I129" s="15">
        <v>530</v>
      </c>
      <c r="J129" s="77">
        <v>4</v>
      </c>
      <c r="K129" s="92"/>
    </row>
    <row r="130" spans="1:11" ht="20.399999999999999" x14ac:dyDescent="0.25">
      <c r="A130" s="14" t="s">
        <v>1642</v>
      </c>
      <c r="B130" s="14" t="s">
        <v>1558</v>
      </c>
      <c r="C130" s="14" t="s">
        <v>1559</v>
      </c>
      <c r="D130" s="16">
        <v>45811</v>
      </c>
      <c r="E130" s="16"/>
      <c r="F130" s="14" t="s">
        <v>1560</v>
      </c>
      <c r="G130" s="14" t="s">
        <v>1556</v>
      </c>
      <c r="H130" s="14" t="s">
        <v>1557</v>
      </c>
      <c r="I130" s="15">
        <v>530</v>
      </c>
      <c r="J130" s="77">
        <v>4</v>
      </c>
      <c r="K130" s="92"/>
    </row>
    <row r="131" spans="1:11" ht="20.399999999999999" x14ac:dyDescent="0.25">
      <c r="A131" s="14" t="s">
        <v>1642</v>
      </c>
      <c r="B131" s="14" t="s">
        <v>1561</v>
      </c>
      <c r="C131" s="14" t="s">
        <v>1562</v>
      </c>
      <c r="D131" s="16">
        <v>45842</v>
      </c>
      <c r="E131" s="16"/>
      <c r="F131" s="14" t="s">
        <v>1563</v>
      </c>
      <c r="G131" s="14" t="s">
        <v>1556</v>
      </c>
      <c r="H131" s="14" t="s">
        <v>1557</v>
      </c>
      <c r="I131" s="15">
        <v>530</v>
      </c>
      <c r="J131" s="77">
        <v>4</v>
      </c>
      <c r="K131" s="92"/>
    </row>
    <row r="132" spans="1:11" ht="20.399999999999999" x14ac:dyDescent="0.25">
      <c r="A132" s="14" t="s">
        <v>1642</v>
      </c>
      <c r="B132" s="14" t="s">
        <v>1648</v>
      </c>
      <c r="C132" s="14" t="s">
        <v>1564</v>
      </c>
      <c r="D132" s="16">
        <v>45873</v>
      </c>
      <c r="E132" s="16"/>
      <c r="F132" s="14" t="s">
        <v>1565</v>
      </c>
      <c r="G132" s="14" t="s">
        <v>1556</v>
      </c>
      <c r="H132" s="14" t="s">
        <v>1557</v>
      </c>
      <c r="I132" s="15">
        <v>530</v>
      </c>
      <c r="J132" s="77">
        <v>4</v>
      </c>
      <c r="K132" s="92"/>
    </row>
    <row r="133" spans="1:11" ht="13.2" x14ac:dyDescent="0.25">
      <c r="A133" s="14" t="s">
        <v>1642</v>
      </c>
      <c r="B133" s="14"/>
      <c r="C133" s="14"/>
      <c r="D133" s="16"/>
      <c r="E133" s="16"/>
      <c r="F133" s="14"/>
      <c r="G133" s="14"/>
      <c r="H133" s="14"/>
      <c r="I133" s="15"/>
      <c r="J133" s="77"/>
      <c r="K133" s="92"/>
    </row>
    <row r="134" spans="1:11" ht="20.399999999999999" x14ac:dyDescent="0.25">
      <c r="A134" s="14" t="s">
        <v>1642</v>
      </c>
      <c r="B134" s="14" t="s">
        <v>1566</v>
      </c>
      <c r="C134" s="14" t="s">
        <v>1567</v>
      </c>
      <c r="D134" s="16">
        <v>45735</v>
      </c>
      <c r="E134" s="16"/>
      <c r="F134" s="14" t="s">
        <v>1568</v>
      </c>
      <c r="G134" s="14" t="s">
        <v>1569</v>
      </c>
      <c r="H134" s="14" t="s">
        <v>1570</v>
      </c>
      <c r="I134" s="15">
        <v>24.61</v>
      </c>
      <c r="J134" s="77">
        <v>4</v>
      </c>
      <c r="K134" s="92"/>
    </row>
    <row r="135" spans="1:11" ht="20.399999999999999" x14ac:dyDescent="0.25">
      <c r="A135" s="14" t="s">
        <v>1642</v>
      </c>
      <c r="B135" s="14" t="s">
        <v>1571</v>
      </c>
      <c r="C135" s="14" t="s">
        <v>1567</v>
      </c>
      <c r="D135" s="16">
        <v>45768</v>
      </c>
      <c r="E135" s="16"/>
      <c r="F135" s="14" t="s">
        <v>1572</v>
      </c>
      <c r="G135" s="14" t="s">
        <v>1569</v>
      </c>
      <c r="H135" s="14" t="s">
        <v>1570</v>
      </c>
      <c r="I135" s="15">
        <v>27.13</v>
      </c>
      <c r="J135" s="77">
        <v>4</v>
      </c>
      <c r="K135" s="92"/>
    </row>
    <row r="136" spans="1:11" ht="20.399999999999999" x14ac:dyDescent="0.25">
      <c r="A136" s="14" t="s">
        <v>1642</v>
      </c>
      <c r="B136" s="14" t="s">
        <v>1573</v>
      </c>
      <c r="C136" s="14" t="s">
        <v>1567</v>
      </c>
      <c r="D136" s="16">
        <v>45797</v>
      </c>
      <c r="E136" s="16"/>
      <c r="F136" s="14" t="s">
        <v>1574</v>
      </c>
      <c r="G136" s="14" t="s">
        <v>1569</v>
      </c>
      <c r="H136" s="14" t="s">
        <v>1570</v>
      </c>
      <c r="I136" s="15">
        <v>27.13</v>
      </c>
      <c r="J136" s="77">
        <v>4</v>
      </c>
      <c r="K136" s="92"/>
    </row>
    <row r="137" spans="1:11" ht="20.399999999999999" x14ac:dyDescent="0.25">
      <c r="A137" s="14" t="s">
        <v>1642</v>
      </c>
      <c r="B137" s="14" t="s">
        <v>1575</v>
      </c>
      <c r="C137" s="14" t="s">
        <v>1567</v>
      </c>
      <c r="D137" s="16">
        <v>45827</v>
      </c>
      <c r="E137" s="16"/>
      <c r="F137" s="14" t="s">
        <v>1576</v>
      </c>
      <c r="G137" s="14" t="s">
        <v>1569</v>
      </c>
      <c r="H137" s="14" t="s">
        <v>1570</v>
      </c>
      <c r="I137" s="15">
        <v>27.13</v>
      </c>
      <c r="J137" s="77">
        <v>4</v>
      </c>
      <c r="K137" s="92"/>
    </row>
    <row r="138" spans="1:11" ht="20.399999999999999" x14ac:dyDescent="0.25">
      <c r="A138" s="14" t="s">
        <v>1642</v>
      </c>
      <c r="B138" s="14" t="s">
        <v>1649</v>
      </c>
      <c r="C138" s="14" t="s">
        <v>1567</v>
      </c>
      <c r="D138" s="16">
        <v>45859</v>
      </c>
      <c r="E138" s="16"/>
      <c r="F138" s="14" t="s">
        <v>1577</v>
      </c>
      <c r="G138" s="14" t="s">
        <v>1569</v>
      </c>
      <c r="H138" s="14" t="s">
        <v>1570</v>
      </c>
      <c r="I138" s="15">
        <v>27.13</v>
      </c>
      <c r="J138" s="77">
        <v>4</v>
      </c>
      <c r="K138" s="92"/>
    </row>
    <row r="139" spans="1:11" ht="20.399999999999999" x14ac:dyDescent="0.25">
      <c r="A139" s="14" t="s">
        <v>1642</v>
      </c>
      <c r="B139" s="14" t="s">
        <v>1650</v>
      </c>
      <c r="C139" s="14" t="s">
        <v>1567</v>
      </c>
      <c r="D139" s="16">
        <v>45890</v>
      </c>
      <c r="E139" s="16"/>
      <c r="F139" s="14" t="s">
        <v>1578</v>
      </c>
      <c r="G139" s="14" t="s">
        <v>1569</v>
      </c>
      <c r="H139" s="14" t="s">
        <v>1570</v>
      </c>
      <c r="I139" s="15">
        <v>27.13</v>
      </c>
      <c r="J139" s="77">
        <v>4</v>
      </c>
      <c r="K139" s="92"/>
    </row>
    <row r="140" spans="1:11" ht="20.399999999999999" x14ac:dyDescent="0.25">
      <c r="A140" s="14" t="s">
        <v>1642</v>
      </c>
      <c r="B140" s="14" t="s">
        <v>1735</v>
      </c>
      <c r="C140" s="14" t="s">
        <v>1567</v>
      </c>
      <c r="D140" s="16">
        <v>45922</v>
      </c>
      <c r="E140" s="16"/>
      <c r="F140" s="14" t="s">
        <v>1651</v>
      </c>
      <c r="G140" s="14" t="s">
        <v>1569</v>
      </c>
      <c r="H140" s="14" t="s">
        <v>1570</v>
      </c>
      <c r="I140" s="15">
        <v>27.13</v>
      </c>
      <c r="J140" s="77">
        <v>4</v>
      </c>
      <c r="K140" s="92"/>
    </row>
    <row r="141" spans="1:11" ht="20.399999999999999" x14ac:dyDescent="0.25">
      <c r="A141" s="14" t="s">
        <v>1642</v>
      </c>
      <c r="B141" s="14" t="s">
        <v>1736</v>
      </c>
      <c r="C141" s="14" t="s">
        <v>1567</v>
      </c>
      <c r="D141" s="16">
        <v>45951</v>
      </c>
      <c r="E141" s="16"/>
      <c r="F141" s="14" t="s">
        <v>1652</v>
      </c>
      <c r="G141" s="14" t="s">
        <v>1569</v>
      </c>
      <c r="H141" s="14" t="s">
        <v>1570</v>
      </c>
      <c r="I141" s="15">
        <v>27.13</v>
      </c>
      <c r="J141" s="77">
        <v>4</v>
      </c>
      <c r="K141" s="92"/>
    </row>
    <row r="142" spans="1:11" ht="13.2" x14ac:dyDescent="0.25">
      <c r="A142" s="14" t="s">
        <v>1642</v>
      </c>
      <c r="B142" s="14"/>
      <c r="C142" s="14"/>
      <c r="D142" s="16"/>
      <c r="E142" s="16"/>
      <c r="F142" s="14"/>
      <c r="G142" s="14"/>
      <c r="H142" s="14"/>
      <c r="I142" s="15"/>
      <c r="J142" s="77"/>
      <c r="K142" s="92"/>
    </row>
    <row r="143" spans="1:11" ht="13.2" x14ac:dyDescent="0.25">
      <c r="A143" s="14" t="s">
        <v>1642</v>
      </c>
      <c r="B143" s="14" t="s">
        <v>1579</v>
      </c>
      <c r="C143" s="14"/>
      <c r="D143" s="16">
        <v>45777</v>
      </c>
      <c r="E143" s="16"/>
      <c r="F143" s="14" t="s">
        <v>1580</v>
      </c>
      <c r="G143" s="14"/>
      <c r="H143" s="14" t="s">
        <v>1581</v>
      </c>
      <c r="I143" s="15">
        <v>13</v>
      </c>
      <c r="J143" s="77">
        <v>4</v>
      </c>
      <c r="K143" s="92"/>
    </row>
    <row r="144" spans="1:11" ht="13.2" x14ac:dyDescent="0.25">
      <c r="A144" s="14" t="s">
        <v>1642</v>
      </c>
      <c r="B144" s="14" t="s">
        <v>1582</v>
      </c>
      <c r="C144" s="14"/>
      <c r="D144" s="16">
        <v>45808</v>
      </c>
      <c r="E144" s="16"/>
      <c r="F144" s="14" t="s">
        <v>1583</v>
      </c>
      <c r="G144" s="14"/>
      <c r="H144" s="14" t="s">
        <v>1581</v>
      </c>
      <c r="I144" s="15">
        <v>13</v>
      </c>
      <c r="J144" s="77">
        <v>4</v>
      </c>
      <c r="K144" s="92"/>
    </row>
    <row r="145" spans="1:11" ht="13.2" x14ac:dyDescent="0.25">
      <c r="A145" s="14" t="s">
        <v>1642</v>
      </c>
      <c r="B145" s="14" t="s">
        <v>1584</v>
      </c>
      <c r="C145" s="14"/>
      <c r="D145" s="16">
        <v>45838</v>
      </c>
      <c r="E145" s="16"/>
      <c r="F145" s="14" t="s">
        <v>1585</v>
      </c>
      <c r="G145" s="14"/>
      <c r="H145" s="14" t="s">
        <v>1581</v>
      </c>
      <c r="I145" s="15">
        <v>13</v>
      </c>
      <c r="J145" s="77">
        <v>4</v>
      </c>
      <c r="K145" s="92"/>
    </row>
    <row r="146" spans="1:11" ht="13.2" x14ac:dyDescent="0.25">
      <c r="A146" s="14" t="s">
        <v>1642</v>
      </c>
      <c r="B146" s="14"/>
      <c r="C146" s="14"/>
      <c r="D146" s="16"/>
      <c r="E146" s="16"/>
      <c r="F146" s="14"/>
      <c r="G146" s="14"/>
      <c r="H146" s="14"/>
      <c r="I146" s="15"/>
      <c r="J146" s="77"/>
      <c r="K146" s="92"/>
    </row>
    <row r="147" spans="1:11" ht="20.399999999999999" x14ac:dyDescent="0.25">
      <c r="A147" s="14" t="s">
        <v>1642</v>
      </c>
      <c r="B147" s="14" t="s">
        <v>1737</v>
      </c>
      <c r="C147" s="14" t="s">
        <v>1653</v>
      </c>
      <c r="D147" s="16">
        <v>45909</v>
      </c>
      <c r="E147" s="16"/>
      <c r="F147" s="14" t="s">
        <v>1654</v>
      </c>
      <c r="G147" s="14" t="s">
        <v>1655</v>
      </c>
      <c r="H147" s="14" t="s">
        <v>1656</v>
      </c>
      <c r="I147" s="15">
        <v>131.5</v>
      </c>
      <c r="J147" s="77">
        <v>4</v>
      </c>
      <c r="K147" s="92"/>
    </row>
    <row r="148" spans="1:11" ht="13.2" x14ac:dyDescent="0.25">
      <c r="A148" s="14" t="s">
        <v>1642</v>
      </c>
      <c r="B148" s="14"/>
      <c r="C148" s="14"/>
      <c r="D148" s="16"/>
      <c r="E148" s="16"/>
      <c r="F148" s="314" t="s">
        <v>1586</v>
      </c>
      <c r="G148" s="14"/>
      <c r="H148" s="14"/>
      <c r="I148" s="15"/>
      <c r="J148" s="77"/>
      <c r="K148" s="92"/>
    </row>
    <row r="149" spans="1:11" ht="30.6" x14ac:dyDescent="0.25">
      <c r="A149" s="14" t="s">
        <v>1642</v>
      </c>
      <c r="B149" s="14" t="s">
        <v>1587</v>
      </c>
      <c r="C149" s="14"/>
      <c r="D149" s="16">
        <v>45693</v>
      </c>
      <c r="E149" s="16"/>
      <c r="F149" s="14" t="s">
        <v>1588</v>
      </c>
      <c r="G149" s="14"/>
      <c r="H149" s="14" t="s">
        <v>1589</v>
      </c>
      <c r="I149" s="15">
        <v>292.82</v>
      </c>
      <c r="J149" s="77">
        <v>4</v>
      </c>
      <c r="K149" s="92"/>
    </row>
    <row r="150" spans="1:11" ht="30.6" x14ac:dyDescent="0.25">
      <c r="A150" s="14" t="s">
        <v>1642</v>
      </c>
      <c r="B150" s="14" t="s">
        <v>1587</v>
      </c>
      <c r="C150" s="14"/>
      <c r="D150" s="16">
        <v>45693</v>
      </c>
      <c r="E150" s="16"/>
      <c r="F150" s="14" t="s">
        <v>1590</v>
      </c>
      <c r="G150" s="14"/>
      <c r="H150" s="14" t="s">
        <v>1591</v>
      </c>
      <c r="I150" s="15">
        <v>321.89999999999998</v>
      </c>
      <c r="J150" s="77">
        <v>3</v>
      </c>
      <c r="K150" s="92"/>
    </row>
    <row r="151" spans="1:11" ht="30.6" x14ac:dyDescent="0.25">
      <c r="A151" s="14" t="s">
        <v>1642</v>
      </c>
      <c r="B151" s="14" t="s">
        <v>1592</v>
      </c>
      <c r="C151" s="14"/>
      <c r="D151" s="16">
        <v>45726</v>
      </c>
      <c r="E151" s="16"/>
      <c r="F151" s="14" t="s">
        <v>1593</v>
      </c>
      <c r="G151" s="14"/>
      <c r="H151" s="14" t="s">
        <v>1589</v>
      </c>
      <c r="I151" s="15">
        <v>292.82</v>
      </c>
      <c r="J151" s="77">
        <v>4</v>
      </c>
      <c r="K151" s="92"/>
    </row>
    <row r="152" spans="1:11" ht="30.6" x14ac:dyDescent="0.25">
      <c r="A152" s="14" t="s">
        <v>1642</v>
      </c>
      <c r="B152" s="14" t="s">
        <v>1592</v>
      </c>
      <c r="C152" s="14"/>
      <c r="D152" s="16">
        <v>45726</v>
      </c>
      <c r="E152" s="16"/>
      <c r="F152" s="14" t="s">
        <v>1594</v>
      </c>
      <c r="G152" s="14"/>
      <c r="H152" s="14" t="s">
        <v>1591</v>
      </c>
      <c r="I152" s="15">
        <v>321.89999999999998</v>
      </c>
      <c r="J152" s="77">
        <v>3</v>
      </c>
      <c r="K152" s="92"/>
    </row>
    <row r="153" spans="1:11" ht="30.6" x14ac:dyDescent="0.25">
      <c r="A153" s="14" t="s">
        <v>1642</v>
      </c>
      <c r="B153" s="14" t="s">
        <v>1595</v>
      </c>
      <c r="C153" s="14"/>
      <c r="D153" s="16">
        <v>45756</v>
      </c>
      <c r="E153" s="16"/>
      <c r="F153" s="14" t="s">
        <v>1596</v>
      </c>
      <c r="G153" s="14"/>
      <c r="H153" s="14" t="s">
        <v>1589</v>
      </c>
      <c r="I153" s="15">
        <v>292.82</v>
      </c>
      <c r="J153" s="77">
        <v>4</v>
      </c>
      <c r="K153" s="92"/>
    </row>
    <row r="154" spans="1:11" ht="30.6" x14ac:dyDescent="0.25">
      <c r="A154" s="14" t="s">
        <v>1642</v>
      </c>
      <c r="B154" s="14" t="s">
        <v>1595</v>
      </c>
      <c r="C154" s="14"/>
      <c r="D154" s="16">
        <v>45756</v>
      </c>
      <c r="E154" s="16"/>
      <c r="F154" s="14" t="s">
        <v>1597</v>
      </c>
      <c r="G154" s="14"/>
      <c r="H154" s="14" t="s">
        <v>1591</v>
      </c>
      <c r="I154" s="15">
        <v>321.89999999999998</v>
      </c>
      <c r="J154" s="77">
        <v>3</v>
      </c>
      <c r="K154" s="92"/>
    </row>
    <row r="155" spans="1:11" ht="30.6" x14ac:dyDescent="0.25">
      <c r="A155" s="14" t="s">
        <v>1642</v>
      </c>
      <c r="B155" s="14" t="s">
        <v>1598</v>
      </c>
      <c r="C155" s="14"/>
      <c r="D155" s="16">
        <v>45786</v>
      </c>
      <c r="E155" s="16"/>
      <c r="F155" s="14" t="s">
        <v>1599</v>
      </c>
      <c r="G155" s="14"/>
      <c r="H155" s="14" t="s">
        <v>1589</v>
      </c>
      <c r="I155" s="15">
        <v>292.82</v>
      </c>
      <c r="J155" s="77">
        <v>4</v>
      </c>
      <c r="K155" s="92"/>
    </row>
    <row r="156" spans="1:11" ht="30.6" x14ac:dyDescent="0.25">
      <c r="A156" s="14" t="s">
        <v>1642</v>
      </c>
      <c r="B156" s="14" t="s">
        <v>1598</v>
      </c>
      <c r="C156" s="14"/>
      <c r="D156" s="16">
        <v>45786</v>
      </c>
      <c r="E156" s="16"/>
      <c r="F156" s="14" t="s">
        <v>1600</v>
      </c>
      <c r="G156" s="14"/>
      <c r="H156" s="14" t="s">
        <v>1591</v>
      </c>
      <c r="I156" s="15">
        <v>321.89999999999998</v>
      </c>
      <c r="J156" s="77">
        <v>3</v>
      </c>
      <c r="K156" s="92"/>
    </row>
    <row r="157" spans="1:11" ht="30.6" x14ac:dyDescent="0.25">
      <c r="A157" s="14" t="s">
        <v>1642</v>
      </c>
      <c r="B157" s="14" t="s">
        <v>1598</v>
      </c>
      <c r="C157" s="14"/>
      <c r="D157" s="16">
        <v>45786</v>
      </c>
      <c r="E157" s="16"/>
      <c r="F157" s="14" t="s">
        <v>1601</v>
      </c>
      <c r="G157" s="14"/>
      <c r="H157" s="14" t="s">
        <v>1602</v>
      </c>
      <c r="I157" s="15">
        <v>408.6</v>
      </c>
      <c r="J157" s="77">
        <v>3</v>
      </c>
      <c r="K157" s="92"/>
    </row>
    <row r="158" spans="1:11" ht="30.6" x14ac:dyDescent="0.25">
      <c r="A158" s="14" t="s">
        <v>1642</v>
      </c>
      <c r="B158" s="14" t="s">
        <v>1603</v>
      </c>
      <c r="C158" s="14"/>
      <c r="D158" s="16">
        <v>45818</v>
      </c>
      <c r="E158" s="16"/>
      <c r="F158" s="14" t="s">
        <v>1604</v>
      </c>
      <c r="G158" s="14"/>
      <c r="H158" s="14" t="s">
        <v>1589</v>
      </c>
      <c r="I158" s="15">
        <v>292.82</v>
      </c>
      <c r="J158" s="77">
        <v>4</v>
      </c>
      <c r="K158" s="92"/>
    </row>
    <row r="159" spans="1:11" ht="30.6" x14ac:dyDescent="0.25">
      <c r="A159" s="14" t="s">
        <v>1642</v>
      </c>
      <c r="B159" s="14" t="s">
        <v>1603</v>
      </c>
      <c r="C159" s="14"/>
      <c r="D159" s="16">
        <v>45818</v>
      </c>
      <c r="E159" s="16"/>
      <c r="F159" s="14" t="s">
        <v>1605</v>
      </c>
      <c r="G159" s="14"/>
      <c r="H159" s="14" t="s">
        <v>1591</v>
      </c>
      <c r="I159" s="15">
        <v>321.89999999999998</v>
      </c>
      <c r="J159" s="77">
        <v>3</v>
      </c>
      <c r="K159" s="92"/>
    </row>
    <row r="160" spans="1:11" ht="30.6" x14ac:dyDescent="0.25">
      <c r="A160" s="14" t="s">
        <v>1642</v>
      </c>
      <c r="B160" s="14" t="s">
        <v>1603</v>
      </c>
      <c r="C160" s="14"/>
      <c r="D160" s="16">
        <v>45818</v>
      </c>
      <c r="E160" s="16"/>
      <c r="F160" s="14" t="s">
        <v>1606</v>
      </c>
      <c r="G160" s="14"/>
      <c r="H160" s="14" t="s">
        <v>1602</v>
      </c>
      <c r="I160" s="15">
        <v>408.6</v>
      </c>
      <c r="J160" s="77">
        <v>3</v>
      </c>
      <c r="K160" s="92"/>
    </row>
    <row r="161" spans="1:11" ht="13.2" x14ac:dyDescent="0.25">
      <c r="A161" s="14" t="s">
        <v>1642</v>
      </c>
      <c r="B161" s="14"/>
      <c r="C161" s="14"/>
      <c r="D161" s="16"/>
      <c r="E161" s="16"/>
      <c r="F161" s="14"/>
      <c r="G161" s="14"/>
      <c r="H161" s="14"/>
      <c r="I161" s="15"/>
      <c r="J161" s="77"/>
      <c r="K161" s="92"/>
    </row>
    <row r="162" spans="1:11" ht="13.2" x14ac:dyDescent="0.25">
      <c r="A162" s="14" t="s">
        <v>1642</v>
      </c>
      <c r="B162" s="14"/>
      <c r="C162" s="14"/>
      <c r="D162" s="16"/>
      <c r="E162" s="16"/>
      <c r="F162" s="314" t="s">
        <v>1609</v>
      </c>
      <c r="G162" s="14"/>
      <c r="H162" s="14"/>
      <c r="I162" s="15"/>
      <c r="J162" s="77"/>
      <c r="K162" s="92"/>
    </row>
    <row r="163" spans="1:11" ht="20.399999999999999" x14ac:dyDescent="0.25">
      <c r="A163" s="14" t="s">
        <v>1642</v>
      </c>
      <c r="B163" s="14" t="s">
        <v>1610</v>
      </c>
      <c r="C163" s="14" t="s">
        <v>1611</v>
      </c>
      <c r="D163" s="16">
        <v>45772</v>
      </c>
      <c r="E163" s="16"/>
      <c r="F163" s="14" t="s">
        <v>1612</v>
      </c>
      <c r="G163" s="14" t="s">
        <v>1607</v>
      </c>
      <c r="H163" s="14" t="s">
        <v>1608</v>
      </c>
      <c r="I163" s="15">
        <v>184.5</v>
      </c>
      <c r="J163" s="77">
        <v>5</v>
      </c>
      <c r="K163" s="92"/>
    </row>
    <row r="164" spans="1:11" ht="20.399999999999999" x14ac:dyDescent="0.25">
      <c r="A164" s="14" t="s">
        <v>1642</v>
      </c>
      <c r="B164" s="14" t="s">
        <v>1738</v>
      </c>
      <c r="C164" s="14" t="s">
        <v>1657</v>
      </c>
      <c r="D164" s="16">
        <v>45951</v>
      </c>
      <c r="E164" s="16"/>
      <c r="F164" s="14" t="s">
        <v>1658</v>
      </c>
      <c r="G164" s="14" t="s">
        <v>1607</v>
      </c>
      <c r="H164" s="14" t="s">
        <v>1608</v>
      </c>
      <c r="I164" s="15">
        <v>61.5</v>
      </c>
      <c r="J164" s="77">
        <v>5</v>
      </c>
      <c r="K164" s="92"/>
    </row>
    <row r="165" spans="1:11" ht="20.399999999999999" x14ac:dyDescent="0.25">
      <c r="A165" s="14" t="s">
        <v>1642</v>
      </c>
      <c r="B165" s="14" t="s">
        <v>1739</v>
      </c>
      <c r="C165" s="14" t="s">
        <v>1694</v>
      </c>
      <c r="D165" s="16">
        <v>45965</v>
      </c>
      <c r="E165" s="16"/>
      <c r="F165" s="14" t="s">
        <v>1697</v>
      </c>
      <c r="G165" s="14" t="s">
        <v>1556</v>
      </c>
      <c r="H165" s="14" t="s">
        <v>1696</v>
      </c>
      <c r="I165" s="15">
        <v>530</v>
      </c>
      <c r="J165" s="77">
        <v>5</v>
      </c>
      <c r="K165" s="92"/>
    </row>
    <row r="166" spans="1:11" ht="20.399999999999999" x14ac:dyDescent="0.25">
      <c r="A166" s="14" t="s">
        <v>1642</v>
      </c>
      <c r="B166" s="14" t="s">
        <v>1740</v>
      </c>
      <c r="C166" s="14" t="s">
        <v>1695</v>
      </c>
      <c r="D166" s="16">
        <v>45965</v>
      </c>
      <c r="E166" s="16"/>
      <c r="F166" s="14" t="s">
        <v>1698</v>
      </c>
      <c r="G166" s="14" t="s">
        <v>1556</v>
      </c>
      <c r="H166" s="14" t="s">
        <v>1696</v>
      </c>
      <c r="I166" s="15">
        <v>530</v>
      </c>
      <c r="J166" s="77">
        <v>5</v>
      </c>
      <c r="K166" s="92"/>
    </row>
    <row r="167" spans="1:11" ht="20.399999999999999" x14ac:dyDescent="0.25">
      <c r="A167" s="14" t="s">
        <v>1642</v>
      </c>
      <c r="B167" s="14" t="s">
        <v>1847</v>
      </c>
      <c r="C167" s="14" t="s">
        <v>1789</v>
      </c>
      <c r="D167" s="16">
        <v>45994</v>
      </c>
      <c r="E167" s="16"/>
      <c r="F167" s="14" t="s">
        <v>1704</v>
      </c>
      <c r="G167" s="14" t="s">
        <v>1556</v>
      </c>
      <c r="H167" s="14" t="s">
        <v>1696</v>
      </c>
      <c r="I167" s="15">
        <v>530</v>
      </c>
      <c r="J167" s="77">
        <v>5</v>
      </c>
      <c r="K167" s="92"/>
    </row>
    <row r="168" spans="1:11" ht="20.399999999999999" x14ac:dyDescent="0.25">
      <c r="A168" s="14" t="s">
        <v>1642</v>
      </c>
      <c r="B168" s="14" t="s">
        <v>1887</v>
      </c>
      <c r="C168" s="14" t="s">
        <v>1846</v>
      </c>
      <c r="D168" s="16">
        <v>46024</v>
      </c>
      <c r="E168" s="16"/>
      <c r="F168" s="14" t="s">
        <v>1844</v>
      </c>
      <c r="G168" s="14" t="s">
        <v>1556</v>
      </c>
      <c r="H168" s="14" t="s">
        <v>1696</v>
      </c>
      <c r="I168" s="15">
        <v>530</v>
      </c>
      <c r="J168" s="77">
        <v>5</v>
      </c>
      <c r="K168" s="92"/>
    </row>
    <row r="169" spans="1:11" ht="20.399999999999999" x14ac:dyDescent="0.25">
      <c r="A169" s="14" t="s">
        <v>1642</v>
      </c>
      <c r="B169" s="14" t="s">
        <v>1888</v>
      </c>
      <c r="C169" s="14" t="s">
        <v>1871</v>
      </c>
      <c r="D169" s="16">
        <v>46082</v>
      </c>
      <c r="E169" s="16"/>
      <c r="F169" s="14" t="s">
        <v>1845</v>
      </c>
      <c r="G169" s="14" t="s">
        <v>1556</v>
      </c>
      <c r="H169" s="14" t="s">
        <v>1696</v>
      </c>
      <c r="I169" s="15">
        <v>530</v>
      </c>
      <c r="J169" s="77">
        <v>5</v>
      </c>
      <c r="K169" s="92"/>
    </row>
    <row r="170" spans="1:11" ht="40.799999999999997" x14ac:dyDescent="0.25">
      <c r="A170" s="14" t="s">
        <v>1642</v>
      </c>
      <c r="B170" s="14" t="s">
        <v>1889</v>
      </c>
      <c r="C170" s="14" t="s">
        <v>1852</v>
      </c>
      <c r="D170" s="16">
        <v>46059</v>
      </c>
      <c r="E170" s="16"/>
      <c r="F170" s="14" t="s">
        <v>1853</v>
      </c>
      <c r="G170" s="14" t="s">
        <v>1607</v>
      </c>
      <c r="H170" s="14" t="s">
        <v>1608</v>
      </c>
      <c r="I170" s="15">
        <v>146.25</v>
      </c>
      <c r="J170" s="77">
        <v>5</v>
      </c>
      <c r="K170" s="92"/>
    </row>
    <row r="171" spans="1:11" ht="51" x14ac:dyDescent="0.25">
      <c r="A171" s="14" t="s">
        <v>1642</v>
      </c>
      <c r="B171" s="14"/>
      <c r="C171" s="14"/>
      <c r="D171" s="16"/>
      <c r="E171" s="16"/>
      <c r="F171" s="314" t="s">
        <v>1911</v>
      </c>
      <c r="G171" s="14"/>
      <c r="H171" s="14"/>
      <c r="I171" s="15"/>
      <c r="J171" s="77"/>
      <c r="K171" s="92"/>
    </row>
    <row r="172" spans="1:11" ht="30.6" x14ac:dyDescent="0.25">
      <c r="A172" s="14" t="s">
        <v>1642</v>
      </c>
      <c r="B172" s="14" t="s">
        <v>1659</v>
      </c>
      <c r="C172" s="14" t="s">
        <v>1636</v>
      </c>
      <c r="D172" s="16">
        <v>45863</v>
      </c>
      <c r="E172" s="16"/>
      <c r="F172" s="14" t="s">
        <v>1912</v>
      </c>
      <c r="G172" s="14" t="s">
        <v>1637</v>
      </c>
      <c r="H172" s="14" t="s">
        <v>1638</v>
      </c>
      <c r="I172" s="15">
        <v>280</v>
      </c>
      <c r="J172" s="77">
        <v>3</v>
      </c>
      <c r="K172" s="92"/>
    </row>
    <row r="173" spans="1:11" ht="51" x14ac:dyDescent="0.25">
      <c r="A173" s="14" t="s">
        <v>1642</v>
      </c>
      <c r="B173" s="14" t="s">
        <v>1902</v>
      </c>
      <c r="C173" s="14" t="s">
        <v>1660</v>
      </c>
      <c r="D173" s="16">
        <v>45834</v>
      </c>
      <c r="E173" s="16">
        <v>45933</v>
      </c>
      <c r="F173" s="14" t="s">
        <v>1661</v>
      </c>
      <c r="G173" s="14"/>
      <c r="H173" s="14" t="s">
        <v>1662</v>
      </c>
      <c r="I173" s="15">
        <v>4350</v>
      </c>
      <c r="J173" s="77">
        <v>3</v>
      </c>
      <c r="K173" s="92"/>
    </row>
    <row r="174" spans="1:11" ht="13.2" x14ac:dyDescent="0.25">
      <c r="A174" s="14" t="s">
        <v>1642</v>
      </c>
      <c r="B174" s="14"/>
      <c r="C174" s="14"/>
      <c r="D174" s="16"/>
      <c r="E174" s="16"/>
      <c r="F174" s="14"/>
      <c r="G174" s="14"/>
      <c r="H174" s="14"/>
      <c r="I174" s="15"/>
      <c r="J174" s="77"/>
      <c r="K174" s="92"/>
    </row>
    <row r="175" spans="1:11" ht="40.799999999999997" x14ac:dyDescent="0.25">
      <c r="A175" s="14" t="s">
        <v>1642</v>
      </c>
      <c r="B175" s="14"/>
      <c r="C175" s="14"/>
      <c r="D175" s="16"/>
      <c r="E175" s="16"/>
      <c r="F175" s="314" t="s">
        <v>1903</v>
      </c>
      <c r="G175" s="14"/>
      <c r="H175" s="14"/>
      <c r="I175" s="15"/>
      <c r="J175" s="77"/>
      <c r="K175" s="92"/>
    </row>
    <row r="176" spans="1:11" ht="30.6" x14ac:dyDescent="0.25">
      <c r="A176" s="14" t="s">
        <v>1642</v>
      </c>
      <c r="B176" s="14" t="s">
        <v>1904</v>
      </c>
      <c r="C176" s="14" t="s">
        <v>1905</v>
      </c>
      <c r="D176" s="16">
        <v>45721</v>
      </c>
      <c r="E176" s="16"/>
      <c r="F176" s="14" t="s">
        <v>1908</v>
      </c>
      <c r="G176" s="14" t="s">
        <v>1906</v>
      </c>
      <c r="H176" s="14" t="s">
        <v>1907</v>
      </c>
      <c r="I176" s="15">
        <v>346.4</v>
      </c>
      <c r="J176" s="77">
        <v>2</v>
      </c>
      <c r="K176" s="92"/>
    </row>
    <row r="177" spans="1:11" ht="13.2" x14ac:dyDescent="0.25">
      <c r="A177" s="14" t="s">
        <v>1642</v>
      </c>
      <c r="B177" s="14"/>
      <c r="C177" s="14"/>
      <c r="D177" s="16"/>
      <c r="E177" s="16"/>
      <c r="F177" s="14"/>
      <c r="G177" s="14"/>
      <c r="H177" s="14"/>
      <c r="I177" s="15"/>
      <c r="J177" s="77"/>
      <c r="K177" s="92"/>
    </row>
    <row r="178" spans="1:11" ht="51" x14ac:dyDescent="0.25">
      <c r="A178" s="14" t="s">
        <v>1642</v>
      </c>
      <c r="B178" s="14"/>
      <c r="C178" s="14"/>
      <c r="D178" s="16"/>
      <c r="E178" s="16"/>
      <c r="F178" s="314" t="s">
        <v>1924</v>
      </c>
      <c r="G178" s="14"/>
      <c r="H178" s="14"/>
      <c r="I178" s="15"/>
      <c r="J178" s="77"/>
      <c r="K178" s="92"/>
    </row>
    <row r="179" spans="1:11" ht="30.6" x14ac:dyDescent="0.25">
      <c r="A179" s="14" t="s">
        <v>1642</v>
      </c>
      <c r="B179" s="14" t="s">
        <v>1663</v>
      </c>
      <c r="C179" s="14" t="s">
        <v>1639</v>
      </c>
      <c r="D179" s="16">
        <v>45873</v>
      </c>
      <c r="E179" s="16"/>
      <c r="F179" s="14" t="s">
        <v>1640</v>
      </c>
      <c r="G179" s="14" t="s">
        <v>1613</v>
      </c>
      <c r="H179" s="14" t="s">
        <v>1614</v>
      </c>
      <c r="I179" s="15">
        <v>197.28</v>
      </c>
      <c r="J179" s="77">
        <v>2</v>
      </c>
      <c r="K179" s="92"/>
    </row>
    <row r="180" spans="1:11" ht="30.6" x14ac:dyDescent="0.25">
      <c r="A180" s="14" t="s">
        <v>1642</v>
      </c>
      <c r="B180" s="14" t="s">
        <v>1741</v>
      </c>
      <c r="C180" s="14" t="s">
        <v>1664</v>
      </c>
      <c r="D180" s="16">
        <v>45909</v>
      </c>
      <c r="E180" s="16"/>
      <c r="F180" s="14" t="s">
        <v>1665</v>
      </c>
      <c r="G180" s="14" t="s">
        <v>1619</v>
      </c>
      <c r="H180" s="14" t="s">
        <v>1620</v>
      </c>
      <c r="I180" s="15">
        <v>1230</v>
      </c>
      <c r="J180" s="77">
        <v>2</v>
      </c>
      <c r="K180" s="92"/>
    </row>
    <row r="181" spans="1:11" ht="40.799999999999997" x14ac:dyDescent="0.25">
      <c r="A181" s="14" t="s">
        <v>1642</v>
      </c>
      <c r="B181" s="14" t="s">
        <v>1742</v>
      </c>
      <c r="C181" s="14" t="s">
        <v>1666</v>
      </c>
      <c r="D181" s="16">
        <v>45910</v>
      </c>
      <c r="E181" s="16"/>
      <c r="F181" s="14" t="s">
        <v>1667</v>
      </c>
      <c r="G181" s="14" t="s">
        <v>1635</v>
      </c>
      <c r="H181" s="14" t="s">
        <v>1668</v>
      </c>
      <c r="I181" s="15">
        <v>634.79</v>
      </c>
      <c r="J181" s="77">
        <v>2</v>
      </c>
      <c r="K181" s="92"/>
    </row>
    <row r="182" spans="1:11" ht="30.6" x14ac:dyDescent="0.25">
      <c r="A182" s="14" t="s">
        <v>1642</v>
      </c>
      <c r="B182" s="14" t="s">
        <v>1743</v>
      </c>
      <c r="C182" s="14"/>
      <c r="D182" s="16">
        <v>45910</v>
      </c>
      <c r="E182" s="16"/>
      <c r="F182" s="14" t="s">
        <v>1669</v>
      </c>
      <c r="G182" s="14"/>
      <c r="H182" s="14" t="s">
        <v>1617</v>
      </c>
      <c r="I182" s="15">
        <v>56</v>
      </c>
      <c r="J182" s="77">
        <v>2</v>
      </c>
      <c r="K182" s="92"/>
    </row>
    <row r="183" spans="1:11" ht="30.6" x14ac:dyDescent="0.25">
      <c r="A183" s="14" t="s">
        <v>1642</v>
      </c>
      <c r="B183" s="14" t="s">
        <v>1744</v>
      </c>
      <c r="C183" s="14"/>
      <c r="D183" s="16">
        <v>45910</v>
      </c>
      <c r="E183" s="16"/>
      <c r="F183" s="14" t="s">
        <v>1670</v>
      </c>
      <c r="G183" s="14"/>
      <c r="H183" s="14" t="s">
        <v>1671</v>
      </c>
      <c r="I183" s="15">
        <v>77.2</v>
      </c>
      <c r="J183" s="77">
        <v>2</v>
      </c>
      <c r="K183" s="92"/>
    </row>
    <row r="184" spans="1:11" ht="30.6" x14ac:dyDescent="0.25">
      <c r="A184" s="14" t="s">
        <v>1642</v>
      </c>
      <c r="B184" s="14" t="s">
        <v>1745</v>
      </c>
      <c r="C184" s="14"/>
      <c r="D184" s="16">
        <v>45910</v>
      </c>
      <c r="E184" s="16"/>
      <c r="F184" s="14" t="s">
        <v>1672</v>
      </c>
      <c r="G184" s="14"/>
      <c r="H184" s="14" t="s">
        <v>1615</v>
      </c>
      <c r="I184" s="15">
        <v>76</v>
      </c>
      <c r="J184" s="77">
        <v>2</v>
      </c>
      <c r="K184" s="92"/>
    </row>
    <row r="185" spans="1:11" ht="20.399999999999999" x14ac:dyDescent="0.25">
      <c r="A185" s="14" t="s">
        <v>1642</v>
      </c>
      <c r="B185" s="14" t="s">
        <v>1746</v>
      </c>
      <c r="C185" s="14"/>
      <c r="D185" s="16">
        <v>45910</v>
      </c>
      <c r="E185" s="16"/>
      <c r="F185" s="14" t="s">
        <v>1673</v>
      </c>
      <c r="G185" s="14"/>
      <c r="H185" s="14" t="s">
        <v>1624</v>
      </c>
      <c r="I185" s="15">
        <v>30</v>
      </c>
      <c r="J185" s="77">
        <v>2</v>
      </c>
      <c r="K185" s="92"/>
    </row>
    <row r="186" spans="1:11" ht="30.6" x14ac:dyDescent="0.25">
      <c r="A186" s="14" t="s">
        <v>1642</v>
      </c>
      <c r="B186" s="14" t="s">
        <v>1747</v>
      </c>
      <c r="C186" s="14"/>
      <c r="D186" s="16">
        <v>45910</v>
      </c>
      <c r="E186" s="16"/>
      <c r="F186" s="14" t="s">
        <v>1674</v>
      </c>
      <c r="G186" s="14"/>
      <c r="H186" s="14" t="s">
        <v>1632</v>
      </c>
      <c r="I186" s="15">
        <v>28</v>
      </c>
      <c r="J186" s="77">
        <v>2</v>
      </c>
      <c r="K186" s="92"/>
    </row>
    <row r="187" spans="1:11" ht="51" x14ac:dyDescent="0.25">
      <c r="A187" s="14" t="s">
        <v>1642</v>
      </c>
      <c r="B187" s="14" t="s">
        <v>1748</v>
      </c>
      <c r="C187" s="14" t="s">
        <v>1675</v>
      </c>
      <c r="D187" s="16">
        <v>45912</v>
      </c>
      <c r="E187" s="16"/>
      <c r="F187" s="14" t="s">
        <v>1676</v>
      </c>
      <c r="G187" s="14" t="s">
        <v>1628</v>
      </c>
      <c r="H187" s="14" t="s">
        <v>1629</v>
      </c>
      <c r="I187" s="15">
        <v>191</v>
      </c>
      <c r="J187" s="77">
        <v>2</v>
      </c>
      <c r="K187" s="92"/>
    </row>
    <row r="188" spans="1:11" ht="20.399999999999999" x14ac:dyDescent="0.25">
      <c r="A188" s="14" t="s">
        <v>1642</v>
      </c>
      <c r="B188" s="14" t="s">
        <v>1749</v>
      </c>
      <c r="C188" s="14"/>
      <c r="D188" s="16">
        <v>45915</v>
      </c>
      <c r="E188" s="16"/>
      <c r="F188" s="14" t="s">
        <v>1677</v>
      </c>
      <c r="G188" s="14"/>
      <c r="H188" s="14" t="s">
        <v>1678</v>
      </c>
      <c r="I188" s="15">
        <v>28.75</v>
      </c>
      <c r="J188" s="77">
        <v>2</v>
      </c>
      <c r="K188" s="92"/>
    </row>
    <row r="189" spans="1:11" ht="20.399999999999999" x14ac:dyDescent="0.25">
      <c r="A189" s="14" t="s">
        <v>1642</v>
      </c>
      <c r="B189" s="14" t="s">
        <v>1750</v>
      </c>
      <c r="C189" s="14"/>
      <c r="D189" s="16">
        <v>45915</v>
      </c>
      <c r="E189" s="16"/>
      <c r="F189" s="14" t="s">
        <v>1677</v>
      </c>
      <c r="G189" s="14"/>
      <c r="H189" s="14" t="s">
        <v>1618</v>
      </c>
      <c r="I189" s="15">
        <v>26.25</v>
      </c>
      <c r="J189" s="77">
        <v>2</v>
      </c>
      <c r="K189" s="92"/>
    </row>
    <row r="190" spans="1:11" ht="20.399999999999999" x14ac:dyDescent="0.25">
      <c r="A190" s="14" t="s">
        <v>1642</v>
      </c>
      <c r="B190" s="14" t="s">
        <v>1751</v>
      </c>
      <c r="C190" s="14"/>
      <c r="D190" s="16">
        <v>45915</v>
      </c>
      <c r="E190" s="16"/>
      <c r="F190" s="14" t="s">
        <v>1677</v>
      </c>
      <c r="G190" s="14"/>
      <c r="H190" s="14" t="s">
        <v>1617</v>
      </c>
      <c r="I190" s="15">
        <v>38.4</v>
      </c>
      <c r="J190" s="77">
        <v>2</v>
      </c>
      <c r="K190" s="92"/>
    </row>
    <row r="191" spans="1:11" ht="20.399999999999999" x14ac:dyDescent="0.25">
      <c r="A191" s="14" t="s">
        <v>1642</v>
      </c>
      <c r="B191" s="14" t="s">
        <v>1752</v>
      </c>
      <c r="C191" s="14"/>
      <c r="D191" s="16">
        <v>45915</v>
      </c>
      <c r="E191" s="16"/>
      <c r="F191" s="14" t="s">
        <v>1677</v>
      </c>
      <c r="G191" s="14"/>
      <c r="H191" s="14" t="s">
        <v>1633</v>
      </c>
      <c r="I191" s="15">
        <v>40.25</v>
      </c>
      <c r="J191" s="77">
        <v>2</v>
      </c>
      <c r="K191" s="92"/>
    </row>
    <row r="192" spans="1:11" ht="20.399999999999999" x14ac:dyDescent="0.25">
      <c r="A192" s="14" t="s">
        <v>1642</v>
      </c>
      <c r="B192" s="14" t="s">
        <v>1757</v>
      </c>
      <c r="C192" s="14"/>
      <c r="D192" s="16">
        <v>45915</v>
      </c>
      <c r="E192" s="16"/>
      <c r="F192" s="14" t="s">
        <v>1677</v>
      </c>
      <c r="G192" s="14"/>
      <c r="H192" s="14" t="s">
        <v>1627</v>
      </c>
      <c r="I192" s="15">
        <v>35</v>
      </c>
      <c r="J192" s="77">
        <v>2</v>
      </c>
      <c r="K192" s="92"/>
    </row>
    <row r="193" spans="1:11" ht="20.399999999999999" x14ac:dyDescent="0.25">
      <c r="A193" s="14" t="s">
        <v>1642</v>
      </c>
      <c r="B193" s="14" t="s">
        <v>1758</v>
      </c>
      <c r="C193" s="14"/>
      <c r="D193" s="16">
        <v>45915</v>
      </c>
      <c r="E193" s="16"/>
      <c r="F193" s="14" t="s">
        <v>1677</v>
      </c>
      <c r="G193" s="14"/>
      <c r="H193" s="14" t="s">
        <v>1626</v>
      </c>
      <c r="I193" s="15">
        <v>51.6</v>
      </c>
      <c r="J193" s="77">
        <v>2</v>
      </c>
      <c r="K193" s="92"/>
    </row>
    <row r="194" spans="1:11" ht="20.399999999999999" x14ac:dyDescent="0.25">
      <c r="A194" s="14" t="s">
        <v>1642</v>
      </c>
      <c r="B194" s="14" t="s">
        <v>1759</v>
      </c>
      <c r="C194" s="14"/>
      <c r="D194" s="16">
        <v>45915</v>
      </c>
      <c r="E194" s="16"/>
      <c r="F194" s="14" t="s">
        <v>1677</v>
      </c>
      <c r="G194" s="14"/>
      <c r="H194" s="14" t="s">
        <v>1624</v>
      </c>
      <c r="I194" s="15">
        <v>49.45</v>
      </c>
      <c r="J194" s="77">
        <v>2</v>
      </c>
      <c r="K194" s="92"/>
    </row>
    <row r="195" spans="1:11" ht="20.399999999999999" x14ac:dyDescent="0.25">
      <c r="A195" s="14" t="s">
        <v>1642</v>
      </c>
      <c r="B195" s="14" t="s">
        <v>1753</v>
      </c>
      <c r="C195" s="14"/>
      <c r="D195" s="16">
        <v>45915</v>
      </c>
      <c r="E195" s="16"/>
      <c r="F195" s="14" t="s">
        <v>1677</v>
      </c>
      <c r="G195" s="14"/>
      <c r="H195" s="14" t="s">
        <v>1625</v>
      </c>
      <c r="I195" s="15">
        <v>40.25</v>
      </c>
      <c r="J195" s="77">
        <v>2</v>
      </c>
      <c r="K195" s="92"/>
    </row>
    <row r="196" spans="1:11" ht="20.399999999999999" x14ac:dyDescent="0.25">
      <c r="A196" s="14" t="s">
        <v>1642</v>
      </c>
      <c r="B196" s="14" t="s">
        <v>1754</v>
      </c>
      <c r="C196" s="14"/>
      <c r="D196" s="16">
        <v>45915</v>
      </c>
      <c r="E196" s="16"/>
      <c r="F196" s="14" t="s">
        <v>1677</v>
      </c>
      <c r="G196" s="14"/>
      <c r="H196" s="14" t="s">
        <v>1623</v>
      </c>
      <c r="I196" s="15">
        <v>40.25</v>
      </c>
      <c r="J196" s="77">
        <v>2</v>
      </c>
      <c r="K196" s="92"/>
    </row>
    <row r="197" spans="1:11" ht="20.399999999999999" x14ac:dyDescent="0.25">
      <c r="A197" s="14" t="s">
        <v>1642</v>
      </c>
      <c r="B197" s="14" t="s">
        <v>1755</v>
      </c>
      <c r="C197" s="14"/>
      <c r="D197" s="16">
        <v>45915</v>
      </c>
      <c r="E197" s="16"/>
      <c r="F197" s="14" t="s">
        <v>1677</v>
      </c>
      <c r="G197" s="14"/>
      <c r="H197" s="14" t="s">
        <v>1615</v>
      </c>
      <c r="I197" s="15">
        <v>40.25</v>
      </c>
      <c r="J197" s="77">
        <v>2</v>
      </c>
      <c r="K197" s="92"/>
    </row>
    <row r="198" spans="1:11" ht="20.399999999999999" x14ac:dyDescent="0.25">
      <c r="A198" s="14" t="s">
        <v>1642</v>
      </c>
      <c r="B198" s="14" t="s">
        <v>1756</v>
      </c>
      <c r="C198" s="14"/>
      <c r="D198" s="16">
        <v>45915</v>
      </c>
      <c r="E198" s="16"/>
      <c r="F198" s="14" t="s">
        <v>1677</v>
      </c>
      <c r="G198" s="14"/>
      <c r="H198" s="14" t="s">
        <v>1671</v>
      </c>
      <c r="I198" s="15">
        <v>40.25</v>
      </c>
      <c r="J198" s="77">
        <v>2</v>
      </c>
      <c r="K198" s="92"/>
    </row>
    <row r="199" spans="1:11" ht="20.399999999999999" x14ac:dyDescent="0.25">
      <c r="A199" s="14" t="s">
        <v>1642</v>
      </c>
      <c r="B199" s="14" t="s">
        <v>1760</v>
      </c>
      <c r="C199" s="14"/>
      <c r="D199" s="16">
        <v>45915</v>
      </c>
      <c r="E199" s="16"/>
      <c r="F199" s="14" t="s">
        <v>1677</v>
      </c>
      <c r="G199" s="14"/>
      <c r="H199" s="14" t="s">
        <v>1616</v>
      </c>
      <c r="I199" s="15">
        <v>26.25</v>
      </c>
      <c r="J199" s="77">
        <v>2</v>
      </c>
      <c r="K199" s="92"/>
    </row>
    <row r="200" spans="1:11" ht="20.399999999999999" x14ac:dyDescent="0.25">
      <c r="A200" s="14" t="s">
        <v>1642</v>
      </c>
      <c r="B200" s="14" t="s">
        <v>1761</v>
      </c>
      <c r="C200" s="14"/>
      <c r="D200" s="16">
        <v>45915</v>
      </c>
      <c r="E200" s="16"/>
      <c r="F200" s="14" t="s">
        <v>1677</v>
      </c>
      <c r="G200" s="14"/>
      <c r="H200" s="14" t="s">
        <v>1622</v>
      </c>
      <c r="I200" s="15">
        <v>14</v>
      </c>
      <c r="J200" s="77">
        <v>2</v>
      </c>
      <c r="K200" s="92"/>
    </row>
    <row r="201" spans="1:11" ht="20.399999999999999" x14ac:dyDescent="0.25">
      <c r="A201" s="14" t="s">
        <v>1642</v>
      </c>
      <c r="B201" s="14" t="s">
        <v>1762</v>
      </c>
      <c r="C201" s="14"/>
      <c r="D201" s="16">
        <v>45915</v>
      </c>
      <c r="E201" s="16"/>
      <c r="F201" s="14" t="s">
        <v>1677</v>
      </c>
      <c r="G201" s="14"/>
      <c r="H201" s="14" t="s">
        <v>1621</v>
      </c>
      <c r="I201" s="15">
        <v>38.4</v>
      </c>
      <c r="J201" s="77">
        <v>2</v>
      </c>
      <c r="K201" s="92"/>
    </row>
    <row r="202" spans="1:11" ht="20.399999999999999" x14ac:dyDescent="0.25">
      <c r="A202" s="14" t="s">
        <v>1642</v>
      </c>
      <c r="B202" s="14" t="s">
        <v>1763</v>
      </c>
      <c r="C202" s="14"/>
      <c r="D202" s="16">
        <v>45915</v>
      </c>
      <c r="E202" s="16"/>
      <c r="F202" s="14" t="s">
        <v>1677</v>
      </c>
      <c r="G202" s="14"/>
      <c r="H202" s="14" t="s">
        <v>1632</v>
      </c>
      <c r="I202" s="15">
        <v>36.799999999999997</v>
      </c>
      <c r="J202" s="77">
        <v>2</v>
      </c>
      <c r="K202" s="92"/>
    </row>
    <row r="203" spans="1:11" ht="20.399999999999999" x14ac:dyDescent="0.25">
      <c r="A203" s="14" t="s">
        <v>1642</v>
      </c>
      <c r="B203" s="14" t="s">
        <v>1764</v>
      </c>
      <c r="C203" s="14"/>
      <c r="D203" s="16">
        <v>45915</v>
      </c>
      <c r="E203" s="16"/>
      <c r="F203" s="14" t="s">
        <v>1677</v>
      </c>
      <c r="G203" s="14"/>
      <c r="H203" s="14" t="s">
        <v>1634</v>
      </c>
      <c r="I203" s="15">
        <v>24</v>
      </c>
      <c r="J203" s="77">
        <v>2</v>
      </c>
      <c r="K203" s="92"/>
    </row>
    <row r="204" spans="1:11" ht="20.399999999999999" x14ac:dyDescent="0.25">
      <c r="A204" s="14" t="s">
        <v>1642</v>
      </c>
      <c r="B204" s="14" t="s">
        <v>1765</v>
      </c>
      <c r="C204" s="14"/>
      <c r="D204" s="16">
        <v>45915</v>
      </c>
      <c r="E204" s="16"/>
      <c r="F204" s="14" t="s">
        <v>1677</v>
      </c>
      <c r="G204" s="14"/>
      <c r="H204" s="14" t="s">
        <v>1679</v>
      </c>
      <c r="I204" s="15">
        <v>33.6</v>
      </c>
      <c r="J204" s="77">
        <v>2</v>
      </c>
      <c r="K204" s="92"/>
    </row>
    <row r="205" spans="1:11" ht="30.6" x14ac:dyDescent="0.25">
      <c r="A205" s="14" t="s">
        <v>1642</v>
      </c>
      <c r="B205" s="14" t="s">
        <v>1766</v>
      </c>
      <c r="C205" s="14" t="s">
        <v>1680</v>
      </c>
      <c r="D205" s="16">
        <v>45917</v>
      </c>
      <c r="E205" s="16"/>
      <c r="F205" s="14" t="s">
        <v>1681</v>
      </c>
      <c r="G205" s="14" t="s">
        <v>1607</v>
      </c>
      <c r="H205" s="14" t="s">
        <v>1608</v>
      </c>
      <c r="I205" s="15">
        <v>36.9</v>
      </c>
      <c r="J205" s="77">
        <v>2</v>
      </c>
      <c r="K205" s="92"/>
    </row>
    <row r="206" spans="1:11" ht="30.6" x14ac:dyDescent="0.25">
      <c r="A206" s="14" t="s">
        <v>1642</v>
      </c>
      <c r="B206" s="14" t="s">
        <v>1767</v>
      </c>
      <c r="C206" s="14" t="s">
        <v>1682</v>
      </c>
      <c r="D206" s="16">
        <v>45932</v>
      </c>
      <c r="E206" s="16"/>
      <c r="F206" s="14" t="s">
        <v>1683</v>
      </c>
      <c r="G206" s="14" t="s">
        <v>1630</v>
      </c>
      <c r="H206" s="14" t="s">
        <v>1631</v>
      </c>
      <c r="I206" s="15">
        <v>268.39999999999998</v>
      </c>
      <c r="J206" s="77">
        <v>2</v>
      </c>
      <c r="K206" s="92"/>
    </row>
    <row r="207" spans="1:11" ht="13.2" x14ac:dyDescent="0.25">
      <c r="A207" s="14" t="s">
        <v>1642</v>
      </c>
      <c r="B207" s="14"/>
      <c r="C207" s="14"/>
      <c r="D207" s="16"/>
      <c r="E207" s="16"/>
      <c r="F207" s="14"/>
      <c r="G207" s="14"/>
      <c r="H207" s="14"/>
      <c r="I207" s="15"/>
      <c r="J207" s="77"/>
      <c r="K207" s="92"/>
    </row>
    <row r="208" spans="1:11" ht="51" x14ac:dyDescent="0.25">
      <c r="A208" s="14" t="s">
        <v>1642</v>
      </c>
      <c r="B208" s="14"/>
      <c r="C208" s="14"/>
      <c r="D208" s="16"/>
      <c r="E208" s="16"/>
      <c r="F208" s="314" t="s">
        <v>1913</v>
      </c>
      <c r="G208" s="14"/>
      <c r="H208" s="14"/>
      <c r="I208" s="15"/>
      <c r="J208" s="77"/>
      <c r="K208" s="92"/>
    </row>
    <row r="209" spans="1:11" ht="20.399999999999999" x14ac:dyDescent="0.25">
      <c r="A209" s="14" t="s">
        <v>1642</v>
      </c>
      <c r="B209" s="14" t="s">
        <v>1768</v>
      </c>
      <c r="C209" s="14" t="s">
        <v>1684</v>
      </c>
      <c r="D209" s="16">
        <v>45939</v>
      </c>
      <c r="E209" s="16"/>
      <c r="F209" s="14" t="s">
        <v>1685</v>
      </c>
      <c r="G209" s="14" t="s">
        <v>1613</v>
      </c>
      <c r="H209" s="14" t="s">
        <v>1614</v>
      </c>
      <c r="I209" s="15">
        <v>65.58</v>
      </c>
      <c r="J209" s="77">
        <v>2</v>
      </c>
      <c r="K209" s="92"/>
    </row>
    <row r="210" spans="1:11" ht="20.399999999999999" x14ac:dyDescent="0.25">
      <c r="A210" s="14" t="s">
        <v>1642</v>
      </c>
      <c r="B210" s="14" t="s">
        <v>1738</v>
      </c>
      <c r="C210" s="14" t="s">
        <v>1686</v>
      </c>
      <c r="D210" s="16">
        <v>45951</v>
      </c>
      <c r="E210" s="16"/>
      <c r="F210" s="14" t="s">
        <v>1658</v>
      </c>
      <c r="G210" s="14" t="s">
        <v>1607</v>
      </c>
      <c r="H210" s="14" t="s">
        <v>1608</v>
      </c>
      <c r="I210" s="15">
        <v>61.5</v>
      </c>
      <c r="J210" s="77">
        <v>2</v>
      </c>
      <c r="K210" s="92"/>
    </row>
    <row r="211" spans="1:11" ht="20.399999999999999" x14ac:dyDescent="0.25">
      <c r="A211" s="14" t="s">
        <v>1642</v>
      </c>
      <c r="B211" s="14" t="s">
        <v>1769</v>
      </c>
      <c r="C211" s="14" t="s">
        <v>1687</v>
      </c>
      <c r="D211" s="16">
        <v>45951</v>
      </c>
      <c r="E211" s="16"/>
      <c r="F211" s="14" t="s">
        <v>1688</v>
      </c>
      <c r="G211" s="14" t="s">
        <v>1607</v>
      </c>
      <c r="H211" s="14" t="s">
        <v>1608</v>
      </c>
      <c r="I211" s="15">
        <v>30.75</v>
      </c>
      <c r="J211" s="77">
        <v>2</v>
      </c>
      <c r="K211" s="92"/>
    </row>
    <row r="212" spans="1:11" ht="20.399999999999999" x14ac:dyDescent="0.25">
      <c r="A212" s="14" t="s">
        <v>1642</v>
      </c>
      <c r="B212" s="14" t="s">
        <v>1770</v>
      </c>
      <c r="C212" s="14" t="s">
        <v>1689</v>
      </c>
      <c r="D212" s="16">
        <v>45951</v>
      </c>
      <c r="E212" s="16"/>
      <c r="F212" s="14" t="s">
        <v>1707</v>
      </c>
      <c r="G212" s="14" t="s">
        <v>1619</v>
      </c>
      <c r="H212" s="14" t="s">
        <v>1620</v>
      </c>
      <c r="I212" s="15">
        <v>703.56</v>
      </c>
      <c r="J212" s="77">
        <v>2</v>
      </c>
      <c r="K212" s="92"/>
    </row>
    <row r="213" spans="1:11" ht="40.799999999999997" x14ac:dyDescent="0.25">
      <c r="A213" s="14" t="s">
        <v>1642</v>
      </c>
      <c r="B213" s="14" t="s">
        <v>1771</v>
      </c>
      <c r="C213" s="14" t="s">
        <v>1641</v>
      </c>
      <c r="D213" s="16">
        <v>45953</v>
      </c>
      <c r="E213" s="16"/>
      <c r="F213" s="14" t="s">
        <v>1690</v>
      </c>
      <c r="G213" s="14" t="s">
        <v>1628</v>
      </c>
      <c r="H213" s="14" t="s">
        <v>1629</v>
      </c>
      <c r="I213" s="15">
        <v>892.5</v>
      </c>
      <c r="J213" s="77">
        <v>2</v>
      </c>
      <c r="K213" s="92"/>
    </row>
    <row r="214" spans="1:11" ht="30.6" x14ac:dyDescent="0.25">
      <c r="A214" s="14" t="s">
        <v>1642</v>
      </c>
      <c r="B214" s="14" t="s">
        <v>1772</v>
      </c>
      <c r="C214" s="14" t="s">
        <v>1693</v>
      </c>
      <c r="D214" s="16">
        <v>45965</v>
      </c>
      <c r="E214" s="16"/>
      <c r="F214" s="14" t="s">
        <v>1700</v>
      </c>
      <c r="G214" s="14" t="s">
        <v>1630</v>
      </c>
      <c r="H214" s="14" t="s">
        <v>1631</v>
      </c>
      <c r="I214" s="15">
        <v>240</v>
      </c>
      <c r="J214" s="77">
        <v>2</v>
      </c>
      <c r="K214" s="92"/>
    </row>
    <row r="215" spans="1:11" ht="20.399999999999999" x14ac:dyDescent="0.25">
      <c r="A215" s="14" t="s">
        <v>1642</v>
      </c>
      <c r="B215" s="14" t="s">
        <v>1773</v>
      </c>
      <c r="C215" s="14" t="s">
        <v>1699</v>
      </c>
      <c r="D215" s="16">
        <v>45965</v>
      </c>
      <c r="E215" s="16"/>
      <c r="F215" s="14" t="s">
        <v>1701</v>
      </c>
      <c r="G215" s="14" t="s">
        <v>1702</v>
      </c>
      <c r="H215" s="14" t="s">
        <v>1703</v>
      </c>
      <c r="I215" s="15">
        <v>3168</v>
      </c>
      <c r="J215" s="77">
        <v>2</v>
      </c>
      <c r="K215" s="92"/>
    </row>
    <row r="216" spans="1:11" ht="13.2" x14ac:dyDescent="0.25">
      <c r="A216" s="14" t="s">
        <v>1642</v>
      </c>
      <c r="B216" s="14"/>
      <c r="C216" s="14"/>
      <c r="D216" s="16"/>
      <c r="E216" s="16"/>
      <c r="F216" s="14"/>
      <c r="G216" s="14"/>
      <c r="H216" s="14"/>
      <c r="I216" s="15"/>
      <c r="J216" s="77"/>
      <c r="K216" s="92"/>
    </row>
    <row r="217" spans="1:11" ht="40.799999999999997" x14ac:dyDescent="0.25">
      <c r="A217" s="14" t="s">
        <v>1642</v>
      </c>
      <c r="B217" s="14"/>
      <c r="C217" s="14"/>
      <c r="D217" s="16"/>
      <c r="E217" s="16"/>
      <c r="F217" s="314" t="s">
        <v>1910</v>
      </c>
      <c r="G217" s="14"/>
      <c r="H217" s="14"/>
      <c r="I217" s="15"/>
      <c r="J217" s="77"/>
      <c r="K217" s="92"/>
    </row>
    <row r="218" spans="1:11" ht="20.399999999999999" x14ac:dyDescent="0.25">
      <c r="A218" s="14" t="s">
        <v>1642</v>
      </c>
      <c r="B218" s="14" t="s">
        <v>1774</v>
      </c>
      <c r="C218" s="14" t="s">
        <v>1691</v>
      </c>
      <c r="D218" s="16">
        <v>45951</v>
      </c>
      <c r="E218" s="16"/>
      <c r="F218" s="14" t="s">
        <v>1692</v>
      </c>
      <c r="G218" s="14" t="s">
        <v>1607</v>
      </c>
      <c r="H218" s="14" t="s">
        <v>1608</v>
      </c>
      <c r="I218" s="15">
        <v>30.75</v>
      </c>
      <c r="J218" s="77">
        <v>2</v>
      </c>
      <c r="K218" s="92"/>
    </row>
    <row r="219" spans="1:11" ht="20.399999999999999" x14ac:dyDescent="0.25">
      <c r="A219" s="14" t="s">
        <v>1642</v>
      </c>
      <c r="B219" s="14" t="s">
        <v>1775</v>
      </c>
      <c r="C219" s="14" t="s">
        <v>1705</v>
      </c>
      <c r="D219" s="16">
        <v>45971</v>
      </c>
      <c r="E219" s="16"/>
      <c r="F219" s="14" t="s">
        <v>1706</v>
      </c>
      <c r="G219" s="14" t="s">
        <v>1619</v>
      </c>
      <c r="H219" s="14" t="s">
        <v>1620</v>
      </c>
      <c r="I219" s="15">
        <v>701.1</v>
      </c>
      <c r="J219" s="77">
        <v>2</v>
      </c>
      <c r="K219" s="92"/>
    </row>
    <row r="220" spans="1:11" ht="40.799999999999997" x14ac:dyDescent="0.25">
      <c r="A220" s="14" t="s">
        <v>1642</v>
      </c>
      <c r="B220" s="14" t="s">
        <v>1776</v>
      </c>
      <c r="C220" s="14" t="s">
        <v>1708</v>
      </c>
      <c r="D220" s="16">
        <v>45978</v>
      </c>
      <c r="E220" s="16"/>
      <c r="F220" s="14" t="s">
        <v>1709</v>
      </c>
      <c r="G220" s="14" t="s">
        <v>1628</v>
      </c>
      <c r="H220" s="14" t="s">
        <v>1629</v>
      </c>
      <c r="I220" s="15">
        <v>888</v>
      </c>
      <c r="J220" s="77">
        <v>2</v>
      </c>
      <c r="K220" s="92"/>
    </row>
    <row r="221" spans="1:11" ht="30.6" x14ac:dyDescent="0.25">
      <c r="A221" s="14" t="s">
        <v>1642</v>
      </c>
      <c r="B221" s="14" t="s">
        <v>1777</v>
      </c>
      <c r="C221" s="14" t="s">
        <v>1711</v>
      </c>
      <c r="D221" s="16">
        <v>45985</v>
      </c>
      <c r="E221" s="16"/>
      <c r="F221" s="14" t="s">
        <v>1710</v>
      </c>
      <c r="G221" s="14" t="s">
        <v>1630</v>
      </c>
      <c r="H221" s="14" t="s">
        <v>1631</v>
      </c>
      <c r="I221" s="15">
        <v>317</v>
      </c>
      <c r="J221" s="77">
        <v>2</v>
      </c>
      <c r="K221" s="92"/>
    </row>
    <row r="222" spans="1:11" ht="20.399999999999999" x14ac:dyDescent="0.25">
      <c r="A222" s="14" t="s">
        <v>1642</v>
      </c>
      <c r="B222" s="14" t="s">
        <v>1780</v>
      </c>
      <c r="C222" s="14"/>
      <c r="D222" s="16">
        <v>45985</v>
      </c>
      <c r="E222" s="16"/>
      <c r="F222" s="14" t="s">
        <v>1712</v>
      </c>
      <c r="G222" s="14"/>
      <c r="H222" s="14" t="s">
        <v>1617</v>
      </c>
      <c r="I222" s="15">
        <v>40</v>
      </c>
      <c r="J222" s="77">
        <v>2</v>
      </c>
      <c r="K222" s="92"/>
    </row>
    <row r="223" spans="1:11" ht="20.399999999999999" x14ac:dyDescent="0.25">
      <c r="A223" s="14" t="s">
        <v>1642</v>
      </c>
      <c r="B223" s="14" t="s">
        <v>1779</v>
      </c>
      <c r="C223" s="14"/>
      <c r="D223" s="16">
        <v>45985</v>
      </c>
      <c r="E223" s="16"/>
      <c r="F223" s="14" t="s">
        <v>1713</v>
      </c>
      <c r="G223" s="14"/>
      <c r="H223" s="14" t="s">
        <v>1714</v>
      </c>
      <c r="I223" s="15">
        <v>32</v>
      </c>
      <c r="J223" s="77">
        <v>2</v>
      </c>
      <c r="K223" s="92"/>
    </row>
    <row r="224" spans="1:11" ht="20.399999999999999" x14ac:dyDescent="0.25">
      <c r="A224" s="14" t="s">
        <v>1642</v>
      </c>
      <c r="B224" s="14" t="s">
        <v>1778</v>
      </c>
      <c r="C224" s="14"/>
      <c r="D224" s="16">
        <v>45985</v>
      </c>
      <c r="E224" s="16"/>
      <c r="F224" s="14" t="s">
        <v>1715</v>
      </c>
      <c r="G224" s="14"/>
      <c r="H224" s="14" t="s">
        <v>1716</v>
      </c>
      <c r="I224" s="15">
        <v>28</v>
      </c>
      <c r="J224" s="77">
        <v>2</v>
      </c>
      <c r="K224" s="92"/>
    </row>
    <row r="225" spans="1:11" ht="20.399999999999999" x14ac:dyDescent="0.25">
      <c r="A225" s="14" t="s">
        <v>1642</v>
      </c>
      <c r="B225" s="14" t="s">
        <v>1781</v>
      </c>
      <c r="C225" s="14"/>
      <c r="D225" s="16">
        <v>45985</v>
      </c>
      <c r="E225" s="16"/>
      <c r="F225" s="14" t="s">
        <v>1717</v>
      </c>
      <c r="G225" s="14"/>
      <c r="H225" s="14" t="s">
        <v>1634</v>
      </c>
      <c r="I225" s="15">
        <v>28</v>
      </c>
      <c r="J225" s="77">
        <v>2</v>
      </c>
      <c r="K225" s="92"/>
    </row>
    <row r="226" spans="1:11" ht="30.6" x14ac:dyDescent="0.25">
      <c r="A226" s="14" t="s">
        <v>1642</v>
      </c>
      <c r="B226" s="14" t="s">
        <v>1782</v>
      </c>
      <c r="C226" s="14"/>
      <c r="D226" s="16">
        <v>45985</v>
      </c>
      <c r="E226" s="16"/>
      <c r="F226" s="14" t="s">
        <v>1718</v>
      </c>
      <c r="G226" s="14"/>
      <c r="H226" s="14" t="s">
        <v>1615</v>
      </c>
      <c r="I226" s="15">
        <v>43.2</v>
      </c>
      <c r="J226" s="77">
        <v>2</v>
      </c>
      <c r="K226" s="92"/>
    </row>
    <row r="227" spans="1:11" ht="20.399999999999999" x14ac:dyDescent="0.25">
      <c r="A227" s="14" t="s">
        <v>1642</v>
      </c>
      <c r="B227" s="14" t="s">
        <v>1783</v>
      </c>
      <c r="C227" s="14"/>
      <c r="D227" s="16">
        <v>45985</v>
      </c>
      <c r="E227" s="16"/>
      <c r="F227" s="14" t="s">
        <v>1719</v>
      </c>
      <c r="G227" s="14"/>
      <c r="H227" s="14" t="s">
        <v>1720</v>
      </c>
      <c r="I227" s="15">
        <v>56</v>
      </c>
      <c r="J227" s="77">
        <v>2</v>
      </c>
      <c r="K227" s="92"/>
    </row>
    <row r="228" spans="1:11" ht="20.399999999999999" x14ac:dyDescent="0.25">
      <c r="A228" s="14" t="s">
        <v>1642</v>
      </c>
      <c r="B228" s="14" t="s">
        <v>1784</v>
      </c>
      <c r="C228" s="14"/>
      <c r="D228" s="16">
        <v>45985</v>
      </c>
      <c r="E228" s="16"/>
      <c r="F228" s="14" t="s">
        <v>1721</v>
      </c>
      <c r="G228" s="14"/>
      <c r="H228" s="14" t="s">
        <v>1616</v>
      </c>
      <c r="I228" s="15">
        <v>30</v>
      </c>
      <c r="J228" s="77">
        <v>2</v>
      </c>
      <c r="K228" s="92"/>
    </row>
    <row r="229" spans="1:11" ht="20.399999999999999" x14ac:dyDescent="0.25">
      <c r="A229" s="14" t="s">
        <v>1642</v>
      </c>
      <c r="B229" s="14" t="s">
        <v>1785</v>
      </c>
      <c r="C229" s="14"/>
      <c r="D229" s="16">
        <v>45985</v>
      </c>
      <c r="E229" s="16"/>
      <c r="F229" s="14" t="s">
        <v>1722</v>
      </c>
      <c r="G229" s="14"/>
      <c r="H229" s="14" t="s">
        <v>1626</v>
      </c>
      <c r="I229" s="15">
        <v>48</v>
      </c>
      <c r="J229" s="77">
        <v>2</v>
      </c>
      <c r="K229" s="92"/>
    </row>
    <row r="230" spans="1:11" ht="30.6" x14ac:dyDescent="0.25">
      <c r="A230" s="14" t="s">
        <v>1642</v>
      </c>
      <c r="B230" s="14" t="s">
        <v>1786</v>
      </c>
      <c r="C230" s="14" t="s">
        <v>1726</v>
      </c>
      <c r="D230" s="16">
        <v>45987</v>
      </c>
      <c r="E230" s="16"/>
      <c r="F230" s="14" t="s">
        <v>1725</v>
      </c>
      <c r="G230" s="14" t="s">
        <v>1723</v>
      </c>
      <c r="H230" s="14" t="s">
        <v>1724</v>
      </c>
      <c r="I230" s="15">
        <v>3136.8</v>
      </c>
      <c r="J230" s="77">
        <v>2</v>
      </c>
      <c r="K230" s="92"/>
    </row>
    <row r="231" spans="1:11" ht="20.399999999999999" x14ac:dyDescent="0.25">
      <c r="A231" s="14" t="s">
        <v>1642</v>
      </c>
      <c r="B231" s="14" t="s">
        <v>1787</v>
      </c>
      <c r="C231" s="14" t="s">
        <v>1727</v>
      </c>
      <c r="D231" s="16">
        <v>45987</v>
      </c>
      <c r="E231" s="16"/>
      <c r="F231" s="14" t="s">
        <v>1728</v>
      </c>
      <c r="G231" s="14" t="s">
        <v>1613</v>
      </c>
      <c r="H231" s="14" t="s">
        <v>1614</v>
      </c>
      <c r="I231" s="15">
        <v>12.82</v>
      </c>
      <c r="J231" s="77">
        <v>2</v>
      </c>
      <c r="K231" s="92"/>
    </row>
    <row r="232" spans="1:11" ht="20.399999999999999" x14ac:dyDescent="0.25">
      <c r="A232" s="14" t="s">
        <v>1642</v>
      </c>
      <c r="B232" s="14" t="s">
        <v>1788</v>
      </c>
      <c r="C232" s="14" t="s">
        <v>1729</v>
      </c>
      <c r="D232" s="16">
        <v>45987</v>
      </c>
      <c r="E232" s="16"/>
      <c r="F232" s="14" t="s">
        <v>1730</v>
      </c>
      <c r="G232" s="14" t="s">
        <v>1613</v>
      </c>
      <c r="H232" s="14" t="s">
        <v>1614</v>
      </c>
      <c r="I232" s="15">
        <v>359.55</v>
      </c>
      <c r="J232" s="77">
        <v>2</v>
      </c>
      <c r="K232" s="92"/>
    </row>
    <row r="233" spans="1:11" ht="13.2" x14ac:dyDescent="0.25">
      <c r="A233" s="14" t="s">
        <v>1642</v>
      </c>
      <c r="B233" s="14"/>
      <c r="C233" s="14"/>
      <c r="D233" s="16"/>
      <c r="E233" s="16"/>
      <c r="F233" s="14"/>
      <c r="G233" s="14"/>
      <c r="H233" s="14"/>
      <c r="I233" s="15"/>
      <c r="J233" s="77"/>
      <c r="K233" s="92"/>
    </row>
    <row r="234" spans="1:11" ht="40.799999999999997" x14ac:dyDescent="0.25">
      <c r="A234" s="14" t="s">
        <v>1642</v>
      </c>
      <c r="B234" s="14"/>
      <c r="C234" s="14"/>
      <c r="D234" s="16"/>
      <c r="E234" s="16"/>
      <c r="F234" s="314" t="s">
        <v>1872</v>
      </c>
      <c r="G234" s="14"/>
      <c r="H234" s="14"/>
      <c r="I234" s="15"/>
      <c r="J234" s="77"/>
      <c r="K234" s="92"/>
    </row>
    <row r="235" spans="1:11" ht="30.6" x14ac:dyDescent="0.25">
      <c r="A235" s="14" t="s">
        <v>1642</v>
      </c>
      <c r="B235" s="14" t="s">
        <v>1890</v>
      </c>
      <c r="C235" s="14"/>
      <c r="D235" s="16">
        <v>46062</v>
      </c>
      <c r="E235" s="16"/>
      <c r="F235" s="14" t="s">
        <v>1863</v>
      </c>
      <c r="G235" s="14"/>
      <c r="H235" s="14" t="s">
        <v>1854</v>
      </c>
      <c r="I235" s="15">
        <v>40</v>
      </c>
      <c r="J235" s="77">
        <v>2</v>
      </c>
      <c r="K235" s="92"/>
    </row>
    <row r="236" spans="1:11" ht="30.6" x14ac:dyDescent="0.25">
      <c r="A236" s="14" t="s">
        <v>1642</v>
      </c>
      <c r="B236" s="14" t="s">
        <v>1892</v>
      </c>
      <c r="C236" s="14"/>
      <c r="D236" s="16">
        <v>46062</v>
      </c>
      <c r="E236" s="16"/>
      <c r="F236" s="14" t="s">
        <v>1862</v>
      </c>
      <c r="G236" s="14"/>
      <c r="H236" s="14" t="s">
        <v>1855</v>
      </c>
      <c r="I236" s="15">
        <v>74.8</v>
      </c>
      <c r="J236" s="77">
        <v>2</v>
      </c>
      <c r="K236" s="92"/>
    </row>
    <row r="237" spans="1:11" ht="30.6" x14ac:dyDescent="0.25">
      <c r="A237" s="14" t="s">
        <v>1642</v>
      </c>
      <c r="B237" s="14" t="s">
        <v>1891</v>
      </c>
      <c r="C237" s="14"/>
      <c r="D237" s="16">
        <v>46062</v>
      </c>
      <c r="E237" s="16"/>
      <c r="F237" s="14" t="s">
        <v>1861</v>
      </c>
      <c r="G237" s="14"/>
      <c r="H237" s="14" t="s">
        <v>1856</v>
      </c>
      <c r="I237" s="15">
        <v>40</v>
      </c>
      <c r="J237" s="77">
        <v>2</v>
      </c>
      <c r="K237" s="92"/>
    </row>
    <row r="238" spans="1:11" ht="20.399999999999999" x14ac:dyDescent="0.25">
      <c r="A238" s="14" t="s">
        <v>1642</v>
      </c>
      <c r="B238" s="14" t="s">
        <v>1893</v>
      </c>
      <c r="C238" s="14"/>
      <c r="D238" s="16">
        <v>46062</v>
      </c>
      <c r="E238" s="16"/>
      <c r="F238" s="14" t="s">
        <v>1857</v>
      </c>
      <c r="G238" s="14"/>
      <c r="H238" s="14" t="s">
        <v>1858</v>
      </c>
      <c r="I238" s="15">
        <v>30</v>
      </c>
      <c r="J238" s="77">
        <v>2</v>
      </c>
      <c r="K238" s="92"/>
    </row>
    <row r="239" spans="1:11" ht="30.6" x14ac:dyDescent="0.25">
      <c r="A239" s="14" t="s">
        <v>1642</v>
      </c>
      <c r="B239" s="14" t="s">
        <v>1894</v>
      </c>
      <c r="C239" s="14"/>
      <c r="D239" s="16">
        <v>46062</v>
      </c>
      <c r="E239" s="16"/>
      <c r="F239" s="14" t="s">
        <v>1860</v>
      </c>
      <c r="G239" s="14"/>
      <c r="H239" s="14" t="s">
        <v>1859</v>
      </c>
      <c r="I239" s="15">
        <v>22.4</v>
      </c>
      <c r="J239" s="77">
        <v>2</v>
      </c>
      <c r="K239" s="92"/>
    </row>
    <row r="240" spans="1:11" ht="20.399999999999999" x14ac:dyDescent="0.25">
      <c r="A240" s="14" t="s">
        <v>1642</v>
      </c>
      <c r="B240" s="14" t="s">
        <v>1895</v>
      </c>
      <c r="C240" s="14"/>
      <c r="D240" s="16">
        <v>46062</v>
      </c>
      <c r="E240" s="16"/>
      <c r="F240" s="14" t="s">
        <v>1864</v>
      </c>
      <c r="G240" s="14"/>
      <c r="H240" s="14" t="s">
        <v>1865</v>
      </c>
      <c r="I240" s="15">
        <v>30</v>
      </c>
      <c r="J240" s="77">
        <v>2</v>
      </c>
      <c r="K240" s="92"/>
    </row>
    <row r="241" spans="1:11" ht="20.399999999999999" x14ac:dyDescent="0.25">
      <c r="A241" s="14" t="s">
        <v>1642</v>
      </c>
      <c r="B241" s="14" t="s">
        <v>1896</v>
      </c>
      <c r="C241" s="14"/>
      <c r="D241" s="16">
        <v>46062</v>
      </c>
      <c r="E241" s="16"/>
      <c r="F241" s="14" t="s">
        <v>1866</v>
      </c>
      <c r="G241" s="14"/>
      <c r="H241" s="14" t="s">
        <v>1867</v>
      </c>
      <c r="I241" s="15">
        <v>28</v>
      </c>
      <c r="J241" s="77">
        <v>2</v>
      </c>
      <c r="K241" s="92"/>
    </row>
    <row r="242" spans="1:11" ht="20.399999999999999" x14ac:dyDescent="0.25">
      <c r="A242" s="14" t="s">
        <v>1642</v>
      </c>
      <c r="B242" s="14" t="s">
        <v>1897</v>
      </c>
      <c r="C242" s="14" t="s">
        <v>1869</v>
      </c>
      <c r="D242" s="16">
        <v>46062</v>
      </c>
      <c r="E242" s="16"/>
      <c r="F242" s="14" t="s">
        <v>1868</v>
      </c>
      <c r="G242" s="14" t="s">
        <v>1619</v>
      </c>
      <c r="H242" s="14" t="s">
        <v>1620</v>
      </c>
      <c r="I242" s="15">
        <v>701.1</v>
      </c>
      <c r="J242" s="77">
        <v>2</v>
      </c>
      <c r="K242" s="92"/>
    </row>
    <row r="243" spans="1:11" ht="20.399999999999999" x14ac:dyDescent="0.25">
      <c r="A243" s="14" t="s">
        <v>1642</v>
      </c>
      <c r="B243" s="14" t="s">
        <v>1898</v>
      </c>
      <c r="C243" s="14"/>
      <c r="D243" s="16">
        <v>46062</v>
      </c>
      <c r="E243" s="16"/>
      <c r="F243" s="14" t="s">
        <v>1870</v>
      </c>
      <c r="G243" s="14"/>
      <c r="H243" s="14" t="s">
        <v>1873</v>
      </c>
      <c r="I243" s="15">
        <v>33.25</v>
      </c>
      <c r="J243" s="77">
        <v>2</v>
      </c>
      <c r="K243" s="92"/>
    </row>
    <row r="244" spans="1:11" ht="20.399999999999999" x14ac:dyDescent="0.25">
      <c r="A244" s="14" t="s">
        <v>1642</v>
      </c>
      <c r="B244" s="14" t="s">
        <v>1898</v>
      </c>
      <c r="C244" s="14"/>
      <c r="D244" s="16">
        <v>46062</v>
      </c>
      <c r="E244" s="16"/>
      <c r="F244" s="14" t="s">
        <v>1870</v>
      </c>
      <c r="G244" s="14"/>
      <c r="H244" s="14" t="s">
        <v>1855</v>
      </c>
      <c r="I244" s="15">
        <v>32.5</v>
      </c>
      <c r="J244" s="77">
        <v>2</v>
      </c>
      <c r="K244" s="92"/>
    </row>
    <row r="245" spans="1:11" ht="20.399999999999999" x14ac:dyDescent="0.25">
      <c r="A245" s="14" t="s">
        <v>1642</v>
      </c>
      <c r="B245" s="14" t="s">
        <v>1898</v>
      </c>
      <c r="C245" s="14"/>
      <c r="D245" s="16">
        <v>46062</v>
      </c>
      <c r="E245" s="16"/>
      <c r="F245" s="14" t="s">
        <v>1870</v>
      </c>
      <c r="G245" s="14"/>
      <c r="H245" s="14" t="s">
        <v>1874</v>
      </c>
      <c r="I245" s="15">
        <v>47.3</v>
      </c>
      <c r="J245" s="77">
        <v>2</v>
      </c>
      <c r="K245" s="92"/>
    </row>
    <row r="246" spans="1:11" ht="20.399999999999999" x14ac:dyDescent="0.25">
      <c r="A246" s="14" t="s">
        <v>1642</v>
      </c>
      <c r="B246" s="14" t="s">
        <v>1898</v>
      </c>
      <c r="C246" s="14"/>
      <c r="D246" s="16">
        <v>46062</v>
      </c>
      <c r="E246" s="16"/>
      <c r="F246" s="14" t="s">
        <v>1870</v>
      </c>
      <c r="G246" s="14"/>
      <c r="H246" s="14" t="s">
        <v>1854</v>
      </c>
      <c r="I246" s="15">
        <v>36.799999999999997</v>
      </c>
      <c r="J246" s="77">
        <v>2</v>
      </c>
      <c r="K246" s="92"/>
    </row>
    <row r="247" spans="1:11" ht="20.399999999999999" x14ac:dyDescent="0.25">
      <c r="A247" s="14" t="s">
        <v>1642</v>
      </c>
      <c r="B247" s="14" t="s">
        <v>1898</v>
      </c>
      <c r="C247" s="14"/>
      <c r="D247" s="16">
        <v>46062</v>
      </c>
      <c r="E247" s="16"/>
      <c r="F247" s="14" t="s">
        <v>1870</v>
      </c>
      <c r="G247" s="14"/>
      <c r="H247" s="14" t="s">
        <v>1875</v>
      </c>
      <c r="I247" s="15">
        <v>29.75</v>
      </c>
      <c r="J247" s="77">
        <v>2</v>
      </c>
      <c r="K247" s="92"/>
    </row>
    <row r="248" spans="1:11" ht="20.399999999999999" x14ac:dyDescent="0.25">
      <c r="A248" s="14" t="s">
        <v>1642</v>
      </c>
      <c r="B248" s="14" t="s">
        <v>1898</v>
      </c>
      <c r="C248" s="14"/>
      <c r="D248" s="16">
        <v>46062</v>
      </c>
      <c r="E248" s="16"/>
      <c r="F248" s="14" t="s">
        <v>1870</v>
      </c>
      <c r="G248" s="14"/>
      <c r="H248" s="14" t="s">
        <v>1876</v>
      </c>
      <c r="I248" s="15">
        <v>40.25</v>
      </c>
      <c r="J248" s="77">
        <v>2</v>
      </c>
      <c r="K248" s="92"/>
    </row>
    <row r="249" spans="1:11" ht="20.399999999999999" x14ac:dyDescent="0.25">
      <c r="A249" s="14" t="s">
        <v>1642</v>
      </c>
      <c r="B249" s="14" t="s">
        <v>1898</v>
      </c>
      <c r="C249" s="14"/>
      <c r="D249" s="16">
        <v>46062</v>
      </c>
      <c r="E249" s="16"/>
      <c r="F249" s="14" t="s">
        <v>1870</v>
      </c>
      <c r="G249" s="14"/>
      <c r="H249" s="14" t="s">
        <v>1877</v>
      </c>
      <c r="I249" s="15">
        <v>36.799999999999997</v>
      </c>
      <c r="J249" s="77">
        <v>2</v>
      </c>
      <c r="K249" s="92"/>
    </row>
    <row r="250" spans="1:11" ht="20.399999999999999" x14ac:dyDescent="0.25">
      <c r="A250" s="14" t="s">
        <v>1642</v>
      </c>
      <c r="B250" s="14" t="s">
        <v>1898</v>
      </c>
      <c r="C250" s="14"/>
      <c r="D250" s="16">
        <v>46062</v>
      </c>
      <c r="E250" s="16"/>
      <c r="F250" s="14" t="s">
        <v>1870</v>
      </c>
      <c r="G250" s="14"/>
      <c r="H250" s="14" t="s">
        <v>1878</v>
      </c>
      <c r="I250" s="15">
        <v>29.75</v>
      </c>
      <c r="J250" s="77">
        <v>2</v>
      </c>
      <c r="K250" s="92"/>
    </row>
    <row r="251" spans="1:11" ht="20.399999999999999" x14ac:dyDescent="0.25">
      <c r="A251" s="14" t="s">
        <v>1642</v>
      </c>
      <c r="B251" s="14" t="s">
        <v>1898</v>
      </c>
      <c r="C251" s="14"/>
      <c r="D251" s="16">
        <v>46062</v>
      </c>
      <c r="E251" s="16"/>
      <c r="F251" s="14" t="s">
        <v>1870</v>
      </c>
      <c r="G251" s="14"/>
      <c r="H251" s="14" t="s">
        <v>1858</v>
      </c>
      <c r="I251" s="15">
        <v>43.75</v>
      </c>
      <c r="J251" s="77">
        <v>2</v>
      </c>
      <c r="K251" s="92"/>
    </row>
    <row r="252" spans="1:11" ht="20.399999999999999" x14ac:dyDescent="0.25">
      <c r="A252" s="14" t="s">
        <v>1642</v>
      </c>
      <c r="B252" s="14" t="s">
        <v>1898</v>
      </c>
      <c r="C252" s="14"/>
      <c r="D252" s="16">
        <v>46062</v>
      </c>
      <c r="E252" s="16"/>
      <c r="F252" s="14" t="s">
        <v>1870</v>
      </c>
      <c r="G252" s="14"/>
      <c r="H252" s="14" t="s">
        <v>1879</v>
      </c>
      <c r="I252" s="15">
        <v>38.5</v>
      </c>
      <c r="J252" s="77">
        <v>2</v>
      </c>
      <c r="K252" s="92"/>
    </row>
    <row r="253" spans="1:11" ht="20.399999999999999" x14ac:dyDescent="0.25">
      <c r="A253" s="14" t="s">
        <v>1642</v>
      </c>
      <c r="B253" s="14" t="s">
        <v>1898</v>
      </c>
      <c r="C253" s="14"/>
      <c r="D253" s="16">
        <v>46062</v>
      </c>
      <c r="E253" s="16"/>
      <c r="F253" s="14" t="s">
        <v>1870</v>
      </c>
      <c r="G253" s="14"/>
      <c r="H253" s="14" t="s">
        <v>1031</v>
      </c>
      <c r="I253" s="15">
        <v>49</v>
      </c>
      <c r="J253" s="77">
        <v>2</v>
      </c>
      <c r="K253" s="92"/>
    </row>
    <row r="254" spans="1:11" ht="20.399999999999999" x14ac:dyDescent="0.25">
      <c r="A254" s="14" t="s">
        <v>1642</v>
      </c>
      <c r="B254" s="14" t="s">
        <v>1898</v>
      </c>
      <c r="C254" s="14"/>
      <c r="D254" s="16">
        <v>46062</v>
      </c>
      <c r="E254" s="16"/>
      <c r="F254" s="14" t="s">
        <v>1870</v>
      </c>
      <c r="G254" s="14"/>
      <c r="H254" s="14" t="s">
        <v>1856</v>
      </c>
      <c r="I254" s="15">
        <v>49.45</v>
      </c>
      <c r="J254" s="77">
        <v>2</v>
      </c>
      <c r="K254" s="92"/>
    </row>
    <row r="255" spans="1:11" ht="20.399999999999999" x14ac:dyDescent="0.25">
      <c r="A255" s="14" t="s">
        <v>1642</v>
      </c>
      <c r="B255" s="14" t="s">
        <v>1898</v>
      </c>
      <c r="C255" s="14"/>
      <c r="D255" s="16">
        <v>46062</v>
      </c>
      <c r="E255" s="16"/>
      <c r="F255" s="14" t="s">
        <v>1870</v>
      </c>
      <c r="G255" s="14"/>
      <c r="H255" s="14" t="s">
        <v>1880</v>
      </c>
      <c r="I255" s="15">
        <v>24.5</v>
      </c>
      <c r="J255" s="77">
        <v>2</v>
      </c>
      <c r="K255" s="92"/>
    </row>
    <row r="256" spans="1:11" ht="20.399999999999999" x14ac:dyDescent="0.25">
      <c r="A256" s="14" t="s">
        <v>1642</v>
      </c>
      <c r="B256" s="14" t="s">
        <v>1898</v>
      </c>
      <c r="C256" s="14"/>
      <c r="D256" s="16">
        <v>46062</v>
      </c>
      <c r="E256" s="16"/>
      <c r="F256" s="14" t="s">
        <v>1870</v>
      </c>
      <c r="G256" s="14"/>
      <c r="H256" s="14" t="s">
        <v>1881</v>
      </c>
      <c r="I256" s="15">
        <v>32.5</v>
      </c>
      <c r="J256" s="77">
        <v>2</v>
      </c>
      <c r="K256" s="92"/>
    </row>
    <row r="257" spans="1:11" ht="20.399999999999999" x14ac:dyDescent="0.25">
      <c r="A257" s="14" t="s">
        <v>1642</v>
      </c>
      <c r="B257" s="14" t="s">
        <v>1898</v>
      </c>
      <c r="C257" s="14"/>
      <c r="D257" s="16">
        <v>46062</v>
      </c>
      <c r="E257" s="16"/>
      <c r="F257" s="14" t="s">
        <v>1870</v>
      </c>
      <c r="G257" s="14"/>
      <c r="H257" s="14" t="s">
        <v>1859</v>
      </c>
      <c r="I257" s="15">
        <v>28.8</v>
      </c>
      <c r="J257" s="77">
        <v>2</v>
      </c>
      <c r="K257" s="92"/>
    </row>
    <row r="258" spans="1:11" ht="20.399999999999999" x14ac:dyDescent="0.25">
      <c r="A258" s="14" t="s">
        <v>1642</v>
      </c>
      <c r="B258" s="14" t="s">
        <v>1898</v>
      </c>
      <c r="C258" s="14"/>
      <c r="D258" s="16">
        <v>46062</v>
      </c>
      <c r="E258" s="16"/>
      <c r="F258" s="14" t="s">
        <v>1870</v>
      </c>
      <c r="G258" s="14"/>
      <c r="H258" s="14" t="s">
        <v>1865</v>
      </c>
      <c r="I258" s="15">
        <v>43.75</v>
      </c>
      <c r="J258" s="77">
        <v>2</v>
      </c>
      <c r="K258" s="92"/>
    </row>
    <row r="259" spans="1:11" ht="20.399999999999999" x14ac:dyDescent="0.25">
      <c r="A259" s="14" t="s">
        <v>1642</v>
      </c>
      <c r="B259" s="14" t="s">
        <v>1898</v>
      </c>
      <c r="C259" s="14"/>
      <c r="D259" s="16">
        <v>46062</v>
      </c>
      <c r="E259" s="16"/>
      <c r="F259" s="14" t="s">
        <v>1870</v>
      </c>
      <c r="G259" s="14"/>
      <c r="H259" s="14" t="s">
        <v>1882</v>
      </c>
      <c r="I259" s="15">
        <v>29.75</v>
      </c>
      <c r="J259" s="77">
        <v>2</v>
      </c>
      <c r="K259" s="92"/>
    </row>
    <row r="260" spans="1:11" ht="20.399999999999999" x14ac:dyDescent="0.25">
      <c r="A260" s="14" t="s">
        <v>1642</v>
      </c>
      <c r="B260" s="14" t="s">
        <v>1898</v>
      </c>
      <c r="C260" s="14"/>
      <c r="D260" s="16">
        <v>46062</v>
      </c>
      <c r="E260" s="16"/>
      <c r="F260" s="14" t="s">
        <v>1870</v>
      </c>
      <c r="G260" s="14"/>
      <c r="H260" s="14" t="s">
        <v>1883</v>
      </c>
      <c r="I260" s="15">
        <v>28.8</v>
      </c>
      <c r="J260" s="77">
        <v>2</v>
      </c>
      <c r="K260" s="92"/>
    </row>
    <row r="261" spans="1:11" ht="40.799999999999997" x14ac:dyDescent="0.25">
      <c r="A261" s="14" t="s">
        <v>1642</v>
      </c>
      <c r="B261" s="14" t="s">
        <v>1899</v>
      </c>
      <c r="C261" s="14" t="s">
        <v>1885</v>
      </c>
      <c r="D261" s="16">
        <v>46063</v>
      </c>
      <c r="E261" s="16"/>
      <c r="F261" s="14" t="s">
        <v>1884</v>
      </c>
      <c r="G261" s="14" t="s">
        <v>1628</v>
      </c>
      <c r="H261" s="14" t="s">
        <v>1629</v>
      </c>
      <c r="I261" s="15">
        <v>902.21</v>
      </c>
      <c r="J261" s="77">
        <v>2</v>
      </c>
      <c r="K261" s="92"/>
    </row>
    <row r="262" spans="1:11" ht="30.6" x14ac:dyDescent="0.25">
      <c r="A262" s="14" t="s">
        <v>1642</v>
      </c>
      <c r="B262" s="14" t="s">
        <v>1900</v>
      </c>
      <c r="C262" s="14" t="s">
        <v>1886</v>
      </c>
      <c r="D262" s="16">
        <v>46078</v>
      </c>
      <c r="E262" s="16"/>
      <c r="F262" s="14" t="s">
        <v>1909</v>
      </c>
      <c r="G262" s="14" t="s">
        <v>1702</v>
      </c>
      <c r="H262" s="14" t="s">
        <v>1796</v>
      </c>
      <c r="I262" s="15">
        <v>2017.2</v>
      </c>
      <c r="J262" s="77">
        <v>2</v>
      </c>
      <c r="K262" s="92"/>
    </row>
    <row r="263" spans="1:11" ht="13.2" x14ac:dyDescent="0.25">
      <c r="A263" s="14" t="s">
        <v>1642</v>
      </c>
      <c r="B263" s="14"/>
      <c r="C263" s="14"/>
      <c r="D263" s="16"/>
      <c r="E263" s="16"/>
      <c r="F263" s="14"/>
      <c r="G263" s="14"/>
      <c r="H263" s="14"/>
      <c r="I263" s="15"/>
      <c r="J263" s="77"/>
      <c r="K263" s="92"/>
    </row>
    <row r="264" spans="1:11" ht="40.799999999999997" x14ac:dyDescent="0.25">
      <c r="A264" s="14" t="s">
        <v>1642</v>
      </c>
      <c r="B264" s="14"/>
      <c r="C264" s="14"/>
      <c r="D264" s="16"/>
      <c r="E264" s="16"/>
      <c r="F264" s="314" t="s">
        <v>1829</v>
      </c>
      <c r="G264" s="14" t="s">
        <v>1915</v>
      </c>
      <c r="H264" s="316" t="s">
        <v>1916</v>
      </c>
      <c r="I264" s="15"/>
      <c r="J264" s="77"/>
      <c r="K264" s="92"/>
    </row>
    <row r="265" spans="1:11" ht="20.399999999999999" x14ac:dyDescent="0.25">
      <c r="A265" s="14" t="s">
        <v>1642</v>
      </c>
      <c r="B265" s="14" t="s">
        <v>1848</v>
      </c>
      <c r="C265" s="14" t="s">
        <v>1828</v>
      </c>
      <c r="D265" s="16">
        <v>45965</v>
      </c>
      <c r="E265" s="16">
        <v>46020</v>
      </c>
      <c r="F265" s="14" t="s">
        <v>1827</v>
      </c>
      <c r="G265" s="14" t="s">
        <v>1915</v>
      </c>
      <c r="H265" s="316" t="s">
        <v>1916</v>
      </c>
      <c r="I265" s="15">
        <v>1050.3900000000001</v>
      </c>
      <c r="J265" s="77">
        <v>1</v>
      </c>
      <c r="K265" s="92"/>
    </row>
    <row r="266" spans="1:11" ht="13.2" x14ac:dyDescent="0.25">
      <c r="A266" s="14" t="s">
        <v>1642</v>
      </c>
      <c r="B266" s="14"/>
      <c r="C266" s="14"/>
      <c r="D266" s="16"/>
      <c r="E266" s="16"/>
      <c r="F266" s="14"/>
      <c r="G266" s="14"/>
      <c r="H266" s="14"/>
      <c r="I266" s="15"/>
      <c r="J266" s="77"/>
      <c r="K266" s="92"/>
    </row>
    <row r="267" spans="1:11" ht="30.6" x14ac:dyDescent="0.25">
      <c r="A267" s="14" t="s">
        <v>1642</v>
      </c>
      <c r="B267" s="14"/>
      <c r="C267" s="14" t="s">
        <v>1826</v>
      </c>
      <c r="D267" s="16"/>
      <c r="E267" s="16"/>
      <c r="F267" s="314" t="s">
        <v>1825</v>
      </c>
      <c r="G267" s="14" t="s">
        <v>1915</v>
      </c>
      <c r="H267" s="316" t="s">
        <v>1916</v>
      </c>
      <c r="I267" s="15"/>
      <c r="J267" s="77"/>
      <c r="K267" s="92"/>
    </row>
    <row r="268" spans="1:11" ht="20.399999999999999" x14ac:dyDescent="0.25">
      <c r="A268" s="14" t="s">
        <v>1642</v>
      </c>
      <c r="B268" s="14" t="s">
        <v>1849</v>
      </c>
      <c r="C268" s="14" t="s">
        <v>1824</v>
      </c>
      <c r="D268" s="16">
        <v>45937</v>
      </c>
      <c r="E268" s="16">
        <v>46001</v>
      </c>
      <c r="F268" s="14" t="s">
        <v>1823</v>
      </c>
      <c r="G268" s="14" t="s">
        <v>1915</v>
      </c>
      <c r="H268" s="316" t="s">
        <v>1916</v>
      </c>
      <c r="I268" s="15">
        <v>332.11</v>
      </c>
      <c r="J268" s="77">
        <v>2</v>
      </c>
      <c r="K268" s="92"/>
    </row>
    <row r="269" spans="1:11" ht="30.6" x14ac:dyDescent="0.25">
      <c r="A269" s="14" t="s">
        <v>1642</v>
      </c>
      <c r="B269" s="14"/>
      <c r="C269" s="14" t="s">
        <v>1822</v>
      </c>
      <c r="D269" s="16"/>
      <c r="E269" s="16"/>
      <c r="F269" s="314" t="s">
        <v>1821</v>
      </c>
      <c r="G269" s="14" t="s">
        <v>1917</v>
      </c>
      <c r="H269" s="316" t="s">
        <v>1918</v>
      </c>
      <c r="I269" s="15"/>
      <c r="J269" s="77"/>
      <c r="K269" s="92"/>
    </row>
    <row r="270" spans="1:11" ht="20.399999999999999" x14ac:dyDescent="0.25">
      <c r="A270" s="14" t="s">
        <v>1642</v>
      </c>
      <c r="B270" s="14" t="s">
        <v>1850</v>
      </c>
      <c r="C270" s="14" t="s">
        <v>1820</v>
      </c>
      <c r="D270" s="16">
        <v>45980</v>
      </c>
      <c r="E270" s="16">
        <v>45994</v>
      </c>
      <c r="F270" s="14" t="s">
        <v>1819</v>
      </c>
      <c r="G270" s="14" t="s">
        <v>1917</v>
      </c>
      <c r="H270" s="316" t="s">
        <v>1918</v>
      </c>
      <c r="I270" s="15">
        <v>652.62</v>
      </c>
      <c r="J270" s="77">
        <v>1</v>
      </c>
      <c r="K270" s="92"/>
    </row>
    <row r="271" spans="1:11" ht="20.399999999999999" x14ac:dyDescent="0.25">
      <c r="A271" s="14" t="s">
        <v>1642</v>
      </c>
      <c r="B271" s="14" t="s">
        <v>1850</v>
      </c>
      <c r="C271" s="14" t="s">
        <v>1818</v>
      </c>
      <c r="D271" s="16">
        <v>45981</v>
      </c>
      <c r="E271" s="16">
        <v>45994</v>
      </c>
      <c r="F271" s="14" t="s">
        <v>1817</v>
      </c>
      <c r="G271" s="14" t="s">
        <v>1917</v>
      </c>
      <c r="H271" s="316" t="s">
        <v>1918</v>
      </c>
      <c r="I271" s="15">
        <v>26.99</v>
      </c>
      <c r="J271" s="77">
        <v>1</v>
      </c>
      <c r="K271" s="92"/>
    </row>
    <row r="272" spans="1:11" ht="13.2" x14ac:dyDescent="0.25">
      <c r="A272" s="14" t="s">
        <v>1642</v>
      </c>
      <c r="B272" s="14"/>
      <c r="C272" s="14"/>
      <c r="D272" s="16"/>
      <c r="E272" s="16"/>
      <c r="F272" s="14"/>
      <c r="G272" s="14"/>
      <c r="H272" s="14"/>
      <c r="I272" s="15"/>
      <c r="J272" s="77"/>
      <c r="K272" s="92"/>
    </row>
    <row r="273" spans="1:11" ht="40.799999999999997" x14ac:dyDescent="0.25">
      <c r="A273" s="14" t="s">
        <v>1642</v>
      </c>
      <c r="B273" s="14"/>
      <c r="C273" s="14"/>
      <c r="D273" s="16"/>
      <c r="E273" s="16"/>
      <c r="F273" s="317" t="s">
        <v>1914</v>
      </c>
      <c r="G273" s="14"/>
      <c r="H273" s="14"/>
      <c r="I273" s="15"/>
      <c r="J273" s="77"/>
      <c r="K273" s="92"/>
    </row>
    <row r="274" spans="1:11" ht="20.399999999999999" x14ac:dyDescent="0.25">
      <c r="A274" s="14" t="s">
        <v>1642</v>
      </c>
      <c r="B274" s="14" t="s">
        <v>1816</v>
      </c>
      <c r="C274" s="14" t="s">
        <v>1815</v>
      </c>
      <c r="D274" s="16">
        <v>45839</v>
      </c>
      <c r="E274" s="16">
        <v>45987</v>
      </c>
      <c r="F274" s="14" t="s">
        <v>1814</v>
      </c>
      <c r="G274" s="14" t="s">
        <v>1809</v>
      </c>
      <c r="H274" s="14" t="s">
        <v>1808</v>
      </c>
      <c r="I274" s="15">
        <v>2406.15</v>
      </c>
      <c r="J274" s="77">
        <v>1</v>
      </c>
      <c r="K274" s="92"/>
    </row>
    <row r="275" spans="1:11" ht="30.6" x14ac:dyDescent="0.25">
      <c r="A275" s="14" t="s">
        <v>1642</v>
      </c>
      <c r="B275" s="14"/>
      <c r="C275" s="14"/>
      <c r="D275" s="16"/>
      <c r="E275" s="16"/>
      <c r="F275" s="317" t="s">
        <v>1813</v>
      </c>
      <c r="G275" s="14"/>
      <c r="H275" s="14"/>
      <c r="I275" s="15"/>
      <c r="J275" s="77"/>
      <c r="K275" s="92"/>
    </row>
    <row r="276" spans="1:11" ht="20.399999999999999" x14ac:dyDescent="0.25">
      <c r="A276" s="14" t="s">
        <v>1642</v>
      </c>
      <c r="B276" s="14" t="s">
        <v>1812</v>
      </c>
      <c r="C276" s="14" t="s">
        <v>1811</v>
      </c>
      <c r="D276" s="16">
        <v>45967</v>
      </c>
      <c r="E276" s="16">
        <v>45992</v>
      </c>
      <c r="F276" s="14" t="s">
        <v>1810</v>
      </c>
      <c r="G276" s="14" t="s">
        <v>1809</v>
      </c>
      <c r="H276" s="14" t="s">
        <v>1808</v>
      </c>
      <c r="I276" s="15">
        <v>697.54</v>
      </c>
      <c r="J276" s="77">
        <v>2</v>
      </c>
      <c r="K276" s="92"/>
    </row>
    <row r="277" spans="1:11" ht="13.2" x14ac:dyDescent="0.25">
      <c r="A277" s="14" t="s">
        <v>1642</v>
      </c>
      <c r="B277" s="14"/>
      <c r="C277" s="14"/>
      <c r="D277" s="16"/>
      <c r="E277" s="16"/>
      <c r="F277" s="14"/>
      <c r="G277" s="14"/>
      <c r="H277" s="14"/>
      <c r="I277" s="15"/>
      <c r="J277" s="77"/>
      <c r="K277" s="92"/>
    </row>
    <row r="278" spans="1:11" ht="30.6" x14ac:dyDescent="0.25">
      <c r="A278" s="14" t="s">
        <v>1642</v>
      </c>
      <c r="B278" s="14"/>
      <c r="C278" s="14" t="s">
        <v>1807</v>
      </c>
      <c r="D278" s="16">
        <v>45849</v>
      </c>
      <c r="E278" s="16"/>
      <c r="F278" s="314" t="s">
        <v>1806</v>
      </c>
      <c r="G278" s="316" t="s">
        <v>1801</v>
      </c>
      <c r="H278" s="316" t="s">
        <v>1800</v>
      </c>
      <c r="I278" s="15"/>
      <c r="J278" s="77"/>
      <c r="K278" s="92"/>
    </row>
    <row r="279" spans="1:11" ht="20.399999999999999" x14ac:dyDescent="0.25">
      <c r="A279" s="14" t="s">
        <v>1642</v>
      </c>
      <c r="B279" s="14" t="s">
        <v>1803</v>
      </c>
      <c r="C279" s="14" t="s">
        <v>1805</v>
      </c>
      <c r="D279" s="16">
        <v>45761</v>
      </c>
      <c r="E279" s="16">
        <v>45849</v>
      </c>
      <c r="F279" s="14" t="s">
        <v>1804</v>
      </c>
      <c r="G279" s="316" t="s">
        <v>1801</v>
      </c>
      <c r="H279" s="316" t="s">
        <v>1800</v>
      </c>
      <c r="I279" s="15">
        <v>756</v>
      </c>
      <c r="J279" s="77">
        <v>1</v>
      </c>
      <c r="K279" s="92"/>
    </row>
    <row r="280" spans="1:11" ht="30.6" x14ac:dyDescent="0.25">
      <c r="A280" s="14" t="s">
        <v>1642</v>
      </c>
      <c r="B280" s="14" t="s">
        <v>1803</v>
      </c>
      <c r="C280" s="14" t="s">
        <v>1798</v>
      </c>
      <c r="D280" s="16">
        <v>45797</v>
      </c>
      <c r="E280" s="16">
        <v>45849</v>
      </c>
      <c r="F280" s="14" t="s">
        <v>1802</v>
      </c>
      <c r="G280" s="316" t="s">
        <v>1801</v>
      </c>
      <c r="H280" s="316" t="s">
        <v>1800</v>
      </c>
      <c r="I280" s="15">
        <v>468.49</v>
      </c>
      <c r="J280" s="77">
        <v>1</v>
      </c>
      <c r="K280" s="92"/>
    </row>
    <row r="281" spans="1:11" ht="30.6" x14ac:dyDescent="0.25">
      <c r="A281" s="14" t="s">
        <v>1642</v>
      </c>
      <c r="B281" s="14"/>
      <c r="C281" s="14"/>
      <c r="D281" s="16"/>
      <c r="E281" s="16"/>
      <c r="F281" s="314" t="s">
        <v>1799</v>
      </c>
      <c r="G281" s="316" t="s">
        <v>1801</v>
      </c>
      <c r="H281" s="316" t="s">
        <v>1800</v>
      </c>
      <c r="I281" s="15"/>
      <c r="J281" s="77"/>
      <c r="K281" s="92"/>
    </row>
    <row r="282" spans="1:11" ht="30.6" x14ac:dyDescent="0.25">
      <c r="A282" s="14" t="s">
        <v>1642</v>
      </c>
      <c r="B282" s="14" t="s">
        <v>1795</v>
      </c>
      <c r="C282" s="14" t="s">
        <v>1798</v>
      </c>
      <c r="D282" s="16">
        <v>45797</v>
      </c>
      <c r="E282" s="16">
        <v>45987</v>
      </c>
      <c r="F282" s="14" t="s">
        <v>1797</v>
      </c>
      <c r="G282" s="316" t="s">
        <v>1801</v>
      </c>
      <c r="H282" s="316" t="s">
        <v>1800</v>
      </c>
      <c r="I282" s="15">
        <v>125.51</v>
      </c>
      <c r="J282" s="77">
        <v>1</v>
      </c>
      <c r="K282" s="92"/>
    </row>
    <row r="283" spans="1:11" ht="20.399999999999999" x14ac:dyDescent="0.25">
      <c r="A283" s="14" t="s">
        <v>1642</v>
      </c>
      <c r="B283" s="14" t="s">
        <v>1795</v>
      </c>
      <c r="C283" s="14" t="s">
        <v>1791</v>
      </c>
      <c r="D283" s="16">
        <v>45964</v>
      </c>
      <c r="E283" s="16">
        <v>45987</v>
      </c>
      <c r="F283" s="14" t="s">
        <v>1794</v>
      </c>
      <c r="G283" s="316" t="s">
        <v>1801</v>
      </c>
      <c r="H283" s="316" t="s">
        <v>1800</v>
      </c>
      <c r="I283" s="15">
        <v>1230.25</v>
      </c>
      <c r="J283" s="77">
        <v>1</v>
      </c>
      <c r="K283" s="92"/>
    </row>
    <row r="284" spans="1:11" ht="13.2" x14ac:dyDescent="0.25">
      <c r="A284" s="14" t="s">
        <v>1642</v>
      </c>
      <c r="B284" s="14"/>
      <c r="C284" s="14"/>
      <c r="D284" s="16"/>
      <c r="E284" s="16"/>
      <c r="F284" s="14"/>
      <c r="G284" s="14"/>
      <c r="H284" s="14"/>
      <c r="I284" s="315"/>
      <c r="J284" s="77"/>
      <c r="K284" s="92"/>
    </row>
    <row r="285" spans="1:11" ht="30.6" x14ac:dyDescent="0.25">
      <c r="A285" s="14" t="s">
        <v>1642</v>
      </c>
      <c r="B285" s="14"/>
      <c r="C285" s="14" t="s">
        <v>1793</v>
      </c>
      <c r="D285" s="16"/>
      <c r="E285" s="16"/>
      <c r="F285" s="314" t="s">
        <v>1792</v>
      </c>
      <c r="G285" s="316" t="s">
        <v>1801</v>
      </c>
      <c r="H285" s="316" t="s">
        <v>1800</v>
      </c>
      <c r="I285" s="15"/>
      <c r="J285" s="77"/>
      <c r="K285" s="92"/>
    </row>
    <row r="286" spans="1:11" ht="20.399999999999999" x14ac:dyDescent="0.25">
      <c r="A286" s="14" t="s">
        <v>1642</v>
      </c>
      <c r="B286" s="14" t="s">
        <v>1851</v>
      </c>
      <c r="C286" s="14" t="s">
        <v>1791</v>
      </c>
      <c r="D286" s="16">
        <v>45964</v>
      </c>
      <c r="E286" s="16">
        <v>45994</v>
      </c>
      <c r="F286" s="14" t="s">
        <v>1790</v>
      </c>
      <c r="G286" s="316" t="s">
        <v>1801</v>
      </c>
      <c r="H286" s="316" t="s">
        <v>1800</v>
      </c>
      <c r="I286" s="15">
        <v>94.2</v>
      </c>
      <c r="J286" s="77">
        <v>2</v>
      </c>
      <c r="K286" s="92"/>
    </row>
    <row r="287" spans="1:11" ht="13.2" x14ac:dyDescent="0.25">
      <c r="A287" s="14" t="s">
        <v>1642</v>
      </c>
      <c r="B287" s="14"/>
      <c r="C287" s="14"/>
      <c r="D287" s="16"/>
      <c r="E287" s="16"/>
      <c r="F287" s="14"/>
      <c r="G287" s="14"/>
      <c r="H287" s="14"/>
      <c r="I287" s="15"/>
      <c r="J287" s="77"/>
      <c r="K287" s="92"/>
    </row>
    <row r="288" spans="1:11" ht="20.399999999999999" x14ac:dyDescent="0.25">
      <c r="A288" s="14" t="s">
        <v>1642</v>
      </c>
      <c r="B288" s="14"/>
      <c r="C288" s="14"/>
      <c r="D288" s="16"/>
      <c r="E288" s="16"/>
      <c r="F288" s="314" t="s">
        <v>1830</v>
      </c>
      <c r="G288" s="14"/>
      <c r="H288" s="14"/>
      <c r="I288" s="15"/>
      <c r="J288" s="77"/>
      <c r="K288" s="92"/>
    </row>
    <row r="289" spans="1:11" ht="30.6" x14ac:dyDescent="0.25">
      <c r="A289" s="14" t="s">
        <v>1642</v>
      </c>
      <c r="B289" s="14"/>
      <c r="C289" s="14"/>
      <c r="D289" s="16"/>
      <c r="E289" s="16"/>
      <c r="F289" s="314" t="s">
        <v>1831</v>
      </c>
      <c r="G289" s="14"/>
      <c r="H289" s="14"/>
      <c r="I289" s="15"/>
      <c r="J289" s="77"/>
      <c r="K289" s="92"/>
    </row>
    <row r="290" spans="1:11" ht="20.399999999999999" x14ac:dyDescent="0.25">
      <c r="A290" s="14" t="s">
        <v>1642</v>
      </c>
      <c r="B290" s="14" t="s">
        <v>1901</v>
      </c>
      <c r="C290" s="14" t="s">
        <v>1832</v>
      </c>
      <c r="D290" s="16">
        <v>45727</v>
      </c>
      <c r="E290" s="16"/>
      <c r="F290" s="14" t="s">
        <v>1833</v>
      </c>
      <c r="G290" s="14" t="s">
        <v>1919</v>
      </c>
      <c r="H290" s="14" t="s">
        <v>1920</v>
      </c>
      <c r="I290" s="15">
        <v>272.73</v>
      </c>
      <c r="J290" s="77">
        <v>5</v>
      </c>
      <c r="K290" s="92"/>
    </row>
    <row r="291" spans="1:11" ht="30.6" x14ac:dyDescent="0.25">
      <c r="A291" s="14" t="s">
        <v>1642</v>
      </c>
      <c r="B291" s="14"/>
      <c r="C291" s="14"/>
      <c r="D291" s="16"/>
      <c r="E291" s="16"/>
      <c r="F291" s="314" t="s">
        <v>1834</v>
      </c>
      <c r="G291" s="14"/>
      <c r="H291" s="14"/>
      <c r="I291" s="15"/>
      <c r="J291" s="77"/>
      <c r="K291" s="92"/>
    </row>
    <row r="292" spans="1:11" ht="30.6" x14ac:dyDescent="0.25">
      <c r="A292" s="14" t="s">
        <v>1642</v>
      </c>
      <c r="B292" s="14" t="s">
        <v>1901</v>
      </c>
      <c r="C292" s="14" t="s">
        <v>1835</v>
      </c>
      <c r="D292" s="16" t="s">
        <v>1836</v>
      </c>
      <c r="E292" s="16"/>
      <c r="F292" s="14" t="s">
        <v>1837</v>
      </c>
      <c r="G292" s="14" t="s">
        <v>1921</v>
      </c>
      <c r="H292" s="14" t="s">
        <v>1922</v>
      </c>
      <c r="I292" s="15">
        <v>161</v>
      </c>
      <c r="J292" s="77">
        <v>5</v>
      </c>
      <c r="K292" s="92"/>
    </row>
    <row r="293" spans="1:11" ht="30.6" x14ac:dyDescent="0.25">
      <c r="A293" s="14" t="s">
        <v>1642</v>
      </c>
      <c r="B293" s="14" t="s">
        <v>1901</v>
      </c>
      <c r="C293" s="14" t="s">
        <v>1838</v>
      </c>
      <c r="D293" s="16" t="s">
        <v>1839</v>
      </c>
      <c r="E293" s="16"/>
      <c r="F293" s="14" t="s">
        <v>1837</v>
      </c>
      <c r="G293" s="14" t="s">
        <v>1921</v>
      </c>
      <c r="H293" s="14" t="s">
        <v>1922</v>
      </c>
      <c r="I293" s="15">
        <v>157</v>
      </c>
      <c r="J293" s="77">
        <v>5</v>
      </c>
      <c r="K293" s="92"/>
    </row>
    <row r="294" spans="1:11" ht="30.6" x14ac:dyDescent="0.25">
      <c r="A294" s="14" t="s">
        <v>1642</v>
      </c>
      <c r="B294" s="14" t="s">
        <v>1901</v>
      </c>
      <c r="C294" s="14" t="s">
        <v>1840</v>
      </c>
      <c r="D294" s="16" t="s">
        <v>1841</v>
      </c>
      <c r="E294" s="16"/>
      <c r="F294" s="14" t="s">
        <v>1837</v>
      </c>
      <c r="G294" s="14" t="s">
        <v>1921</v>
      </c>
      <c r="H294" s="14" t="s">
        <v>1922</v>
      </c>
      <c r="I294" s="15">
        <v>493</v>
      </c>
      <c r="J294" s="77">
        <v>5</v>
      </c>
      <c r="K294" s="92"/>
    </row>
    <row r="295" spans="1:11" ht="30.6" x14ac:dyDescent="0.25">
      <c r="A295" s="14" t="s">
        <v>1642</v>
      </c>
      <c r="B295" s="14" t="s">
        <v>1901</v>
      </c>
      <c r="C295" s="14" t="s">
        <v>1842</v>
      </c>
      <c r="D295" s="16" t="s">
        <v>1843</v>
      </c>
      <c r="E295" s="16"/>
      <c r="F295" s="14" t="s">
        <v>1837</v>
      </c>
      <c r="G295" s="14" t="s">
        <v>1921</v>
      </c>
      <c r="H295" s="14" t="s">
        <v>1922</v>
      </c>
      <c r="I295" s="15">
        <v>416.27</v>
      </c>
      <c r="J295" s="77">
        <v>5</v>
      </c>
      <c r="K295" s="92"/>
    </row>
    <row r="296" spans="1:11" ht="13.2" x14ac:dyDescent="0.25">
      <c r="A296" s="14" t="s">
        <v>1642</v>
      </c>
      <c r="B296" s="14"/>
      <c r="C296" s="14"/>
      <c r="D296" s="16"/>
      <c r="E296" s="16"/>
      <c r="F296" s="14"/>
      <c r="G296" s="14"/>
      <c r="H296" s="14"/>
      <c r="I296" s="3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x14ac:dyDescent="0.2">
      <c r="A4214" s="14"/>
      <c r="B4214" s="14"/>
      <c r="C4214" s="14"/>
      <c r="D4214" s="16"/>
      <c r="E4214" s="16"/>
      <c r="F4214" s="14"/>
      <c r="G4214" s="14"/>
      <c r="H4214" s="14"/>
      <c r="I4214" s="15"/>
      <c r="J4214" s="77"/>
    </row>
    <row r="4215" spans="1:11" x14ac:dyDescent="0.2">
      <c r="A4215" s="14"/>
      <c r="B4215" s="14"/>
      <c r="C4215" s="14"/>
      <c r="D4215" s="16"/>
      <c r="E4215" s="16"/>
      <c r="F4215" s="14"/>
      <c r="G4215" s="14"/>
      <c r="H4215" s="14"/>
      <c r="I4215" s="15"/>
      <c r="J4215" s="77"/>
    </row>
    <row r="4216" spans="1:11" x14ac:dyDescent="0.2">
      <c r="A4216" s="14"/>
      <c r="B4216" s="14"/>
      <c r="C4216" s="14"/>
      <c r="D4216" s="16"/>
      <c r="E4216" s="16"/>
      <c r="F4216" s="14"/>
      <c r="G4216" s="14"/>
      <c r="H4216" s="14"/>
      <c r="I4216" s="15"/>
      <c r="J4216" s="77"/>
    </row>
    <row r="4217" spans="1:11" x14ac:dyDescent="0.2">
      <c r="A4217" s="14"/>
      <c r="B4217" s="14"/>
      <c r="C4217" s="14"/>
      <c r="D4217" s="16"/>
      <c r="E4217" s="16"/>
      <c r="F4217" s="14"/>
      <c r="G4217" s="14"/>
      <c r="H4217" s="14"/>
      <c r="I4217" s="15"/>
      <c r="J4217" s="77"/>
    </row>
    <row r="4218" spans="1:11" x14ac:dyDescent="0.2">
      <c r="A4218" s="14"/>
      <c r="B4218" s="14"/>
      <c r="C4218" s="14"/>
      <c r="D4218" s="16"/>
      <c r="E4218" s="16"/>
      <c r="F4218" s="14"/>
      <c r="G4218" s="14"/>
      <c r="H4218" s="14"/>
      <c r="I4218" s="15"/>
      <c r="J4218" s="77"/>
    </row>
    <row r="4219" spans="1:11" x14ac:dyDescent="0.2">
      <c r="A4219" s="14"/>
      <c r="B4219" s="14"/>
      <c r="C4219" s="14"/>
      <c r="D4219" s="16"/>
      <c r="E4219" s="16"/>
      <c r="F4219" s="14"/>
      <c r="G4219" s="14"/>
      <c r="H4219" s="14"/>
      <c r="I4219" s="15"/>
      <c r="J4219" s="77"/>
    </row>
    <row r="4220" spans="1:11" x14ac:dyDescent="0.2">
      <c r="A4220" s="14"/>
      <c r="B4220" s="14"/>
      <c r="C4220" s="14"/>
      <c r="D4220" s="16"/>
      <c r="E4220" s="16"/>
      <c r="F4220" s="14"/>
      <c r="G4220" s="14"/>
      <c r="H4220" s="14"/>
      <c r="I4220" s="15"/>
      <c r="J4220" s="77"/>
    </row>
    <row r="4221" spans="1:11" x14ac:dyDescent="0.2">
      <c r="A4221" s="14"/>
      <c r="B4221" s="14"/>
      <c r="C4221" s="14"/>
      <c r="D4221" s="16"/>
      <c r="E4221" s="16"/>
      <c r="F4221" s="14"/>
      <c r="G4221" s="14"/>
      <c r="H4221" s="14"/>
      <c r="I4221" s="15"/>
      <c r="J4221" s="77"/>
    </row>
    <row r="4222" spans="1:11" x14ac:dyDescent="0.2">
      <c r="A4222" s="14"/>
      <c r="B4222" s="14"/>
      <c r="C4222" s="14"/>
      <c r="D4222" s="16"/>
      <c r="E4222" s="16"/>
      <c r="F4222" s="14"/>
      <c r="G4222" s="14"/>
      <c r="H4222" s="14"/>
      <c r="I4222" s="15"/>
      <c r="J4222" s="77"/>
    </row>
    <row r="4223" spans="1:11" x14ac:dyDescent="0.2">
      <c r="A4223" s="14"/>
      <c r="B4223" s="14"/>
      <c r="C4223" s="14"/>
      <c r="D4223" s="16"/>
      <c r="E4223" s="16"/>
      <c r="F4223" s="14"/>
      <c r="G4223" s="14"/>
      <c r="H4223" s="14"/>
      <c r="I4223" s="15"/>
      <c r="J4223" s="77"/>
    </row>
    <row r="4224" spans="1:11" x14ac:dyDescent="0.2">
      <c r="A4224" s="14"/>
      <c r="B4224" s="14"/>
      <c r="C4224" s="14"/>
      <c r="D4224" s="16"/>
      <c r="E4224" s="16"/>
      <c r="F4224" s="14"/>
      <c r="G4224" s="14"/>
      <c r="H4224" s="14"/>
      <c r="I4224" s="15"/>
      <c r="J4224" s="77"/>
    </row>
    <row r="4225" spans="1:10" x14ac:dyDescent="0.2">
      <c r="A4225" s="14"/>
      <c r="B4225" s="14"/>
      <c r="C4225" s="14"/>
      <c r="D4225" s="16"/>
      <c r="E4225" s="16"/>
      <c r="F4225" s="14"/>
      <c r="G4225" s="14"/>
      <c r="H4225" s="14"/>
      <c r="I4225" s="15"/>
      <c r="J4225" s="77"/>
    </row>
    <row r="4226" spans="1:10" x14ac:dyDescent="0.2">
      <c r="A4226" s="14"/>
      <c r="B4226" s="14"/>
      <c r="C4226" s="14"/>
      <c r="D4226" s="16"/>
      <c r="E4226" s="16"/>
      <c r="F4226" s="14"/>
      <c r="G4226" s="14"/>
      <c r="H4226" s="14"/>
      <c r="I4226" s="15"/>
      <c r="J4226" s="77"/>
    </row>
    <row r="4227" spans="1:10" x14ac:dyDescent="0.2">
      <c r="A4227" s="14"/>
      <c r="B4227" s="14"/>
      <c r="C4227" s="14"/>
      <c r="D4227" s="16"/>
      <c r="E4227" s="16"/>
      <c r="F4227" s="14"/>
      <c r="G4227" s="14"/>
      <c r="H4227" s="14"/>
      <c r="I4227" s="15"/>
      <c r="J4227" s="77"/>
    </row>
    <row r="4228" spans="1:10" x14ac:dyDescent="0.2">
      <c r="A4228" s="14"/>
      <c r="B4228" s="14"/>
      <c r="C4228" s="14"/>
      <c r="D4228" s="16"/>
      <c r="E4228" s="16"/>
      <c r="F4228" s="14"/>
      <c r="G4228" s="14"/>
      <c r="H4228" s="14"/>
      <c r="I4228" s="15"/>
      <c r="J4228" s="77"/>
    </row>
    <row r="4229" spans="1:10" x14ac:dyDescent="0.2">
      <c r="A4229" s="14"/>
      <c r="B4229" s="14"/>
      <c r="C4229" s="14"/>
      <c r="D4229" s="16"/>
      <c r="E4229" s="16"/>
      <c r="F4229" s="14"/>
      <c r="G4229" s="14"/>
      <c r="H4229" s="14"/>
      <c r="I4229" s="15"/>
      <c r="J4229" s="77"/>
    </row>
    <row r="4230" spans="1:10" x14ac:dyDescent="0.2">
      <c r="A4230" s="14"/>
      <c r="B4230" s="14"/>
      <c r="C4230" s="14"/>
      <c r="D4230" s="16"/>
      <c r="E4230" s="16"/>
      <c r="F4230" s="14"/>
      <c r="G4230" s="14"/>
      <c r="H4230" s="14"/>
      <c r="I4230" s="15"/>
      <c r="J4230" s="77"/>
    </row>
    <row r="4231" spans="1:10" x14ac:dyDescent="0.2">
      <c r="A4231" s="14"/>
      <c r="B4231" s="14"/>
      <c r="C4231" s="14"/>
      <c r="D4231" s="16"/>
      <c r="E4231" s="16"/>
      <c r="F4231" s="14"/>
      <c r="G4231" s="14"/>
      <c r="H4231" s="14"/>
      <c r="I4231" s="15"/>
      <c r="J4231" s="77"/>
    </row>
    <row r="4232" spans="1:10" x14ac:dyDescent="0.2">
      <c r="A4232" s="14"/>
      <c r="B4232" s="14"/>
      <c r="C4232" s="14"/>
      <c r="D4232" s="16"/>
      <c r="E4232" s="16"/>
      <c r="F4232" s="14"/>
      <c r="G4232" s="14"/>
      <c r="H4232" s="14"/>
      <c r="I4232" s="15"/>
      <c r="J4232" s="77"/>
    </row>
    <row r="4233" spans="1:10" x14ac:dyDescent="0.2">
      <c r="A4233" s="14"/>
      <c r="B4233" s="14"/>
      <c r="C4233" s="14"/>
      <c r="D4233" s="16"/>
      <c r="E4233" s="16"/>
      <c r="F4233" s="14"/>
      <c r="G4233" s="14"/>
      <c r="H4233" s="14"/>
      <c r="I4233" s="15"/>
      <c r="J4233" s="77"/>
    </row>
    <row r="4234" spans="1:10" x14ac:dyDescent="0.2">
      <c r="A4234" s="14"/>
      <c r="B4234" s="14"/>
      <c r="C4234" s="14"/>
      <c r="D4234" s="16"/>
      <c r="E4234" s="16"/>
      <c r="F4234" s="14"/>
      <c r="G4234" s="14"/>
      <c r="H4234" s="14"/>
      <c r="I4234" s="15"/>
      <c r="J4234" s="77"/>
    </row>
    <row r="4235" spans="1:10" x14ac:dyDescent="0.2">
      <c r="A4235" s="14"/>
      <c r="B4235" s="14"/>
      <c r="C4235" s="14"/>
      <c r="D4235" s="16"/>
      <c r="E4235" s="16"/>
      <c r="F4235" s="14"/>
      <c r="G4235" s="14"/>
      <c r="H4235" s="14"/>
      <c r="I4235" s="15"/>
      <c r="J4235" s="77"/>
    </row>
    <row r="4236" spans="1:10" x14ac:dyDescent="0.2">
      <c r="A4236" s="14"/>
      <c r="B4236" s="14"/>
      <c r="C4236" s="14"/>
      <c r="D4236" s="16"/>
      <c r="E4236" s="16"/>
      <c r="F4236" s="14"/>
      <c r="G4236" s="14"/>
      <c r="H4236" s="14"/>
      <c r="I4236" s="15"/>
      <c r="J4236" s="77"/>
    </row>
    <row r="4237" spans="1:10" x14ac:dyDescent="0.2">
      <c r="A4237" s="14"/>
      <c r="B4237" s="14"/>
      <c r="C4237" s="14"/>
      <c r="D4237" s="16"/>
      <c r="E4237" s="16"/>
      <c r="F4237" s="14"/>
      <c r="G4237" s="14"/>
      <c r="H4237" s="14"/>
      <c r="I4237" s="15"/>
      <c r="J4237" s="77"/>
    </row>
    <row r="4238" spans="1:10" x14ac:dyDescent="0.2">
      <c r="A4238" s="14"/>
      <c r="B4238" s="14"/>
      <c r="C4238" s="14"/>
      <c r="D4238" s="16"/>
      <c r="E4238" s="16"/>
      <c r="F4238" s="14"/>
      <c r="G4238" s="14"/>
      <c r="H4238" s="14"/>
      <c r="I4238" s="15"/>
      <c r="J4238" s="77"/>
    </row>
    <row r="4239" spans="1:10" x14ac:dyDescent="0.2">
      <c r="A4239" s="14"/>
      <c r="B4239" s="14"/>
      <c r="C4239" s="14"/>
      <c r="D4239" s="16"/>
      <c r="E4239" s="16"/>
      <c r="F4239" s="14"/>
      <c r="G4239" s="14"/>
      <c r="H4239" s="14"/>
      <c r="I4239" s="15"/>
      <c r="J4239" s="77"/>
    </row>
    <row r="4240" spans="1:10" x14ac:dyDescent="0.2">
      <c r="A4240" s="14"/>
      <c r="B4240" s="14"/>
      <c r="C4240" s="14"/>
      <c r="D4240" s="16"/>
      <c r="E4240" s="16"/>
      <c r="F4240" s="14"/>
      <c r="G4240" s="14"/>
      <c r="H4240" s="14"/>
      <c r="I4240" s="15"/>
      <c r="J4240" s="77"/>
    </row>
    <row r="4241" spans="1:10" x14ac:dyDescent="0.2">
      <c r="A4241" s="14"/>
      <c r="B4241" s="14"/>
      <c r="C4241" s="14"/>
      <c r="D4241" s="16"/>
      <c r="E4241" s="16"/>
      <c r="F4241" s="14"/>
      <c r="G4241" s="14"/>
      <c r="H4241" s="14"/>
      <c r="I4241" s="15"/>
      <c r="J4241" s="77"/>
    </row>
    <row r="4242" spans="1:10" x14ac:dyDescent="0.2">
      <c r="A4242" s="14"/>
      <c r="B4242" s="14"/>
      <c r="C4242" s="14"/>
      <c r="D4242" s="16"/>
      <c r="E4242" s="16"/>
      <c r="F4242" s="14"/>
      <c r="G4242" s="14"/>
      <c r="H4242" s="14"/>
      <c r="I4242" s="15"/>
      <c r="J4242" s="77"/>
    </row>
    <row r="4243" spans="1:10" x14ac:dyDescent="0.2">
      <c r="A4243" s="14"/>
      <c r="B4243" s="14"/>
      <c r="C4243" s="14"/>
      <c r="D4243" s="16"/>
      <c r="E4243" s="16"/>
      <c r="F4243" s="14"/>
      <c r="G4243" s="14"/>
      <c r="H4243" s="14"/>
      <c r="I4243" s="15"/>
      <c r="J4243" s="77"/>
    </row>
    <row r="4244" spans="1:10" x14ac:dyDescent="0.2">
      <c r="A4244" s="14"/>
      <c r="B4244" s="14"/>
      <c r="C4244" s="14"/>
      <c r="D4244" s="16"/>
      <c r="E4244" s="16"/>
      <c r="F4244" s="14"/>
      <c r="G4244" s="14"/>
      <c r="H4244" s="14"/>
      <c r="I4244" s="15"/>
      <c r="J4244" s="77"/>
    </row>
    <row r="4245" spans="1:10" x14ac:dyDescent="0.2">
      <c r="A4245" s="14"/>
      <c r="B4245" s="14"/>
      <c r="C4245" s="14"/>
      <c r="D4245" s="16"/>
      <c r="E4245" s="16"/>
      <c r="F4245" s="14"/>
      <c r="G4245" s="14"/>
      <c r="H4245" s="14"/>
      <c r="I4245" s="15"/>
      <c r="J4245" s="77"/>
    </row>
    <row r="4246" spans="1:10" x14ac:dyDescent="0.2">
      <c r="A4246" s="14"/>
      <c r="B4246" s="14"/>
      <c r="C4246" s="14"/>
      <c r="D4246" s="16"/>
      <c r="E4246" s="16"/>
      <c r="F4246" s="14"/>
      <c r="G4246" s="14"/>
      <c r="H4246" s="14"/>
      <c r="I4246" s="15"/>
      <c r="J4246" s="77"/>
    </row>
    <row r="4247" spans="1:10" x14ac:dyDescent="0.2">
      <c r="A4247" s="14"/>
      <c r="B4247" s="14"/>
      <c r="C4247" s="14"/>
      <c r="D4247" s="16"/>
      <c r="E4247" s="16"/>
      <c r="F4247" s="14"/>
      <c r="G4247" s="14"/>
      <c r="H4247" s="14"/>
      <c r="I4247" s="15"/>
      <c r="J4247" s="77"/>
    </row>
    <row r="4248" spans="1:10" x14ac:dyDescent="0.2">
      <c r="A4248" s="14"/>
      <c r="B4248" s="14"/>
      <c r="C4248" s="14"/>
      <c r="D4248" s="16"/>
      <c r="E4248" s="16"/>
      <c r="F4248" s="14"/>
      <c r="G4248" s="14"/>
      <c r="H4248" s="14"/>
      <c r="I4248" s="15"/>
      <c r="J4248" s="77"/>
    </row>
    <row r="4249" spans="1:10" x14ac:dyDescent="0.2">
      <c r="A4249" s="14"/>
      <c r="B4249" s="14"/>
      <c r="C4249" s="14"/>
      <c r="D4249" s="16"/>
      <c r="E4249" s="16"/>
      <c r="F4249" s="14"/>
      <c r="G4249" s="14"/>
      <c r="H4249" s="14"/>
      <c r="I4249" s="15"/>
      <c r="J4249" s="77"/>
    </row>
    <row r="4250" spans="1:10" x14ac:dyDescent="0.2">
      <c r="A4250" s="14"/>
      <c r="B4250" s="14"/>
      <c r="C4250" s="14"/>
      <c r="D4250" s="16"/>
      <c r="E4250" s="16"/>
      <c r="F4250" s="14"/>
      <c r="G4250" s="14"/>
      <c r="H4250" s="14"/>
      <c r="I4250" s="15"/>
      <c r="J4250" s="77"/>
    </row>
    <row r="4251" spans="1:10" x14ac:dyDescent="0.2">
      <c r="A4251" s="14"/>
      <c r="B4251" s="14"/>
      <c r="C4251" s="14"/>
      <c r="D4251" s="16"/>
      <c r="E4251" s="16"/>
      <c r="F4251" s="14"/>
      <c r="G4251" s="14"/>
      <c r="H4251" s="14"/>
      <c r="I4251" s="15"/>
      <c r="J4251" s="77"/>
    </row>
    <row r="4252" spans="1:10" x14ac:dyDescent="0.2">
      <c r="A4252" s="14"/>
      <c r="B4252" s="14"/>
      <c r="C4252" s="14"/>
      <c r="D4252" s="16"/>
      <c r="E4252" s="16"/>
      <c r="F4252" s="14"/>
      <c r="G4252" s="14"/>
      <c r="H4252" s="14"/>
      <c r="I4252" s="15"/>
      <c r="J4252" s="77"/>
    </row>
    <row r="4253" spans="1:10" x14ac:dyDescent="0.2">
      <c r="A4253" s="14"/>
      <c r="B4253" s="14"/>
      <c r="C4253" s="14"/>
      <c r="D4253" s="16"/>
      <c r="E4253" s="16"/>
      <c r="F4253" s="14"/>
      <c r="G4253" s="14"/>
      <c r="H4253" s="14"/>
      <c r="I4253" s="15"/>
      <c r="J4253" s="77"/>
    </row>
    <row r="4254" spans="1:10" x14ac:dyDescent="0.2">
      <c r="A4254" s="14"/>
      <c r="B4254" s="14"/>
      <c r="C4254" s="14"/>
      <c r="D4254" s="16"/>
      <c r="E4254" s="16"/>
      <c r="F4254" s="14"/>
      <c r="G4254" s="14"/>
      <c r="H4254" s="14"/>
      <c r="I4254" s="15"/>
      <c r="J4254" s="77"/>
    </row>
    <row r="4255" spans="1:10" x14ac:dyDescent="0.2">
      <c r="A4255" s="14"/>
      <c r="B4255" s="14"/>
      <c r="C4255" s="14"/>
      <c r="D4255" s="16"/>
      <c r="E4255" s="16"/>
      <c r="F4255" s="14"/>
      <c r="G4255" s="14"/>
      <c r="H4255" s="14"/>
      <c r="I4255" s="15"/>
      <c r="J4255" s="77"/>
    </row>
    <row r="4256" spans="1:10" x14ac:dyDescent="0.2">
      <c r="A4256" s="14"/>
      <c r="B4256" s="14"/>
      <c r="C4256" s="14"/>
      <c r="D4256" s="16"/>
      <c r="E4256" s="16"/>
      <c r="F4256" s="14"/>
      <c r="G4256" s="14"/>
      <c r="H4256" s="14"/>
      <c r="I4256" s="15"/>
      <c r="J4256" s="77"/>
    </row>
    <row r="4257" spans="1:10" x14ac:dyDescent="0.2">
      <c r="A4257" s="14"/>
      <c r="B4257" s="14"/>
      <c r="C4257" s="14"/>
      <c r="D4257" s="16"/>
      <c r="E4257" s="16"/>
      <c r="F4257" s="14"/>
      <c r="G4257" s="14"/>
      <c r="H4257" s="14"/>
      <c r="I4257" s="15"/>
      <c r="J4257" s="77"/>
    </row>
    <row r="4258" spans="1:10" x14ac:dyDescent="0.2">
      <c r="A4258" s="14"/>
      <c r="B4258" s="14"/>
      <c r="C4258" s="14"/>
      <c r="D4258" s="16"/>
      <c r="E4258" s="16"/>
      <c r="F4258" s="14"/>
      <c r="G4258" s="14"/>
      <c r="H4258" s="14"/>
      <c r="I4258" s="15"/>
      <c r="J4258" s="77"/>
    </row>
    <row r="4259" spans="1:10" x14ac:dyDescent="0.2">
      <c r="A4259" s="14"/>
      <c r="B4259" s="14"/>
      <c r="C4259" s="14"/>
      <c r="D4259" s="16"/>
      <c r="E4259" s="16"/>
      <c r="F4259" s="14"/>
      <c r="G4259" s="14"/>
      <c r="H4259" s="14"/>
      <c r="I4259" s="15"/>
      <c r="J4259" s="77"/>
    </row>
    <row r="4260" spans="1:10" x14ac:dyDescent="0.2">
      <c r="A4260" s="14"/>
      <c r="B4260" s="14"/>
      <c r="C4260" s="14"/>
      <c r="D4260" s="16"/>
      <c r="E4260" s="16"/>
      <c r="F4260" s="14"/>
      <c r="G4260" s="14"/>
      <c r="H4260" s="14"/>
      <c r="I4260" s="15"/>
      <c r="J4260" s="77"/>
    </row>
    <row r="4261" spans="1:10" x14ac:dyDescent="0.2">
      <c r="A4261" s="14"/>
      <c r="B4261" s="14"/>
      <c r="C4261" s="14"/>
      <c r="D4261" s="16"/>
      <c r="E4261" s="16"/>
      <c r="F4261" s="14"/>
      <c r="G4261" s="14"/>
      <c r="H4261" s="14"/>
      <c r="I4261" s="15"/>
      <c r="J4261" s="77"/>
    </row>
    <row r="4262" spans="1:10" x14ac:dyDescent="0.2">
      <c r="A4262" s="14"/>
      <c r="B4262" s="14"/>
      <c r="C4262" s="14"/>
      <c r="D4262" s="16"/>
      <c r="E4262" s="16"/>
      <c r="F4262" s="14"/>
      <c r="G4262" s="14"/>
      <c r="H4262" s="14"/>
      <c r="I4262" s="15"/>
      <c r="J4262" s="77"/>
    </row>
    <row r="4263" spans="1:10" x14ac:dyDescent="0.2">
      <c r="A4263" s="14"/>
      <c r="B4263" s="14"/>
      <c r="C4263" s="14"/>
      <c r="D4263" s="16"/>
      <c r="E4263" s="16"/>
      <c r="F4263" s="14"/>
      <c r="G4263" s="14"/>
      <c r="H4263" s="14"/>
      <c r="I4263" s="15"/>
      <c r="J4263" s="77"/>
    </row>
    <row r="4264" spans="1:10" x14ac:dyDescent="0.2">
      <c r="A4264" s="14"/>
      <c r="B4264" s="14"/>
      <c r="C4264" s="14"/>
      <c r="D4264" s="16"/>
      <c r="E4264" s="16"/>
      <c r="F4264" s="14"/>
      <c r="G4264" s="14"/>
      <c r="H4264" s="14"/>
      <c r="I4264" s="15"/>
      <c r="J4264" s="77"/>
    </row>
    <row r="4265" spans="1:10" x14ac:dyDescent="0.2">
      <c r="A4265" s="14"/>
      <c r="B4265" s="14"/>
      <c r="C4265" s="14"/>
      <c r="D4265" s="16"/>
      <c r="E4265" s="16"/>
      <c r="F4265" s="14"/>
      <c r="G4265" s="14"/>
      <c r="H4265" s="14"/>
      <c r="I4265" s="15"/>
      <c r="J4265" s="77"/>
    </row>
    <row r="4266" spans="1:10" x14ac:dyDescent="0.2">
      <c r="A4266" s="14"/>
      <c r="B4266" s="14"/>
      <c r="C4266" s="14"/>
      <c r="D4266" s="16"/>
      <c r="E4266" s="16"/>
      <c r="F4266" s="14"/>
      <c r="G4266" s="14"/>
      <c r="H4266" s="14"/>
      <c r="I4266" s="15"/>
      <c r="J4266" s="77"/>
    </row>
    <row r="4267" spans="1:10" x14ac:dyDescent="0.2">
      <c r="A4267" s="14"/>
      <c r="B4267" s="14"/>
      <c r="C4267" s="14"/>
      <c r="D4267" s="16"/>
      <c r="E4267" s="16"/>
      <c r="F4267" s="14"/>
      <c r="G4267" s="14"/>
      <c r="H4267" s="14"/>
      <c r="I4267" s="15"/>
      <c r="J4267" s="77"/>
    </row>
    <row r="4268" spans="1:10" x14ac:dyDescent="0.2">
      <c r="A4268" s="14"/>
      <c r="B4268" s="14"/>
      <c r="C4268" s="14"/>
      <c r="D4268" s="16"/>
      <c r="E4268" s="16"/>
      <c r="F4268" s="14"/>
      <c r="G4268" s="14"/>
      <c r="H4268" s="14"/>
      <c r="I4268" s="15"/>
      <c r="J4268" s="77"/>
    </row>
    <row r="4269" spans="1:10" x14ac:dyDescent="0.2">
      <c r="A4269" s="14"/>
      <c r="B4269" s="14"/>
      <c r="C4269" s="14"/>
      <c r="D4269" s="16"/>
      <c r="E4269" s="16"/>
      <c r="F4269" s="14"/>
      <c r="G4269" s="14"/>
      <c r="H4269" s="14"/>
      <c r="I4269" s="15"/>
      <c r="J4269" s="77"/>
    </row>
    <row r="4270" spans="1:10" x14ac:dyDescent="0.2">
      <c r="A4270" s="14"/>
      <c r="B4270" s="14"/>
      <c r="C4270" s="14"/>
      <c r="D4270" s="16"/>
      <c r="E4270" s="16"/>
      <c r="F4270" s="14"/>
      <c r="G4270" s="14"/>
      <c r="H4270" s="14"/>
      <c r="I4270" s="15"/>
      <c r="J4270" s="77"/>
    </row>
    <row r="4271" spans="1:10" x14ac:dyDescent="0.2">
      <c r="A4271" s="14"/>
      <c r="B4271" s="14"/>
      <c r="C4271" s="14"/>
      <c r="D4271" s="16"/>
      <c r="E4271" s="16"/>
      <c r="F4271" s="14"/>
      <c r="G4271" s="14"/>
      <c r="H4271" s="14"/>
      <c r="I4271" s="15"/>
      <c r="J4271" s="77"/>
    </row>
    <row r="4272" spans="1:10" x14ac:dyDescent="0.2">
      <c r="A4272" s="14"/>
      <c r="B4272" s="14"/>
      <c r="C4272" s="14"/>
      <c r="D4272" s="16"/>
      <c r="E4272" s="16"/>
      <c r="F4272" s="14"/>
      <c r="G4272" s="14"/>
      <c r="H4272" s="14"/>
      <c r="I4272" s="15"/>
      <c r="J4272" s="77"/>
    </row>
    <row r="4273" spans="1:10" x14ac:dyDescent="0.2">
      <c r="A4273" s="14"/>
      <c r="B4273" s="14"/>
      <c r="C4273" s="14"/>
      <c r="D4273" s="16"/>
      <c r="E4273" s="16"/>
      <c r="F4273" s="14"/>
      <c r="G4273" s="14"/>
      <c r="H4273" s="14"/>
      <c r="I4273" s="15"/>
      <c r="J4273" s="77"/>
    </row>
    <row r="4274" spans="1:10" x14ac:dyDescent="0.2">
      <c r="A4274" s="14"/>
      <c r="B4274" s="14"/>
      <c r="C4274" s="14"/>
      <c r="D4274" s="16"/>
      <c r="E4274" s="16"/>
      <c r="F4274" s="14"/>
      <c r="G4274" s="14"/>
      <c r="H4274" s="14"/>
      <c r="I4274" s="15"/>
      <c r="J4274" s="77"/>
    </row>
    <row r="4275" spans="1:10" x14ac:dyDescent="0.2">
      <c r="A4275" s="14"/>
      <c r="B4275" s="14"/>
      <c r="C4275" s="14"/>
      <c r="D4275" s="16"/>
      <c r="E4275" s="16"/>
      <c r="F4275" s="14"/>
      <c r="G4275" s="14"/>
      <c r="H4275" s="14"/>
      <c r="I4275" s="15"/>
      <c r="J4275" s="77"/>
    </row>
    <row r="4276" spans="1:10" x14ac:dyDescent="0.2">
      <c r="A4276" s="14"/>
      <c r="B4276" s="14"/>
      <c r="C4276" s="14"/>
      <c r="D4276" s="16"/>
      <c r="E4276" s="16"/>
      <c r="F4276" s="14"/>
      <c r="G4276" s="14"/>
      <c r="H4276" s="14"/>
      <c r="I4276" s="15"/>
      <c r="J4276" s="77"/>
    </row>
    <row r="4277" spans="1:10" x14ac:dyDescent="0.2">
      <c r="A4277" s="14"/>
      <c r="B4277" s="14"/>
      <c r="C4277" s="14"/>
      <c r="D4277" s="16"/>
      <c r="E4277" s="16"/>
      <c r="F4277" s="14"/>
      <c r="G4277" s="14"/>
      <c r="H4277" s="14"/>
      <c r="I4277" s="15"/>
      <c r="J4277" s="77"/>
    </row>
    <row r="4278" spans="1:10" x14ac:dyDescent="0.2">
      <c r="A4278" s="14"/>
      <c r="B4278" s="14"/>
      <c r="C4278" s="14"/>
      <c r="D4278" s="16"/>
      <c r="E4278" s="16"/>
      <c r="F4278" s="14"/>
      <c r="G4278" s="14"/>
      <c r="H4278" s="14"/>
      <c r="I4278" s="15"/>
      <c r="J4278" s="77"/>
    </row>
    <row r="4279" spans="1:10" x14ac:dyDescent="0.2">
      <c r="A4279" s="14"/>
      <c r="B4279" s="14"/>
      <c r="C4279" s="14"/>
      <c r="D4279" s="16"/>
      <c r="E4279" s="16"/>
      <c r="F4279" s="14"/>
      <c r="G4279" s="14"/>
      <c r="H4279" s="14"/>
      <c r="I4279" s="15"/>
      <c r="J4279" s="77"/>
    </row>
    <row r="4280" spans="1:10" x14ac:dyDescent="0.2">
      <c r="A4280" s="14"/>
      <c r="B4280" s="14"/>
      <c r="C4280" s="14"/>
      <c r="D4280" s="16"/>
      <c r="E4280" s="16"/>
      <c r="F4280" s="14"/>
      <c r="G4280" s="14"/>
      <c r="H4280" s="14"/>
      <c r="I4280" s="15"/>
      <c r="J4280" s="77"/>
    </row>
    <row r="4281" spans="1:10" x14ac:dyDescent="0.2">
      <c r="A4281" s="14"/>
      <c r="B4281" s="14"/>
      <c r="C4281" s="14"/>
      <c r="D4281" s="16"/>
      <c r="E4281" s="16"/>
      <c r="F4281" s="14"/>
      <c r="G4281" s="14"/>
      <c r="H4281" s="14"/>
      <c r="I4281" s="15"/>
      <c r="J4281" s="77"/>
    </row>
    <row r="4282" spans="1:10" x14ac:dyDescent="0.2">
      <c r="A4282" s="14"/>
      <c r="B4282" s="14"/>
      <c r="C4282" s="14"/>
      <c r="D4282" s="16"/>
      <c r="E4282" s="16"/>
      <c r="F4282" s="14"/>
      <c r="G4282" s="14"/>
      <c r="H4282" s="14"/>
      <c r="I4282" s="15"/>
      <c r="J4282" s="77"/>
    </row>
    <row r="4283" spans="1:10" x14ac:dyDescent="0.2">
      <c r="A4283" s="14"/>
      <c r="B4283" s="14"/>
      <c r="C4283" s="14"/>
      <c r="D4283" s="16"/>
      <c r="E4283" s="16"/>
      <c r="F4283" s="14"/>
      <c r="G4283" s="14"/>
      <c r="H4283" s="14"/>
      <c r="I4283" s="15"/>
      <c r="J4283" s="77"/>
    </row>
    <row r="4284" spans="1:10" x14ac:dyDescent="0.2">
      <c r="A4284" s="14"/>
      <c r="B4284" s="14"/>
      <c r="C4284" s="14"/>
      <c r="D4284" s="16"/>
      <c r="E4284" s="16"/>
      <c r="F4284" s="14"/>
      <c r="G4284" s="14"/>
      <c r="H4284" s="14"/>
      <c r="I4284" s="15"/>
      <c r="J4284" s="77"/>
    </row>
    <row r="4285" spans="1:10" x14ac:dyDescent="0.2">
      <c r="A4285" s="14"/>
      <c r="B4285" s="14"/>
      <c r="C4285" s="14"/>
      <c r="D4285" s="16"/>
      <c r="E4285" s="16"/>
      <c r="F4285" s="14"/>
      <c r="G4285" s="14"/>
      <c r="H4285" s="14"/>
      <c r="I4285" s="15"/>
      <c r="J4285" s="77"/>
    </row>
    <row r="4286" spans="1:10" x14ac:dyDescent="0.2">
      <c r="A4286" s="14"/>
      <c r="B4286" s="14"/>
      <c r="C4286" s="14"/>
      <c r="D4286" s="16"/>
      <c r="E4286" s="16"/>
      <c r="F4286" s="14"/>
      <c r="G4286" s="14"/>
      <c r="H4286" s="14"/>
      <c r="I4286" s="15"/>
      <c r="J4286" s="77"/>
    </row>
    <row r="4287" spans="1:10" x14ac:dyDescent="0.2">
      <c r="A4287" s="14"/>
      <c r="B4287" s="14"/>
      <c r="C4287" s="14"/>
      <c r="D4287" s="16"/>
      <c r="E4287" s="16"/>
      <c r="F4287" s="14"/>
      <c r="G4287" s="14"/>
      <c r="H4287" s="14"/>
      <c r="I4287" s="15"/>
      <c r="J4287" s="77"/>
    </row>
    <row r="4288" spans="1:10" x14ac:dyDescent="0.2">
      <c r="A4288" s="14"/>
      <c r="B4288" s="14"/>
      <c r="C4288" s="14"/>
      <c r="D4288" s="16"/>
      <c r="E4288" s="16"/>
      <c r="F4288" s="14"/>
      <c r="G4288" s="14"/>
      <c r="H4288" s="14"/>
      <c r="I4288" s="15"/>
      <c r="J4288" s="77"/>
    </row>
    <row r="4289" spans="1:10" x14ac:dyDescent="0.2">
      <c r="A4289" s="14"/>
      <c r="B4289" s="14"/>
      <c r="C4289" s="14"/>
      <c r="D4289" s="16"/>
      <c r="E4289" s="16"/>
      <c r="F4289" s="14"/>
      <c r="G4289" s="14"/>
      <c r="H4289" s="14"/>
      <c r="I4289" s="15"/>
      <c r="J4289" s="77"/>
    </row>
    <row r="4290" spans="1:10" x14ac:dyDescent="0.2">
      <c r="A4290" s="14"/>
      <c r="B4290" s="14"/>
      <c r="C4290" s="14"/>
      <c r="D4290" s="16"/>
      <c r="E4290" s="16"/>
      <c r="F4290" s="14"/>
      <c r="G4290" s="14"/>
      <c r="H4290" s="14"/>
      <c r="I4290" s="15"/>
      <c r="J4290" s="77"/>
    </row>
    <row r="4291" spans="1:10" x14ac:dyDescent="0.2">
      <c r="A4291" s="14"/>
      <c r="B4291" s="14"/>
      <c r="C4291" s="14"/>
      <c r="D4291" s="16"/>
      <c r="E4291" s="16"/>
      <c r="F4291" s="14"/>
      <c r="G4291" s="14"/>
      <c r="H4291" s="14"/>
      <c r="I4291" s="15"/>
      <c r="J4291" s="77"/>
    </row>
    <row r="4292" spans="1:10" x14ac:dyDescent="0.2">
      <c r="A4292" s="14"/>
      <c r="B4292" s="14"/>
      <c r="C4292" s="14"/>
      <c r="D4292" s="16"/>
      <c r="E4292" s="16"/>
      <c r="F4292" s="14"/>
      <c r="G4292" s="14"/>
      <c r="H4292" s="14"/>
      <c r="I4292" s="15"/>
      <c r="J4292" s="77"/>
    </row>
    <row r="4293" spans="1:10" x14ac:dyDescent="0.2">
      <c r="A4293" s="14"/>
      <c r="B4293" s="14"/>
      <c r="C4293" s="14"/>
      <c r="D4293" s="16"/>
      <c r="E4293" s="16"/>
      <c r="F4293" s="14"/>
      <c r="G4293" s="14"/>
      <c r="H4293" s="14"/>
      <c r="I4293" s="15"/>
      <c r="J4293" s="77"/>
    </row>
    <row r="4294" spans="1:10" x14ac:dyDescent="0.2">
      <c r="A4294" s="14"/>
      <c r="B4294" s="14"/>
      <c r="C4294" s="14"/>
      <c r="D4294" s="16"/>
      <c r="E4294" s="16"/>
      <c r="F4294" s="14"/>
      <c r="G4294" s="14"/>
      <c r="H4294" s="14"/>
      <c r="I4294" s="15"/>
      <c r="J4294" s="77"/>
    </row>
    <row r="4295" spans="1:10" x14ac:dyDescent="0.2">
      <c r="A4295" s="14"/>
      <c r="B4295" s="14"/>
      <c r="C4295" s="14"/>
      <c r="D4295" s="16"/>
      <c r="E4295" s="16"/>
      <c r="F4295" s="14"/>
      <c r="G4295" s="14"/>
      <c r="H4295" s="14"/>
      <c r="I4295" s="15"/>
      <c r="J4295" s="77"/>
    </row>
    <row r="4296" spans="1:10" x14ac:dyDescent="0.2">
      <c r="A4296" s="14"/>
      <c r="B4296" s="14"/>
      <c r="C4296" s="14"/>
      <c r="D4296" s="16"/>
      <c r="E4296" s="16"/>
      <c r="F4296" s="14"/>
      <c r="G4296" s="14"/>
      <c r="H4296" s="14"/>
      <c r="I4296" s="15"/>
      <c r="J4296" s="77"/>
    </row>
    <row r="4297" spans="1:10" x14ac:dyDescent="0.2">
      <c r="A4297" s="14"/>
      <c r="B4297" s="14"/>
      <c r="C4297" s="14"/>
      <c r="D4297" s="16"/>
      <c r="E4297" s="16"/>
      <c r="F4297" s="14"/>
      <c r="G4297" s="14"/>
      <c r="H4297" s="14"/>
      <c r="I4297" s="15"/>
      <c r="J4297" s="77"/>
    </row>
    <row r="4298" spans="1:10" x14ac:dyDescent="0.2">
      <c r="A4298" s="14"/>
      <c r="B4298" s="14"/>
      <c r="C4298" s="14"/>
      <c r="D4298" s="16"/>
      <c r="E4298" s="16"/>
      <c r="F4298" s="14"/>
      <c r="G4298" s="14"/>
      <c r="H4298" s="14"/>
      <c r="I4298" s="15"/>
      <c r="J4298" s="77"/>
    </row>
    <row r="4299" spans="1:10" x14ac:dyDescent="0.2">
      <c r="A4299" s="14"/>
      <c r="B4299" s="14"/>
      <c r="C4299" s="14"/>
      <c r="D4299" s="16"/>
      <c r="E4299" s="16"/>
      <c r="F4299" s="14"/>
      <c r="G4299" s="14"/>
      <c r="H4299" s="14"/>
      <c r="I4299" s="15"/>
      <c r="J4299" s="77"/>
    </row>
    <row r="4300" spans="1:10" x14ac:dyDescent="0.2">
      <c r="A4300" s="14"/>
      <c r="B4300" s="14"/>
      <c r="C4300" s="14"/>
      <c r="D4300" s="16"/>
      <c r="E4300" s="16"/>
      <c r="F4300" s="14"/>
      <c r="G4300" s="14"/>
      <c r="H4300" s="14"/>
      <c r="I4300" s="15"/>
      <c r="J4300" s="77"/>
    </row>
    <row r="4301" spans="1:10" x14ac:dyDescent="0.2">
      <c r="A4301" s="14"/>
      <c r="B4301" s="14"/>
      <c r="C4301" s="14"/>
      <c r="D4301" s="16"/>
      <c r="E4301" s="16"/>
      <c r="F4301" s="14"/>
      <c r="G4301" s="14"/>
      <c r="H4301" s="14"/>
      <c r="I4301" s="15"/>
      <c r="J4301" s="77"/>
    </row>
    <row r="4302" spans="1:10" x14ac:dyDescent="0.2">
      <c r="A4302" s="14"/>
      <c r="B4302" s="14"/>
      <c r="C4302" s="14"/>
      <c r="D4302" s="16"/>
      <c r="E4302" s="16"/>
      <c r="F4302" s="14"/>
      <c r="G4302" s="14"/>
      <c r="H4302" s="14"/>
      <c r="I4302" s="15"/>
      <c r="J4302" s="77"/>
    </row>
    <row r="4303" spans="1:10" x14ac:dyDescent="0.2">
      <c r="A4303" s="14"/>
      <c r="B4303" s="14"/>
      <c r="C4303" s="14"/>
      <c r="D4303" s="16"/>
      <c r="E4303" s="16"/>
      <c r="F4303" s="14"/>
      <c r="G4303" s="14"/>
      <c r="H4303" s="14"/>
      <c r="I4303" s="15"/>
      <c r="J4303" s="77"/>
    </row>
    <row r="4304" spans="1:10" x14ac:dyDescent="0.2">
      <c r="A4304" s="14"/>
      <c r="B4304" s="14"/>
      <c r="C4304" s="14"/>
      <c r="D4304" s="16"/>
      <c r="E4304" s="16"/>
      <c r="F4304" s="14"/>
      <c r="G4304" s="14"/>
      <c r="H4304" s="14"/>
      <c r="I4304" s="15"/>
      <c r="J4304" s="77"/>
    </row>
    <row r="4305" spans="1:10" x14ac:dyDescent="0.2">
      <c r="A4305" s="14"/>
      <c r="B4305" s="14"/>
      <c r="C4305" s="14"/>
      <c r="D4305" s="16"/>
      <c r="E4305" s="16"/>
      <c r="F4305" s="14"/>
      <c r="G4305" s="14"/>
      <c r="H4305" s="14"/>
      <c r="I4305" s="15"/>
      <c r="J4305" s="77"/>
    </row>
    <row r="4306" spans="1:10" x14ac:dyDescent="0.2">
      <c r="A4306" s="14"/>
      <c r="B4306" s="14"/>
      <c r="C4306" s="14"/>
      <c r="D4306" s="16"/>
      <c r="E4306" s="16"/>
      <c r="F4306" s="14"/>
      <c r="G4306" s="14"/>
      <c r="H4306" s="14"/>
      <c r="I4306" s="15"/>
      <c r="J4306" s="77"/>
    </row>
    <row r="4307" spans="1:10" x14ac:dyDescent="0.2">
      <c r="A4307" s="14"/>
      <c r="B4307" s="14"/>
      <c r="C4307" s="14"/>
      <c r="D4307" s="16"/>
      <c r="E4307" s="16"/>
      <c r="F4307" s="14"/>
      <c r="G4307" s="14"/>
      <c r="H4307" s="14"/>
      <c r="I4307" s="15"/>
      <c r="J4307" s="77"/>
    </row>
    <row r="4308" spans="1:10" x14ac:dyDescent="0.2">
      <c r="A4308" s="14"/>
      <c r="B4308" s="14"/>
      <c r="C4308" s="14"/>
      <c r="D4308" s="16"/>
      <c r="E4308" s="16"/>
      <c r="F4308" s="14"/>
      <c r="G4308" s="14"/>
      <c r="H4308" s="14"/>
      <c r="I4308" s="15"/>
      <c r="J4308" s="77"/>
    </row>
    <row r="4309" spans="1:10" x14ac:dyDescent="0.2">
      <c r="A4309" s="14"/>
      <c r="B4309" s="14"/>
      <c r="C4309" s="14"/>
      <c r="D4309" s="16"/>
      <c r="E4309" s="16"/>
      <c r="F4309" s="14"/>
      <c r="G4309" s="14"/>
      <c r="H4309" s="14"/>
      <c r="I4309" s="15"/>
      <c r="J4309" s="77"/>
    </row>
    <row r="4310" spans="1:10" x14ac:dyDescent="0.2">
      <c r="A4310" s="14"/>
      <c r="B4310" s="14"/>
      <c r="C4310" s="14"/>
      <c r="D4310" s="16"/>
      <c r="E4310" s="16"/>
      <c r="F4310" s="14"/>
      <c r="G4310" s="14"/>
      <c r="H4310" s="14"/>
      <c r="I4310" s="15"/>
      <c r="J4310" s="77"/>
    </row>
    <row r="4311" spans="1:10" x14ac:dyDescent="0.2">
      <c r="A4311" s="14"/>
      <c r="B4311" s="14"/>
      <c r="C4311" s="14"/>
      <c r="D4311" s="16"/>
      <c r="E4311" s="16"/>
      <c r="F4311" s="14"/>
      <c r="G4311" s="14"/>
      <c r="H4311" s="14"/>
      <c r="I4311" s="15"/>
      <c r="J4311" s="77"/>
    </row>
    <row r="4312" spans="1:10" x14ac:dyDescent="0.2">
      <c r="A4312" s="14"/>
      <c r="B4312" s="14"/>
      <c r="C4312" s="14"/>
      <c r="D4312" s="16"/>
      <c r="E4312" s="16"/>
      <c r="F4312" s="14"/>
      <c r="G4312" s="14"/>
      <c r="H4312" s="14"/>
      <c r="I4312" s="15"/>
      <c r="J4312" s="77"/>
    </row>
    <row r="4313" spans="1:10" x14ac:dyDescent="0.2">
      <c r="A4313" s="14"/>
      <c r="B4313" s="14"/>
      <c r="C4313" s="14"/>
      <c r="D4313" s="16"/>
      <c r="E4313" s="16"/>
      <c r="F4313" s="14"/>
      <c r="G4313" s="14"/>
      <c r="H4313" s="14"/>
      <c r="I4313" s="15"/>
      <c r="J4313" s="77"/>
    </row>
    <row r="4314" spans="1:10" x14ac:dyDescent="0.2">
      <c r="A4314" s="14"/>
      <c r="B4314" s="14"/>
      <c r="C4314" s="14"/>
      <c r="D4314" s="16"/>
      <c r="E4314" s="16"/>
      <c r="F4314" s="14"/>
      <c r="G4314" s="14"/>
      <c r="H4314" s="14"/>
      <c r="I4314" s="15"/>
      <c r="J4314" s="77"/>
    </row>
    <row r="4315" spans="1:10" x14ac:dyDescent="0.2">
      <c r="A4315" s="14"/>
      <c r="B4315" s="14"/>
      <c r="C4315" s="14"/>
      <c r="D4315" s="16"/>
      <c r="E4315" s="16"/>
      <c r="F4315" s="14"/>
      <c r="G4315" s="14"/>
      <c r="H4315" s="14"/>
      <c r="I4315" s="15"/>
      <c r="J4315" s="77"/>
    </row>
    <row r="4316" spans="1:10" x14ac:dyDescent="0.2">
      <c r="A4316" s="14"/>
      <c r="B4316" s="14"/>
      <c r="C4316" s="14"/>
      <c r="D4316" s="16"/>
      <c r="E4316" s="16"/>
      <c r="F4316" s="14"/>
      <c r="G4316" s="14"/>
      <c r="H4316" s="14"/>
      <c r="I4316" s="15"/>
      <c r="J4316" s="77"/>
    </row>
    <row r="4317" spans="1:10" x14ac:dyDescent="0.2">
      <c r="A4317" s="14"/>
      <c r="B4317" s="14"/>
      <c r="C4317" s="14"/>
      <c r="D4317" s="16"/>
      <c r="E4317" s="16"/>
      <c r="F4317" s="14"/>
      <c r="G4317" s="14"/>
      <c r="H4317" s="14"/>
      <c r="I4317" s="15"/>
      <c r="J4317" s="77"/>
    </row>
    <row r="4318" spans="1:10" x14ac:dyDescent="0.2">
      <c r="A4318" s="14"/>
      <c r="B4318" s="14"/>
      <c r="C4318" s="14"/>
      <c r="D4318" s="16"/>
      <c r="E4318" s="16"/>
      <c r="F4318" s="14"/>
      <c r="G4318" s="14"/>
      <c r="H4318" s="14"/>
      <c r="I4318" s="15"/>
      <c r="J4318" s="77"/>
    </row>
    <row r="4319" spans="1:10" x14ac:dyDescent="0.2">
      <c r="A4319" s="14"/>
      <c r="B4319" s="14"/>
      <c r="C4319" s="14"/>
      <c r="D4319" s="16"/>
      <c r="E4319" s="16"/>
      <c r="F4319" s="14"/>
      <c r="G4319" s="14"/>
      <c r="H4319" s="14"/>
      <c r="I4319" s="15"/>
      <c r="J4319" s="77"/>
    </row>
    <row r="4320" spans="1:10" x14ac:dyDescent="0.2">
      <c r="A4320" s="14"/>
      <c r="B4320" s="14"/>
      <c r="C4320" s="14"/>
      <c r="D4320" s="16"/>
      <c r="E4320" s="16"/>
      <c r="F4320" s="14"/>
      <c r="G4320" s="14"/>
      <c r="H4320" s="14"/>
      <c r="I4320" s="15"/>
      <c r="J4320" s="77"/>
    </row>
    <row r="4321" spans="1:10" x14ac:dyDescent="0.2">
      <c r="A4321" s="14"/>
      <c r="B4321" s="14"/>
      <c r="C4321" s="14"/>
      <c r="D4321" s="16"/>
      <c r="E4321" s="16"/>
      <c r="F4321" s="14"/>
      <c r="G4321" s="14"/>
      <c r="H4321" s="14"/>
      <c r="I4321" s="15"/>
      <c r="J4321" s="77"/>
    </row>
    <row r="4322" spans="1:10" x14ac:dyDescent="0.2">
      <c r="A4322" s="14"/>
      <c r="B4322" s="14"/>
      <c r="C4322" s="14"/>
      <c r="D4322" s="16"/>
      <c r="E4322" s="16"/>
      <c r="F4322" s="14"/>
      <c r="G4322" s="14"/>
      <c r="H4322" s="14"/>
      <c r="I4322" s="15"/>
      <c r="J4322" s="77"/>
    </row>
    <row r="4323" spans="1:10" x14ac:dyDescent="0.2">
      <c r="A4323" s="14"/>
      <c r="B4323" s="14"/>
      <c r="C4323" s="14"/>
      <c r="D4323" s="16"/>
      <c r="E4323" s="16"/>
      <c r="F4323" s="14"/>
      <c r="G4323" s="14"/>
      <c r="H4323" s="14"/>
      <c r="I4323" s="15"/>
      <c r="J4323" s="77"/>
    </row>
    <row r="4324" spans="1:10" x14ac:dyDescent="0.2">
      <c r="A4324" s="14"/>
      <c r="B4324" s="14"/>
      <c r="C4324" s="14"/>
      <c r="D4324" s="16"/>
      <c r="E4324" s="16"/>
      <c r="F4324" s="14"/>
      <c r="G4324" s="14"/>
      <c r="H4324" s="14"/>
      <c r="I4324" s="15"/>
      <c r="J4324" s="77"/>
    </row>
    <row r="4325" spans="1:10" x14ac:dyDescent="0.2">
      <c r="A4325" s="14"/>
      <c r="B4325" s="14"/>
      <c r="C4325" s="14"/>
      <c r="D4325" s="16"/>
      <c r="E4325" s="16"/>
      <c r="F4325" s="14"/>
      <c r="G4325" s="14"/>
      <c r="H4325" s="14"/>
      <c r="I4325" s="15"/>
      <c r="J4325" s="77"/>
    </row>
    <row r="4326" spans="1:10" x14ac:dyDescent="0.2">
      <c r="A4326" s="14"/>
      <c r="B4326" s="14"/>
      <c r="C4326" s="14"/>
      <c r="D4326" s="16"/>
      <c r="E4326" s="16"/>
      <c r="F4326" s="14"/>
      <c r="G4326" s="14"/>
      <c r="H4326" s="14"/>
      <c r="I4326" s="15"/>
      <c r="J4326" s="77"/>
    </row>
    <row r="4327" spans="1:10" x14ac:dyDescent="0.2">
      <c r="A4327" s="14"/>
      <c r="B4327" s="14"/>
      <c r="C4327" s="14"/>
      <c r="D4327" s="16"/>
      <c r="E4327" s="16"/>
      <c r="F4327" s="14"/>
      <c r="G4327" s="14"/>
      <c r="H4327" s="14"/>
      <c r="I4327" s="15"/>
      <c r="J4327" s="77"/>
    </row>
    <row r="4328" spans="1:10" x14ac:dyDescent="0.2">
      <c r="A4328" s="14"/>
      <c r="B4328" s="14"/>
      <c r="C4328" s="14"/>
      <c r="D4328" s="16"/>
      <c r="E4328" s="16"/>
      <c r="F4328" s="14"/>
      <c r="G4328" s="14"/>
      <c r="H4328" s="14"/>
      <c r="I4328" s="15"/>
      <c r="J4328" s="77"/>
    </row>
    <row r="4329" spans="1:10" x14ac:dyDescent="0.2">
      <c r="A4329" s="14"/>
      <c r="B4329" s="14"/>
      <c r="C4329" s="14"/>
      <c r="D4329" s="16"/>
      <c r="E4329" s="16"/>
      <c r="F4329" s="14"/>
      <c r="G4329" s="14"/>
      <c r="H4329" s="14"/>
      <c r="I4329" s="15"/>
      <c r="J4329" s="77"/>
    </row>
    <row r="4330" spans="1:10" x14ac:dyDescent="0.2">
      <c r="A4330" s="14"/>
      <c r="B4330" s="14"/>
      <c r="C4330" s="14"/>
      <c r="D4330" s="16"/>
      <c r="E4330" s="16"/>
      <c r="F4330" s="14"/>
      <c r="G4330" s="14"/>
      <c r="H4330" s="14"/>
      <c r="I4330" s="15"/>
      <c r="J4330" s="77"/>
    </row>
    <row r="4331" spans="1:10" x14ac:dyDescent="0.2">
      <c r="A4331" s="14"/>
      <c r="B4331" s="14"/>
      <c r="C4331" s="14"/>
      <c r="D4331" s="16"/>
      <c r="E4331" s="16"/>
      <c r="F4331" s="14"/>
      <c r="G4331" s="14"/>
      <c r="H4331" s="14"/>
      <c r="I4331" s="15"/>
      <c r="J4331" s="77"/>
    </row>
    <row r="4332" spans="1:10" x14ac:dyDescent="0.2">
      <c r="A4332" s="14"/>
      <c r="B4332" s="14"/>
      <c r="C4332" s="14"/>
      <c r="D4332" s="16"/>
      <c r="E4332" s="16"/>
      <c r="F4332" s="14"/>
      <c r="G4332" s="14"/>
      <c r="H4332" s="14"/>
      <c r="I4332" s="15"/>
      <c r="J4332" s="77"/>
    </row>
    <row r="4333" spans="1:10" x14ac:dyDescent="0.2">
      <c r="A4333" s="14"/>
      <c r="B4333" s="14"/>
      <c r="C4333" s="14"/>
      <c r="D4333" s="16"/>
      <c r="E4333" s="16"/>
      <c r="F4333" s="14"/>
      <c r="G4333" s="14"/>
      <c r="H4333" s="14"/>
      <c r="I4333" s="15"/>
      <c r="J4333" s="77"/>
    </row>
    <row r="4334" spans="1:10" x14ac:dyDescent="0.2">
      <c r="A4334" s="14"/>
      <c r="B4334" s="14"/>
      <c r="C4334" s="14"/>
      <c r="D4334" s="16"/>
      <c r="E4334" s="16"/>
      <c r="F4334" s="14"/>
      <c r="G4334" s="14"/>
      <c r="H4334" s="14"/>
      <c r="I4334" s="15"/>
      <c r="J4334" s="77"/>
    </row>
    <row r="4335" spans="1:10" x14ac:dyDescent="0.2">
      <c r="A4335" s="14"/>
      <c r="B4335" s="14"/>
      <c r="C4335" s="14"/>
      <c r="D4335" s="16"/>
      <c r="E4335" s="16"/>
      <c r="F4335" s="14"/>
      <c r="G4335" s="14"/>
      <c r="H4335" s="14"/>
      <c r="I4335" s="15"/>
      <c r="J4335" s="77"/>
    </row>
    <row r="4336" spans="1:10" x14ac:dyDescent="0.2">
      <c r="A4336" s="14"/>
      <c r="B4336" s="14"/>
      <c r="C4336" s="14"/>
      <c r="D4336" s="16"/>
      <c r="E4336" s="16"/>
      <c r="F4336" s="14"/>
      <c r="G4336" s="14"/>
      <c r="H4336" s="14"/>
      <c r="I4336" s="15"/>
      <c r="J4336" s="77"/>
    </row>
    <row r="4337" spans="1:10" x14ac:dyDescent="0.2">
      <c r="A4337" s="14"/>
      <c r="B4337" s="14"/>
      <c r="C4337" s="14"/>
      <c r="D4337" s="16"/>
      <c r="E4337" s="16"/>
      <c r="F4337" s="14"/>
      <c r="G4337" s="14"/>
      <c r="H4337" s="14"/>
      <c r="I4337" s="15"/>
      <c r="J4337" s="77"/>
    </row>
    <row r="4338" spans="1:10" x14ac:dyDescent="0.2">
      <c r="A4338" s="14"/>
      <c r="B4338" s="14"/>
      <c r="C4338" s="14"/>
      <c r="D4338" s="16"/>
      <c r="E4338" s="16"/>
      <c r="F4338" s="14"/>
      <c r="G4338" s="14"/>
      <c r="H4338" s="14"/>
      <c r="I4338" s="15"/>
      <c r="J4338" s="77"/>
    </row>
    <row r="4339" spans="1:10" x14ac:dyDescent="0.2">
      <c r="A4339" s="14"/>
      <c r="B4339" s="14"/>
      <c r="C4339" s="14"/>
      <c r="D4339" s="16"/>
      <c r="E4339" s="16"/>
      <c r="F4339" s="14"/>
      <c r="G4339" s="14"/>
      <c r="H4339" s="14"/>
      <c r="I4339" s="15"/>
      <c r="J4339" s="77"/>
    </row>
    <row r="4340" spans="1:10" x14ac:dyDescent="0.2">
      <c r="A4340" s="14"/>
      <c r="B4340" s="14"/>
      <c r="C4340" s="14"/>
      <c r="D4340" s="16"/>
      <c r="E4340" s="16"/>
      <c r="F4340" s="14"/>
      <c r="G4340" s="14"/>
      <c r="H4340" s="14"/>
      <c r="I4340" s="15"/>
      <c r="J4340" s="77"/>
    </row>
    <row r="4341" spans="1:10" x14ac:dyDescent="0.2">
      <c r="A4341" s="14"/>
      <c r="B4341" s="14"/>
      <c r="C4341" s="14"/>
      <c r="D4341" s="16"/>
      <c r="E4341" s="16"/>
      <c r="F4341" s="14"/>
      <c r="G4341" s="14"/>
      <c r="H4341" s="14"/>
      <c r="I4341" s="15"/>
      <c r="J4341" s="77"/>
    </row>
    <row r="4342" spans="1:10" x14ac:dyDescent="0.2">
      <c r="A4342" s="14"/>
      <c r="B4342" s="14"/>
      <c r="C4342" s="14"/>
      <c r="D4342" s="16"/>
      <c r="E4342" s="16"/>
      <c r="F4342" s="14"/>
      <c r="G4342" s="14"/>
      <c r="H4342" s="14"/>
      <c r="I4342" s="15"/>
      <c r="J4342" s="77"/>
    </row>
    <row r="4343" spans="1:10" x14ac:dyDescent="0.2">
      <c r="A4343" s="14"/>
      <c r="B4343" s="14"/>
      <c r="C4343" s="14"/>
      <c r="D4343" s="16"/>
      <c r="E4343" s="16"/>
      <c r="F4343" s="14"/>
      <c r="G4343" s="14"/>
      <c r="H4343" s="14"/>
      <c r="I4343" s="15"/>
      <c r="J4343" s="77"/>
    </row>
    <row r="4344" spans="1:10" x14ac:dyDescent="0.2">
      <c r="A4344" s="14"/>
      <c r="B4344" s="14"/>
      <c r="C4344" s="14"/>
      <c r="D4344" s="16"/>
      <c r="E4344" s="16"/>
      <c r="F4344" s="14"/>
      <c r="G4344" s="14"/>
      <c r="H4344" s="14"/>
      <c r="I4344" s="15"/>
      <c r="J4344" s="77"/>
    </row>
    <row r="4345" spans="1:10" x14ac:dyDescent="0.2">
      <c r="A4345" s="14"/>
      <c r="B4345" s="14"/>
      <c r="C4345" s="14"/>
      <c r="D4345" s="16"/>
      <c r="E4345" s="16"/>
      <c r="F4345" s="14"/>
      <c r="G4345" s="14"/>
      <c r="H4345" s="14"/>
      <c r="I4345" s="15"/>
      <c r="J4345" s="77"/>
    </row>
    <row r="4346" spans="1:10" x14ac:dyDescent="0.2">
      <c r="A4346" s="14"/>
      <c r="B4346" s="14"/>
      <c r="C4346" s="14"/>
      <c r="D4346" s="16"/>
      <c r="E4346" s="16"/>
      <c r="F4346" s="14"/>
      <c r="G4346" s="14"/>
      <c r="H4346" s="14"/>
      <c r="I4346" s="15"/>
      <c r="J4346" s="77"/>
    </row>
    <row r="4347" spans="1:10" x14ac:dyDescent="0.2">
      <c r="A4347" s="14"/>
      <c r="B4347" s="14"/>
      <c r="C4347" s="14"/>
      <c r="D4347" s="16"/>
      <c r="E4347" s="16"/>
      <c r="F4347" s="14"/>
      <c r="G4347" s="14"/>
      <c r="H4347" s="14"/>
      <c r="I4347" s="15"/>
      <c r="J4347" s="77"/>
    </row>
    <row r="4348" spans="1:10" x14ac:dyDescent="0.2">
      <c r="A4348" s="14"/>
      <c r="B4348" s="14"/>
      <c r="C4348" s="14"/>
      <c r="D4348" s="16"/>
      <c r="E4348" s="16"/>
      <c r="F4348" s="14"/>
      <c r="G4348" s="14"/>
      <c r="H4348" s="14"/>
      <c r="I4348" s="15"/>
      <c r="J4348" s="77"/>
    </row>
    <row r="4349" spans="1:10" x14ac:dyDescent="0.2">
      <c r="A4349" s="14"/>
      <c r="B4349" s="14"/>
      <c r="C4349" s="14"/>
      <c r="D4349" s="16"/>
      <c r="E4349" s="16"/>
      <c r="F4349" s="14"/>
      <c r="G4349" s="14"/>
      <c r="H4349" s="14"/>
      <c r="I4349" s="15"/>
      <c r="J4349" s="77"/>
    </row>
    <row r="4350" spans="1:10" x14ac:dyDescent="0.2">
      <c r="A4350" s="14"/>
      <c r="B4350" s="14"/>
      <c r="C4350" s="14"/>
      <c r="D4350" s="16"/>
      <c r="E4350" s="16"/>
      <c r="F4350" s="14"/>
      <c r="G4350" s="14"/>
      <c r="H4350" s="14"/>
      <c r="I4350" s="15"/>
      <c r="J4350" s="77"/>
    </row>
    <row r="4351" spans="1:10" x14ac:dyDescent="0.2">
      <c r="A4351" s="14"/>
      <c r="B4351" s="14"/>
      <c r="C4351" s="14"/>
      <c r="D4351" s="16"/>
      <c r="E4351" s="16"/>
      <c r="F4351" s="14"/>
      <c r="G4351" s="14"/>
      <c r="H4351" s="14"/>
      <c r="I4351" s="15"/>
      <c r="J4351" s="77"/>
    </row>
    <row r="4352" spans="1:10" x14ac:dyDescent="0.2">
      <c r="A4352" s="14"/>
      <c r="B4352" s="14"/>
      <c r="C4352" s="14"/>
      <c r="D4352" s="16"/>
      <c r="E4352" s="16"/>
      <c r="F4352" s="14"/>
      <c r="G4352" s="14"/>
      <c r="H4352" s="14"/>
      <c r="I4352" s="15"/>
      <c r="J4352" s="77"/>
    </row>
    <row r="4353" spans="1:10" x14ac:dyDescent="0.2">
      <c r="A4353" s="14"/>
      <c r="B4353" s="14"/>
      <c r="C4353" s="14"/>
      <c r="D4353" s="16"/>
      <c r="E4353" s="16"/>
      <c r="F4353" s="14"/>
      <c r="G4353" s="14"/>
      <c r="H4353" s="14"/>
      <c r="I4353" s="15"/>
      <c r="J4353" s="77"/>
    </row>
    <row r="4354" spans="1:10" x14ac:dyDescent="0.2">
      <c r="A4354" s="14"/>
      <c r="B4354" s="14"/>
      <c r="C4354" s="14"/>
      <c r="D4354" s="16"/>
      <c r="E4354" s="16"/>
      <c r="F4354" s="14"/>
      <c r="G4354" s="14"/>
      <c r="H4354" s="14"/>
      <c r="I4354" s="15"/>
      <c r="J4354" s="77"/>
    </row>
    <row r="4355" spans="1:10" x14ac:dyDescent="0.2">
      <c r="A4355" s="14"/>
      <c r="B4355" s="14"/>
      <c r="C4355" s="14"/>
      <c r="D4355" s="16"/>
      <c r="E4355" s="16"/>
      <c r="F4355" s="14"/>
      <c r="G4355" s="14"/>
      <c r="H4355" s="14"/>
      <c r="I4355" s="15"/>
      <c r="J4355" s="77"/>
    </row>
    <row r="4356" spans="1:10" x14ac:dyDescent="0.2">
      <c r="A4356" s="14"/>
      <c r="B4356" s="14"/>
      <c r="C4356" s="14"/>
      <c r="D4356" s="16"/>
      <c r="E4356" s="16"/>
      <c r="F4356" s="14"/>
      <c r="G4356" s="14"/>
      <c r="H4356" s="14"/>
      <c r="I4356" s="15"/>
      <c r="J4356" s="77"/>
    </row>
    <row r="4357" spans="1:10" x14ac:dyDescent="0.2">
      <c r="A4357" s="14"/>
      <c r="B4357" s="14"/>
      <c r="C4357" s="14"/>
      <c r="D4357" s="16"/>
      <c r="E4357" s="16"/>
      <c r="F4357" s="14"/>
      <c r="G4357" s="14"/>
      <c r="H4357" s="14"/>
      <c r="I4357" s="15"/>
      <c r="J4357" s="77"/>
    </row>
    <row r="4358" spans="1:10" x14ac:dyDescent="0.2">
      <c r="A4358" s="14"/>
      <c r="B4358" s="14"/>
      <c r="C4358" s="14"/>
      <c r="D4358" s="16"/>
      <c r="E4358" s="16"/>
      <c r="F4358" s="14"/>
      <c r="G4358" s="14"/>
      <c r="H4358" s="14"/>
      <c r="I4358" s="15"/>
      <c r="J4358" s="77"/>
    </row>
    <row r="4359" spans="1:10" x14ac:dyDescent="0.2">
      <c r="A4359" s="14"/>
      <c r="B4359" s="14"/>
      <c r="C4359" s="14"/>
      <c r="D4359" s="16"/>
      <c r="E4359" s="16"/>
      <c r="F4359" s="14"/>
      <c r="G4359" s="14"/>
      <c r="H4359" s="14"/>
      <c r="I4359" s="15"/>
      <c r="J4359" s="77"/>
    </row>
    <row r="4360" spans="1:10" x14ac:dyDescent="0.2">
      <c r="A4360" s="14"/>
      <c r="B4360" s="14"/>
      <c r="C4360" s="14"/>
      <c r="D4360" s="16"/>
      <c r="E4360" s="16"/>
      <c r="F4360" s="14"/>
      <c r="G4360" s="14"/>
      <c r="H4360" s="14"/>
      <c r="I4360" s="15"/>
      <c r="J4360" s="77"/>
    </row>
    <row r="4361" spans="1:10" x14ac:dyDescent="0.2">
      <c r="A4361" s="14"/>
      <c r="B4361" s="14"/>
      <c r="C4361" s="14"/>
      <c r="D4361" s="16"/>
      <c r="E4361" s="16"/>
      <c r="F4361" s="14"/>
      <c r="G4361" s="14"/>
      <c r="H4361" s="14"/>
      <c r="I4361" s="15"/>
      <c r="J4361" s="77"/>
    </row>
    <row r="4362" spans="1:10" x14ac:dyDescent="0.2">
      <c r="A4362" s="14"/>
      <c r="B4362" s="14"/>
      <c r="C4362" s="14"/>
      <c r="D4362" s="16"/>
      <c r="E4362" s="16"/>
      <c r="F4362" s="14"/>
      <c r="G4362" s="14"/>
      <c r="H4362" s="14"/>
      <c r="I4362" s="15"/>
      <c r="J4362" s="77"/>
    </row>
    <row r="4363" spans="1:10" x14ac:dyDescent="0.2">
      <c r="A4363" s="14"/>
      <c r="B4363" s="14"/>
      <c r="C4363" s="14"/>
      <c r="D4363" s="16"/>
      <c r="E4363" s="16"/>
      <c r="F4363" s="14"/>
      <c r="G4363" s="14"/>
      <c r="H4363" s="14"/>
      <c r="I4363" s="15"/>
      <c r="J4363" s="77"/>
    </row>
    <row r="4364" spans="1:10" x14ac:dyDescent="0.2">
      <c r="A4364" s="14"/>
      <c r="B4364" s="14"/>
      <c r="C4364" s="14"/>
      <c r="D4364" s="16"/>
      <c r="E4364" s="16"/>
      <c r="F4364" s="14"/>
      <c r="G4364" s="14"/>
      <c r="H4364" s="14"/>
      <c r="I4364" s="15"/>
      <c r="J4364" s="77"/>
    </row>
    <row r="4365" spans="1:10" x14ac:dyDescent="0.2">
      <c r="A4365" s="14"/>
      <c r="B4365" s="14"/>
      <c r="C4365" s="14"/>
      <c r="D4365" s="16"/>
      <c r="E4365" s="16"/>
      <c r="F4365" s="14"/>
      <c r="G4365" s="14"/>
      <c r="H4365" s="14"/>
      <c r="I4365" s="15"/>
      <c r="J4365" s="77"/>
    </row>
    <row r="4366" spans="1:10" x14ac:dyDescent="0.2">
      <c r="A4366" s="14"/>
      <c r="B4366" s="14"/>
      <c r="C4366" s="14"/>
      <c r="D4366" s="16"/>
      <c r="E4366" s="16"/>
      <c r="F4366" s="14"/>
      <c r="G4366" s="14"/>
      <c r="H4366" s="14"/>
      <c r="I4366" s="15"/>
      <c r="J4366" s="77"/>
    </row>
    <row r="4367" spans="1:10" x14ac:dyDescent="0.2">
      <c r="A4367" s="14"/>
      <c r="B4367" s="14"/>
      <c r="C4367" s="14"/>
      <c r="D4367" s="16"/>
      <c r="E4367" s="16"/>
      <c r="F4367" s="14"/>
      <c r="G4367" s="14"/>
      <c r="H4367" s="14"/>
      <c r="I4367" s="15"/>
      <c r="J4367" s="77"/>
    </row>
    <row r="4368" spans="1:10" x14ac:dyDescent="0.2">
      <c r="A4368" s="14"/>
      <c r="B4368" s="14"/>
      <c r="C4368" s="14"/>
      <c r="D4368" s="16"/>
      <c r="E4368" s="16"/>
      <c r="F4368" s="14"/>
      <c r="G4368" s="14"/>
      <c r="H4368" s="14"/>
      <c r="I4368" s="15"/>
      <c r="J4368" s="77"/>
    </row>
    <row r="4369" spans="1:10" x14ac:dyDescent="0.2">
      <c r="A4369" s="14"/>
      <c r="B4369" s="14"/>
      <c r="C4369" s="14"/>
      <c r="D4369" s="16"/>
      <c r="E4369" s="16"/>
      <c r="F4369" s="14"/>
      <c r="G4369" s="14"/>
      <c r="H4369" s="14"/>
      <c r="I4369" s="15"/>
      <c r="J4369" s="77"/>
    </row>
    <row r="4370" spans="1:10" x14ac:dyDescent="0.2">
      <c r="A4370" s="14"/>
      <c r="B4370" s="14"/>
      <c r="C4370" s="14"/>
      <c r="D4370" s="16"/>
      <c r="E4370" s="16"/>
      <c r="F4370" s="14"/>
      <c r="G4370" s="14"/>
      <c r="H4370" s="14"/>
      <c r="I4370" s="15"/>
      <c r="J4370" s="77"/>
    </row>
    <row r="4371" spans="1:10" x14ac:dyDescent="0.2">
      <c r="A4371" s="14"/>
      <c r="B4371" s="14"/>
      <c r="C4371" s="14"/>
      <c r="D4371" s="16"/>
      <c r="E4371" s="16"/>
      <c r="F4371" s="14"/>
      <c r="G4371" s="14"/>
      <c r="H4371" s="14"/>
      <c r="I4371" s="15"/>
      <c r="J4371" s="77"/>
    </row>
    <row r="4372" spans="1:10" x14ac:dyDescent="0.2">
      <c r="A4372" s="14"/>
      <c r="B4372" s="14"/>
      <c r="C4372" s="14"/>
      <c r="D4372" s="16"/>
      <c r="E4372" s="16"/>
      <c r="F4372" s="14"/>
      <c r="G4372" s="14"/>
      <c r="H4372" s="14"/>
      <c r="I4372" s="15"/>
      <c r="J4372" s="77"/>
    </row>
    <row r="4373" spans="1:10" x14ac:dyDescent="0.2">
      <c r="A4373" s="14"/>
      <c r="B4373" s="14"/>
      <c r="C4373" s="14"/>
      <c r="D4373" s="16"/>
      <c r="E4373" s="16"/>
      <c r="F4373" s="14"/>
      <c r="G4373" s="14"/>
      <c r="H4373" s="14"/>
      <c r="I4373" s="15"/>
      <c r="J4373" s="77"/>
    </row>
    <row r="4374" spans="1:10" x14ac:dyDescent="0.2">
      <c r="A4374" s="14"/>
      <c r="B4374" s="14"/>
      <c r="C4374" s="14"/>
      <c r="D4374" s="16"/>
      <c r="E4374" s="16"/>
      <c r="F4374" s="14"/>
      <c r="G4374" s="14"/>
      <c r="H4374" s="14"/>
      <c r="I4374" s="15"/>
      <c r="J4374" s="77"/>
    </row>
    <row r="4375" spans="1:10" x14ac:dyDescent="0.2">
      <c r="A4375" s="14"/>
      <c r="B4375" s="14"/>
      <c r="C4375" s="14"/>
      <c r="D4375" s="16"/>
      <c r="E4375" s="16"/>
      <c r="F4375" s="14"/>
      <c r="G4375" s="14"/>
      <c r="H4375" s="14"/>
      <c r="I4375" s="15"/>
      <c r="J4375" s="77"/>
    </row>
    <row r="4376" spans="1:10" x14ac:dyDescent="0.2">
      <c r="A4376" s="14"/>
      <c r="B4376" s="14"/>
      <c r="C4376" s="14"/>
      <c r="D4376" s="16"/>
      <c r="E4376" s="16"/>
      <c r="F4376" s="14"/>
      <c r="G4376" s="14"/>
      <c r="H4376" s="14"/>
      <c r="I4376" s="15"/>
      <c r="J4376" s="77"/>
    </row>
    <row r="4377" spans="1:10" x14ac:dyDescent="0.2">
      <c r="A4377" s="14"/>
      <c r="B4377" s="14"/>
      <c r="C4377" s="14"/>
      <c r="D4377" s="16"/>
      <c r="E4377" s="16"/>
      <c r="F4377" s="14"/>
      <c r="G4377" s="14"/>
      <c r="H4377" s="14"/>
      <c r="I4377" s="15"/>
      <c r="J4377" s="77"/>
    </row>
    <row r="4378" spans="1:10" x14ac:dyDescent="0.2">
      <c r="A4378" s="14"/>
      <c r="B4378" s="14"/>
      <c r="C4378" s="14"/>
      <c r="D4378" s="16"/>
      <c r="E4378" s="16"/>
      <c r="F4378" s="14"/>
      <c r="G4378" s="14"/>
      <c r="H4378" s="14"/>
      <c r="I4378" s="15"/>
      <c r="J4378" s="77"/>
    </row>
    <row r="4379" spans="1:10" x14ac:dyDescent="0.2">
      <c r="A4379" s="14"/>
      <c r="B4379" s="14"/>
      <c r="C4379" s="14"/>
      <c r="D4379" s="16"/>
      <c r="E4379" s="16"/>
      <c r="F4379" s="14"/>
      <c r="G4379" s="14"/>
      <c r="H4379" s="14"/>
      <c r="I4379" s="15"/>
      <c r="J4379" s="77"/>
    </row>
    <row r="4380" spans="1:10" x14ac:dyDescent="0.2">
      <c r="A4380" s="14"/>
      <c r="B4380" s="14"/>
      <c r="C4380" s="14"/>
      <c r="D4380" s="16"/>
      <c r="E4380" s="16"/>
      <c r="F4380" s="14"/>
      <c r="G4380" s="14"/>
      <c r="H4380" s="14"/>
      <c r="I4380" s="15"/>
      <c r="J4380" s="77"/>
    </row>
    <row r="4381" spans="1:10" x14ac:dyDescent="0.2">
      <c r="A4381" s="14"/>
      <c r="B4381" s="14"/>
      <c r="C4381" s="14"/>
      <c r="D4381" s="16"/>
      <c r="E4381" s="16"/>
      <c r="F4381" s="14"/>
      <c r="G4381" s="14"/>
      <c r="H4381" s="14"/>
      <c r="I4381" s="15"/>
      <c r="J4381" s="77"/>
    </row>
    <row r="4382" spans="1:10" x14ac:dyDescent="0.2">
      <c r="A4382" s="14"/>
      <c r="B4382" s="14"/>
      <c r="C4382" s="14"/>
      <c r="D4382" s="16"/>
      <c r="E4382" s="16"/>
      <c r="F4382" s="14"/>
      <c r="G4382" s="14"/>
      <c r="H4382" s="14"/>
      <c r="I4382" s="15"/>
      <c r="J4382" s="77"/>
    </row>
    <row r="4383" spans="1:10" x14ac:dyDescent="0.2">
      <c r="A4383" s="14"/>
      <c r="B4383" s="14"/>
      <c r="C4383" s="14"/>
      <c r="D4383" s="16"/>
      <c r="E4383" s="16"/>
      <c r="F4383" s="14"/>
      <c r="G4383" s="14"/>
      <c r="H4383" s="14"/>
      <c r="I4383" s="15"/>
      <c r="J4383" s="77"/>
    </row>
    <row r="4384" spans="1:10" x14ac:dyDescent="0.2">
      <c r="A4384" s="14"/>
      <c r="B4384" s="14"/>
      <c r="C4384" s="14"/>
      <c r="D4384" s="16"/>
      <c r="E4384" s="16"/>
      <c r="F4384" s="14"/>
      <c r="G4384" s="14"/>
      <c r="H4384" s="14"/>
      <c r="I4384" s="15"/>
      <c r="J4384" s="77"/>
    </row>
    <row r="4385" spans="1:10" x14ac:dyDescent="0.2">
      <c r="A4385" s="14"/>
      <c r="B4385" s="14"/>
      <c r="C4385" s="14"/>
      <c r="D4385" s="16"/>
      <c r="E4385" s="16"/>
      <c r="F4385" s="14"/>
      <c r="G4385" s="14"/>
      <c r="H4385" s="14"/>
      <c r="I4385" s="15"/>
      <c r="J4385" s="77"/>
    </row>
    <row r="4386" spans="1:10" x14ac:dyDescent="0.2">
      <c r="A4386" s="14"/>
      <c r="B4386" s="14"/>
      <c r="C4386" s="14"/>
      <c r="D4386" s="16"/>
      <c r="E4386" s="16"/>
      <c r="F4386" s="14"/>
      <c r="G4386" s="14"/>
      <c r="H4386" s="14"/>
      <c r="I4386" s="15"/>
      <c r="J4386" s="77"/>
    </row>
    <row r="4387" spans="1:10" x14ac:dyDescent="0.2">
      <c r="A4387" s="14"/>
      <c r="B4387" s="14"/>
      <c r="C4387" s="14"/>
      <c r="D4387" s="16"/>
      <c r="E4387" s="16"/>
      <c r="F4387" s="14"/>
      <c r="G4387" s="14"/>
      <c r="H4387" s="14"/>
      <c r="I4387" s="15"/>
      <c r="J4387" s="77"/>
    </row>
    <row r="4388" spans="1:10" x14ac:dyDescent="0.2">
      <c r="A4388" s="14"/>
      <c r="B4388" s="14"/>
      <c r="C4388" s="14"/>
      <c r="D4388" s="16"/>
      <c r="E4388" s="16"/>
      <c r="F4388" s="14"/>
      <c r="G4388" s="14"/>
      <c r="H4388" s="14"/>
      <c r="I4388" s="15"/>
      <c r="J4388" s="77"/>
    </row>
    <row r="4389" spans="1:10" x14ac:dyDescent="0.2">
      <c r="A4389" s="14"/>
      <c r="B4389" s="14"/>
      <c r="C4389" s="14"/>
      <c r="D4389" s="16"/>
      <c r="E4389" s="16"/>
      <c r="F4389" s="14"/>
      <c r="G4389" s="14"/>
      <c r="H4389" s="14"/>
      <c r="I4389" s="15"/>
      <c r="J4389" s="77"/>
    </row>
    <row r="4390" spans="1:10" x14ac:dyDescent="0.2">
      <c r="A4390" s="14"/>
      <c r="B4390" s="14"/>
      <c r="C4390" s="14"/>
      <c r="D4390" s="16"/>
      <c r="E4390" s="16"/>
      <c r="F4390" s="14"/>
      <c r="G4390" s="14"/>
      <c r="H4390" s="14"/>
      <c r="I4390" s="15"/>
      <c r="J4390" s="77"/>
    </row>
    <row r="4391" spans="1:10" x14ac:dyDescent="0.2">
      <c r="A4391" s="14"/>
      <c r="B4391" s="14"/>
      <c r="C4391" s="14"/>
      <c r="D4391" s="16"/>
      <c r="E4391" s="16"/>
      <c r="F4391" s="14"/>
      <c r="G4391" s="14"/>
      <c r="H4391" s="14"/>
      <c r="I4391" s="15"/>
      <c r="J4391" s="77"/>
    </row>
    <row r="4392" spans="1:10" x14ac:dyDescent="0.2">
      <c r="A4392" s="14"/>
      <c r="B4392" s="14"/>
      <c r="C4392" s="14"/>
      <c r="D4392" s="16"/>
      <c r="E4392" s="16"/>
      <c r="F4392" s="14"/>
      <c r="G4392" s="14"/>
      <c r="H4392" s="14"/>
      <c r="I4392" s="15"/>
      <c r="J4392" s="77"/>
    </row>
    <row r="4393" spans="1:10" x14ac:dyDescent="0.2">
      <c r="A4393" s="14"/>
      <c r="B4393" s="14"/>
      <c r="C4393" s="14"/>
      <c r="D4393" s="16"/>
      <c r="E4393" s="16"/>
      <c r="F4393" s="14"/>
      <c r="G4393" s="14"/>
      <c r="H4393" s="14"/>
      <c r="I4393" s="15"/>
      <c r="J4393" s="77"/>
    </row>
    <row r="4394" spans="1:10" x14ac:dyDescent="0.2">
      <c r="A4394" s="14"/>
      <c r="B4394" s="14"/>
      <c r="C4394" s="14"/>
      <c r="D4394" s="16"/>
      <c r="E4394" s="16"/>
      <c r="F4394" s="14"/>
      <c r="G4394" s="14"/>
      <c r="H4394" s="14"/>
      <c r="I4394" s="15"/>
      <c r="J4394" s="77"/>
    </row>
    <row r="4395" spans="1:10" x14ac:dyDescent="0.2">
      <c r="A4395" s="14"/>
      <c r="B4395" s="14"/>
      <c r="C4395" s="14"/>
      <c r="D4395" s="16"/>
      <c r="E4395" s="16"/>
      <c r="F4395" s="14"/>
      <c r="G4395" s="14"/>
      <c r="H4395" s="14"/>
      <c r="I4395" s="15"/>
      <c r="J4395" s="77"/>
    </row>
    <row r="4396" spans="1:10" x14ac:dyDescent="0.2">
      <c r="A4396" s="14"/>
      <c r="B4396" s="14"/>
      <c r="C4396" s="14"/>
      <c r="D4396" s="16"/>
      <c r="E4396" s="16"/>
      <c r="F4396" s="14"/>
      <c r="G4396" s="14"/>
      <c r="H4396" s="14"/>
      <c r="I4396" s="15"/>
      <c r="J4396" s="77"/>
    </row>
    <row r="4397" spans="1:10" x14ac:dyDescent="0.2">
      <c r="A4397" s="14"/>
      <c r="B4397" s="14"/>
      <c r="C4397" s="14"/>
      <c r="D4397" s="16"/>
      <c r="E4397" s="16"/>
      <c r="F4397" s="14"/>
      <c r="G4397" s="14"/>
      <c r="H4397" s="14"/>
      <c r="I4397" s="15"/>
      <c r="J4397" s="77"/>
    </row>
    <row r="4398" spans="1:10" x14ac:dyDescent="0.2">
      <c r="A4398" s="14"/>
      <c r="B4398" s="14"/>
      <c r="C4398" s="14"/>
      <c r="D4398" s="16"/>
      <c r="E4398" s="16"/>
      <c r="F4398" s="14"/>
      <c r="G4398" s="14"/>
      <c r="H4398" s="14"/>
      <c r="I4398" s="15"/>
      <c r="J4398" s="77"/>
    </row>
    <row r="4399" spans="1:10" x14ac:dyDescent="0.2">
      <c r="A4399" s="14"/>
      <c r="B4399" s="14"/>
      <c r="C4399" s="14"/>
      <c r="D4399" s="16"/>
      <c r="E4399" s="16"/>
      <c r="F4399" s="14"/>
      <c r="G4399" s="14"/>
      <c r="H4399" s="14"/>
      <c r="I4399" s="15"/>
      <c r="J4399" s="77"/>
    </row>
    <row r="4400" spans="1:10" x14ac:dyDescent="0.2">
      <c r="A4400" s="14"/>
      <c r="B4400" s="14"/>
      <c r="C4400" s="14"/>
      <c r="D4400" s="16"/>
      <c r="E4400" s="16"/>
      <c r="F4400" s="14"/>
      <c r="G4400" s="14"/>
      <c r="H4400" s="14"/>
      <c r="I4400" s="15"/>
      <c r="J4400" s="77"/>
    </row>
    <row r="4401" spans="1:10" x14ac:dyDescent="0.2">
      <c r="A4401" s="14"/>
      <c r="B4401" s="14"/>
      <c r="C4401" s="14"/>
      <c r="D4401" s="16"/>
      <c r="E4401" s="16"/>
      <c r="F4401" s="14"/>
      <c r="G4401" s="14"/>
      <c r="H4401" s="14"/>
      <c r="I4401" s="15"/>
      <c r="J4401" s="77"/>
    </row>
    <row r="4402" spans="1:10" x14ac:dyDescent="0.2">
      <c r="A4402" s="14"/>
      <c r="B4402" s="14"/>
      <c r="C4402" s="14"/>
      <c r="D4402" s="16"/>
      <c r="E4402" s="16"/>
      <c r="F4402" s="14"/>
      <c r="G4402" s="14"/>
      <c r="H4402" s="14"/>
      <c r="I4402" s="15"/>
      <c r="J4402" s="77"/>
    </row>
    <row r="4403" spans="1:10" x14ac:dyDescent="0.2">
      <c r="A4403" s="14"/>
      <c r="B4403" s="14"/>
      <c r="C4403" s="14"/>
      <c r="D4403" s="16"/>
      <c r="E4403" s="16"/>
      <c r="F4403" s="14"/>
      <c r="G4403" s="14"/>
      <c r="H4403" s="14"/>
      <c r="I4403" s="15"/>
      <c r="J4403" s="77"/>
    </row>
    <row r="4404" spans="1:10" x14ac:dyDescent="0.2">
      <c r="A4404" s="14"/>
      <c r="B4404" s="14"/>
      <c r="C4404" s="14"/>
      <c r="D4404" s="16"/>
      <c r="E4404" s="16"/>
      <c r="F4404" s="14"/>
      <c r="G4404" s="14"/>
      <c r="H4404" s="14"/>
      <c r="I4404" s="15"/>
      <c r="J4404" s="77"/>
    </row>
    <row r="4405" spans="1:10" x14ac:dyDescent="0.2">
      <c r="A4405" s="14"/>
      <c r="B4405" s="14"/>
      <c r="C4405" s="14"/>
      <c r="D4405" s="16"/>
      <c r="E4405" s="16"/>
      <c r="F4405" s="14"/>
      <c r="G4405" s="14"/>
      <c r="H4405" s="14"/>
      <c r="I4405" s="15"/>
      <c r="J4405" s="77"/>
    </row>
    <row r="4406" spans="1:10" x14ac:dyDescent="0.2">
      <c r="A4406" s="14"/>
      <c r="B4406" s="14"/>
      <c r="C4406" s="14"/>
      <c r="D4406" s="16"/>
      <c r="E4406" s="16"/>
      <c r="F4406" s="14"/>
      <c r="G4406" s="14"/>
      <c r="H4406" s="14"/>
      <c r="I4406" s="15"/>
      <c r="J4406" s="77"/>
    </row>
    <row r="4407" spans="1:10" x14ac:dyDescent="0.2">
      <c r="A4407" s="14"/>
      <c r="B4407" s="14"/>
      <c r="C4407" s="14"/>
      <c r="D4407" s="16"/>
      <c r="E4407" s="16"/>
      <c r="F4407" s="14"/>
      <c r="G4407" s="14"/>
      <c r="H4407" s="14"/>
      <c r="I4407" s="15"/>
      <c r="J4407" s="77"/>
    </row>
    <row r="4408" spans="1:10" x14ac:dyDescent="0.2">
      <c r="A4408" s="14"/>
      <c r="B4408" s="14"/>
      <c r="C4408" s="14"/>
      <c r="D4408" s="16"/>
      <c r="E4408" s="16"/>
      <c r="F4408" s="14"/>
      <c r="G4408" s="14"/>
      <c r="H4408" s="14"/>
      <c r="I4408" s="15"/>
      <c r="J4408" s="77"/>
    </row>
    <row r="4409" spans="1:10" x14ac:dyDescent="0.2">
      <c r="A4409" s="14"/>
      <c r="B4409" s="14"/>
      <c r="C4409" s="14"/>
      <c r="D4409" s="16"/>
      <c r="E4409" s="16"/>
      <c r="F4409" s="14"/>
      <c r="G4409" s="14"/>
      <c r="H4409" s="14"/>
      <c r="I4409" s="15"/>
      <c r="J4409" s="77"/>
    </row>
    <row r="4410" spans="1:10" x14ac:dyDescent="0.2">
      <c r="A4410" s="14"/>
      <c r="B4410" s="14"/>
      <c r="C4410" s="14"/>
      <c r="D4410" s="16"/>
      <c r="E4410" s="16"/>
      <c r="F4410" s="14"/>
      <c r="G4410" s="14"/>
      <c r="H4410" s="14"/>
      <c r="I4410" s="15"/>
      <c r="J4410" s="77"/>
    </row>
    <row r="4411" spans="1:10" x14ac:dyDescent="0.2">
      <c r="A4411" s="14"/>
      <c r="B4411" s="14"/>
      <c r="C4411" s="14"/>
      <c r="D4411" s="16"/>
      <c r="E4411" s="16"/>
      <c r="F4411" s="14"/>
      <c r="G4411" s="14"/>
      <c r="H4411" s="14"/>
      <c r="I4411" s="15"/>
      <c r="J4411" s="77"/>
    </row>
    <row r="4412" spans="1:10" x14ac:dyDescent="0.2">
      <c r="A4412" s="14"/>
      <c r="B4412" s="14"/>
      <c r="C4412" s="14"/>
      <c r="D4412" s="16"/>
      <c r="E4412" s="16"/>
      <c r="F4412" s="14"/>
      <c r="G4412" s="14"/>
      <c r="H4412" s="14"/>
      <c r="I4412" s="15"/>
      <c r="J4412" s="77"/>
    </row>
    <row r="4413" spans="1:10" x14ac:dyDescent="0.2">
      <c r="A4413" s="14"/>
      <c r="B4413" s="14"/>
      <c r="C4413" s="14"/>
      <c r="D4413" s="16"/>
      <c r="E4413" s="16"/>
      <c r="F4413" s="14"/>
      <c r="G4413" s="14"/>
      <c r="H4413" s="14"/>
      <c r="I4413" s="15"/>
      <c r="J4413" s="77"/>
    </row>
    <row r="4414" spans="1:10" x14ac:dyDescent="0.2">
      <c r="A4414" s="14"/>
      <c r="B4414" s="14"/>
      <c r="C4414" s="14"/>
      <c r="D4414" s="16"/>
      <c r="E4414" s="16"/>
      <c r="F4414" s="14"/>
      <c r="G4414" s="14"/>
      <c r="H4414" s="14"/>
      <c r="I4414" s="15"/>
      <c r="J4414" s="77"/>
    </row>
    <row r="4415" spans="1:10" x14ac:dyDescent="0.2">
      <c r="A4415" s="14"/>
      <c r="B4415" s="14"/>
      <c r="C4415" s="14"/>
      <c r="D4415" s="16"/>
      <c r="E4415" s="16"/>
      <c r="F4415" s="14"/>
      <c r="G4415" s="14"/>
      <c r="H4415" s="14"/>
      <c r="I4415" s="15"/>
      <c r="J4415" s="77"/>
    </row>
    <row r="4416" spans="1:10" x14ac:dyDescent="0.2">
      <c r="A4416" s="14"/>
      <c r="B4416" s="14"/>
      <c r="C4416" s="14"/>
      <c r="D4416" s="16"/>
      <c r="E4416" s="16"/>
      <c r="F4416" s="14"/>
      <c r="G4416" s="14"/>
      <c r="H4416" s="14"/>
      <c r="I4416" s="15"/>
      <c r="J4416" s="77"/>
    </row>
    <row r="4417" spans="1:10" x14ac:dyDescent="0.2">
      <c r="A4417" s="14"/>
      <c r="B4417" s="14"/>
      <c r="C4417" s="14"/>
      <c r="D4417" s="16"/>
      <c r="E4417" s="16"/>
      <c r="F4417" s="14"/>
      <c r="G4417" s="14"/>
      <c r="H4417" s="14"/>
      <c r="I4417" s="15"/>
      <c r="J4417" s="77"/>
    </row>
    <row r="4418" spans="1:10" x14ac:dyDescent="0.2">
      <c r="A4418" s="14"/>
      <c r="B4418" s="14"/>
      <c r="C4418" s="14"/>
      <c r="D4418" s="16"/>
      <c r="E4418" s="16"/>
      <c r="F4418" s="14"/>
      <c r="G4418" s="14"/>
      <c r="H4418" s="14"/>
      <c r="I4418" s="15"/>
      <c r="J4418" s="77"/>
    </row>
    <row r="4419" spans="1:10" x14ac:dyDescent="0.2">
      <c r="A4419" s="14"/>
      <c r="B4419" s="14"/>
      <c r="C4419" s="14"/>
      <c r="D4419" s="16"/>
      <c r="E4419" s="16"/>
      <c r="F4419" s="14"/>
      <c r="G4419" s="14"/>
      <c r="H4419" s="14"/>
      <c r="I4419" s="15"/>
      <c r="J4419" s="77"/>
    </row>
    <row r="4420" spans="1:10" x14ac:dyDescent="0.2">
      <c r="A4420" s="14"/>
      <c r="B4420" s="14"/>
      <c r="C4420" s="14"/>
      <c r="D4420" s="16"/>
      <c r="E4420" s="16"/>
      <c r="F4420" s="14"/>
      <c r="G4420" s="14"/>
      <c r="H4420" s="14"/>
      <c r="I4420" s="15"/>
      <c r="J4420" s="77"/>
    </row>
    <row r="4421" spans="1:10" x14ac:dyDescent="0.2">
      <c r="A4421" s="14"/>
      <c r="B4421" s="14"/>
      <c r="C4421" s="14"/>
      <c r="D4421" s="16"/>
      <c r="E4421" s="16"/>
      <c r="F4421" s="14"/>
      <c r="G4421" s="14"/>
      <c r="H4421" s="14"/>
      <c r="I4421" s="15"/>
      <c r="J4421" s="77"/>
    </row>
    <row r="4422" spans="1:10" x14ac:dyDescent="0.2">
      <c r="A4422" s="14"/>
      <c r="B4422" s="14"/>
      <c r="C4422" s="14"/>
      <c r="D4422" s="16"/>
      <c r="E4422" s="16"/>
      <c r="F4422" s="14"/>
      <c r="G4422" s="14"/>
      <c r="H4422" s="14"/>
      <c r="I4422" s="15"/>
      <c r="J4422" s="77"/>
    </row>
    <row r="4423" spans="1:10" x14ac:dyDescent="0.2">
      <c r="A4423" s="14"/>
      <c r="B4423" s="14"/>
      <c r="C4423" s="14"/>
      <c r="D4423" s="16"/>
      <c r="E4423" s="16"/>
      <c r="F4423" s="14"/>
      <c r="G4423" s="14"/>
      <c r="H4423" s="14"/>
      <c r="I4423" s="15"/>
      <c r="J4423" s="77"/>
    </row>
    <row r="4424" spans="1:10" x14ac:dyDescent="0.2">
      <c r="A4424" s="14"/>
      <c r="B4424" s="14"/>
      <c r="C4424" s="14"/>
      <c r="D4424" s="16"/>
      <c r="E4424" s="16"/>
      <c r="F4424" s="14"/>
      <c r="G4424" s="14"/>
      <c r="H4424" s="14"/>
      <c r="I4424" s="15"/>
      <c r="J4424" s="77"/>
    </row>
    <row r="4425" spans="1:10" x14ac:dyDescent="0.2">
      <c r="A4425" s="14"/>
      <c r="B4425" s="14"/>
      <c r="C4425" s="14"/>
      <c r="D4425" s="16"/>
      <c r="E4425" s="16"/>
      <c r="F4425" s="14"/>
      <c r="G4425" s="14"/>
      <c r="H4425" s="14"/>
      <c r="I4425" s="15"/>
      <c r="J4425" s="77"/>
    </row>
    <row r="4426" spans="1:10" x14ac:dyDescent="0.2">
      <c r="A4426" s="14"/>
      <c r="B4426" s="14"/>
      <c r="C4426" s="14"/>
      <c r="D4426" s="16"/>
      <c r="E4426" s="16"/>
      <c r="F4426" s="14"/>
      <c r="G4426" s="14"/>
      <c r="H4426" s="14"/>
      <c r="I4426" s="15"/>
      <c r="J4426" s="77"/>
    </row>
    <row r="4427" spans="1:10" x14ac:dyDescent="0.2">
      <c r="A4427" s="14"/>
      <c r="B4427" s="14"/>
      <c r="C4427" s="14"/>
      <c r="D4427" s="16"/>
      <c r="E4427" s="16"/>
      <c r="F4427" s="14"/>
      <c r="G4427" s="14"/>
      <c r="H4427" s="14"/>
      <c r="I4427" s="15"/>
      <c r="J4427" s="77"/>
    </row>
    <row r="4428" spans="1:10" x14ac:dyDescent="0.2">
      <c r="A4428" s="14"/>
      <c r="B4428" s="14"/>
      <c r="C4428" s="14"/>
      <c r="D4428" s="16"/>
      <c r="E4428" s="16"/>
      <c r="F4428" s="14"/>
      <c r="G4428" s="14"/>
      <c r="H4428" s="14"/>
      <c r="I4428" s="15"/>
      <c r="J4428" s="77"/>
    </row>
    <row r="4429" spans="1:10" x14ac:dyDescent="0.2">
      <c r="A4429" s="14"/>
      <c r="B4429" s="14"/>
      <c r="C4429" s="14"/>
      <c r="D4429" s="16"/>
      <c r="E4429" s="16"/>
      <c r="F4429" s="14"/>
      <c r="G4429" s="14"/>
      <c r="H4429" s="14"/>
      <c r="I4429" s="15"/>
      <c r="J4429" s="77"/>
    </row>
    <row r="4430" spans="1:10" x14ac:dyDescent="0.2">
      <c r="A4430" s="14"/>
      <c r="B4430" s="14"/>
      <c r="C4430" s="14"/>
      <c r="D4430" s="16"/>
      <c r="E4430" s="16"/>
      <c r="F4430" s="14"/>
      <c r="G4430" s="14"/>
      <c r="H4430" s="14"/>
      <c r="I4430" s="15"/>
      <c r="J4430" s="77"/>
    </row>
    <row r="4431" spans="1:10" x14ac:dyDescent="0.2">
      <c r="A4431" s="14"/>
      <c r="B4431" s="14"/>
      <c r="C4431" s="14"/>
      <c r="D4431" s="16"/>
      <c r="E4431" s="16"/>
      <c r="F4431" s="14"/>
      <c r="G4431" s="14"/>
      <c r="H4431" s="14"/>
      <c r="I4431" s="15"/>
      <c r="J4431" s="77"/>
    </row>
    <row r="4432" spans="1:10" x14ac:dyDescent="0.2">
      <c r="A4432" s="14"/>
      <c r="B4432" s="14"/>
      <c r="C4432" s="14"/>
      <c r="D4432" s="16"/>
      <c r="E4432" s="16"/>
      <c r="F4432" s="14"/>
      <c r="G4432" s="14"/>
      <c r="H4432" s="14"/>
      <c r="I4432" s="15"/>
      <c r="J4432" s="77"/>
    </row>
    <row r="4433" spans="1:10" x14ac:dyDescent="0.2">
      <c r="A4433" s="14"/>
      <c r="B4433" s="14"/>
      <c r="C4433" s="14"/>
      <c r="D4433" s="16"/>
      <c r="E4433" s="16"/>
      <c r="F4433" s="14"/>
      <c r="G4433" s="14"/>
      <c r="H4433" s="14"/>
      <c r="I4433" s="15"/>
      <c r="J4433" s="77"/>
    </row>
    <row r="4434" spans="1:10" x14ac:dyDescent="0.2">
      <c r="A4434" s="14"/>
      <c r="B4434" s="14"/>
      <c r="C4434" s="14"/>
      <c r="D4434" s="16"/>
      <c r="E4434" s="16"/>
      <c r="F4434" s="14"/>
      <c r="G4434" s="14"/>
      <c r="H4434" s="14"/>
      <c r="I4434" s="15"/>
      <c r="J4434" s="77"/>
    </row>
    <row r="4435" spans="1:10" x14ac:dyDescent="0.2">
      <c r="A4435" s="14"/>
      <c r="B4435" s="14"/>
      <c r="C4435" s="14"/>
      <c r="D4435" s="16"/>
      <c r="E4435" s="16"/>
      <c r="F4435" s="14"/>
      <c r="G4435" s="14"/>
      <c r="H4435" s="14"/>
      <c r="I4435" s="15"/>
      <c r="J4435" s="77"/>
    </row>
    <row r="4436" spans="1:10" x14ac:dyDescent="0.2">
      <c r="A4436" s="14"/>
      <c r="B4436" s="14"/>
      <c r="C4436" s="14"/>
      <c r="D4436" s="16"/>
      <c r="E4436" s="16"/>
      <c r="F4436" s="14"/>
      <c r="G4436" s="14"/>
      <c r="H4436" s="14"/>
      <c r="I4436" s="15"/>
      <c r="J4436" s="77"/>
    </row>
    <row r="4437" spans="1:10" x14ac:dyDescent="0.2">
      <c r="A4437" s="14"/>
      <c r="B4437" s="14"/>
      <c r="C4437" s="14"/>
      <c r="D4437" s="16"/>
      <c r="E4437" s="16"/>
      <c r="F4437" s="14"/>
      <c r="G4437" s="14"/>
      <c r="H4437" s="14"/>
      <c r="I4437" s="15"/>
      <c r="J4437" s="77"/>
    </row>
    <row r="4438" spans="1:10" x14ac:dyDescent="0.2">
      <c r="A4438" s="14"/>
      <c r="B4438" s="14"/>
      <c r="C4438" s="14"/>
      <c r="D4438" s="16"/>
      <c r="E4438" s="16"/>
      <c r="F4438" s="14"/>
      <c r="G4438" s="14"/>
      <c r="H4438" s="14"/>
      <c r="I4438" s="15"/>
      <c r="J4438" s="77"/>
    </row>
    <row r="4439" spans="1:10" x14ac:dyDescent="0.2">
      <c r="A4439" s="14"/>
      <c r="B4439" s="14"/>
      <c r="C4439" s="14"/>
      <c r="D4439" s="16"/>
      <c r="E4439" s="16"/>
      <c r="F4439" s="14"/>
      <c r="G4439" s="14"/>
      <c r="H4439" s="14"/>
      <c r="I4439" s="15"/>
      <c r="J4439" s="77"/>
    </row>
    <row r="4440" spans="1:10" x14ac:dyDescent="0.2">
      <c r="A4440" s="14"/>
      <c r="B4440" s="14"/>
      <c r="C4440" s="14"/>
      <c r="D4440" s="16"/>
      <c r="E4440" s="16"/>
      <c r="F4440" s="14"/>
      <c r="G4440" s="14"/>
      <c r="H4440" s="14"/>
      <c r="I4440" s="15"/>
      <c r="J4440" s="77"/>
    </row>
    <row r="4441" spans="1:10" x14ac:dyDescent="0.2">
      <c r="A4441" s="14"/>
      <c r="B4441" s="14"/>
      <c r="C4441" s="14"/>
      <c r="D4441" s="16"/>
      <c r="E4441" s="16"/>
      <c r="F4441" s="14"/>
      <c r="G4441" s="14"/>
      <c r="H4441" s="14"/>
      <c r="I4441" s="15"/>
      <c r="J4441" s="77"/>
    </row>
    <row r="4442" spans="1:10" x14ac:dyDescent="0.2">
      <c r="A4442" s="14"/>
      <c r="B4442" s="14"/>
      <c r="C4442" s="14"/>
      <c r="D4442" s="16"/>
      <c r="E4442" s="16"/>
      <c r="F4442" s="14"/>
      <c r="G4442" s="14"/>
      <c r="H4442" s="14"/>
      <c r="I4442" s="15"/>
      <c r="J4442" s="77"/>
    </row>
    <row r="4443" spans="1:10" x14ac:dyDescent="0.2">
      <c r="A4443" s="14"/>
      <c r="B4443" s="14"/>
      <c r="C4443" s="14"/>
      <c r="D4443" s="16"/>
      <c r="E4443" s="16"/>
      <c r="F4443" s="14"/>
      <c r="G4443" s="14"/>
      <c r="H4443" s="14"/>
      <c r="I4443" s="15"/>
      <c r="J4443" s="77"/>
    </row>
    <row r="4444" spans="1:10" x14ac:dyDescent="0.2">
      <c r="A4444" s="14"/>
      <c r="B4444" s="14"/>
      <c r="C4444" s="14"/>
      <c r="D4444" s="16"/>
      <c r="E4444" s="16"/>
      <c r="F4444" s="14"/>
      <c r="G4444" s="14"/>
      <c r="H4444" s="14"/>
      <c r="I4444" s="15"/>
      <c r="J4444" s="77"/>
    </row>
    <row r="4445" spans="1:10" x14ac:dyDescent="0.2">
      <c r="A4445" s="14"/>
      <c r="B4445" s="14"/>
      <c r="C4445" s="14"/>
      <c r="D4445" s="16"/>
      <c r="E4445" s="16"/>
      <c r="F4445" s="14"/>
      <c r="G4445" s="14"/>
      <c r="H4445" s="14"/>
      <c r="I4445" s="15"/>
      <c r="J4445" s="77"/>
    </row>
    <row r="4446" spans="1:10" x14ac:dyDescent="0.2">
      <c r="A4446" s="14"/>
      <c r="B4446" s="14"/>
      <c r="C4446" s="14"/>
      <c r="D4446" s="16"/>
      <c r="E4446" s="16"/>
      <c r="F4446" s="14"/>
      <c r="G4446" s="14"/>
      <c r="H4446" s="14"/>
      <c r="I4446" s="15"/>
      <c r="J4446" s="77"/>
    </row>
    <row r="4447" spans="1:10" x14ac:dyDescent="0.2">
      <c r="A4447" s="14"/>
      <c r="B4447" s="14"/>
      <c r="C4447" s="14"/>
      <c r="D4447" s="16"/>
      <c r="E4447" s="16"/>
      <c r="F4447" s="14"/>
      <c r="G4447" s="14"/>
      <c r="H4447" s="14"/>
      <c r="I4447" s="15"/>
      <c r="J4447" s="77"/>
    </row>
    <row r="4448" spans="1:10"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sheetData>
  <dataConsolidate/>
  <mergeCells count="5">
    <mergeCell ref="A100:H100"/>
    <mergeCell ref="I101:J101"/>
    <mergeCell ref="I100:J100"/>
    <mergeCell ref="A101:H101"/>
    <mergeCell ref="A105:J105"/>
  </mergeCells>
  <phoneticPr fontId="1" type="noConversion"/>
  <conditionalFormatting sqref="A264:G265 A272:J277 A107:J263">
    <cfRule type="expression" dxfId="80" priority="15" stopIfTrue="1">
      <formula>$A107&lt;&gt;""</formula>
    </cfRule>
  </conditionalFormatting>
  <conditionalFormatting sqref="A267:G271">
    <cfRule type="expression" dxfId="79" priority="11" stopIfTrue="1">
      <formula>$A267&lt;&gt;""</formula>
    </cfRule>
  </conditionalFormatting>
  <conditionalFormatting sqref="A839:H840">
    <cfRule type="expression" dxfId="78" priority="104" stopIfTrue="1">
      <formula>$A839&lt;&gt;""</formula>
    </cfRule>
  </conditionalFormatting>
  <conditionalFormatting sqref="A266:J266 A278:A286">
    <cfRule type="expression" dxfId="77" priority="51" stopIfTrue="1">
      <formula>$A266&lt;&gt;""</formula>
    </cfRule>
  </conditionalFormatting>
  <conditionalFormatting sqref="A287:J4727">
    <cfRule type="expression" dxfId="76" priority="26" stopIfTrue="1">
      <formula>$A287&lt;&gt;""</formula>
    </cfRule>
  </conditionalFormatting>
  <conditionalFormatting sqref="B416:E416">
    <cfRule type="expression" dxfId="75" priority="122" stopIfTrue="1">
      <formula>$A416&lt;&gt;""</formula>
    </cfRule>
  </conditionalFormatting>
  <conditionalFormatting sqref="B418:E418 H418:I418 B419:I420 B421:E426 H421:I426">
    <cfRule type="expression" dxfId="74" priority="82" stopIfTrue="1">
      <formula>$A418&lt;&gt;""</formula>
    </cfRule>
  </conditionalFormatting>
  <conditionalFormatting sqref="B428:E428 H428:I428">
    <cfRule type="expression" dxfId="73" priority="73" stopIfTrue="1">
      <formula>$A428&lt;&gt;""</formula>
    </cfRule>
  </conditionalFormatting>
  <conditionalFormatting sqref="B546:E546">
    <cfRule type="expression" dxfId="72" priority="145" stopIfTrue="1">
      <formula>$A546&lt;&gt;""</formula>
    </cfRule>
  </conditionalFormatting>
  <conditionalFormatting sqref="B837:E837">
    <cfRule type="expression" dxfId="71" priority="191" stopIfTrue="1">
      <formula>$A837&lt;&gt;""</formula>
    </cfRule>
  </conditionalFormatting>
  <conditionalFormatting sqref="B841:E841">
    <cfRule type="expression" dxfId="70" priority="247" stopIfTrue="1">
      <formula>$A841&lt;&gt;""</formula>
    </cfRule>
  </conditionalFormatting>
  <conditionalFormatting sqref="B858:E863">
    <cfRule type="expression" dxfId="69" priority="237" stopIfTrue="1">
      <formula>$A858&lt;&gt;""</formula>
    </cfRule>
  </conditionalFormatting>
  <conditionalFormatting sqref="B865:E875">
    <cfRule type="expression" dxfId="68" priority="105" stopIfTrue="1">
      <formula>$A865&lt;&gt;""</formula>
    </cfRule>
  </conditionalFormatting>
  <conditionalFormatting sqref="B879:E879">
    <cfRule type="expression" dxfId="67" priority="131" stopIfTrue="1">
      <formula>$A879&lt;&gt;""</formula>
    </cfRule>
  </conditionalFormatting>
  <conditionalFormatting sqref="B980:E987 I980:J997">
    <cfRule type="expression" dxfId="66" priority="181" stopIfTrue="1">
      <formula>$A980&lt;&gt;""</formula>
    </cfRule>
  </conditionalFormatting>
  <conditionalFormatting sqref="B1020:E1028">
    <cfRule type="expression" dxfId="65" priority="216" stopIfTrue="1">
      <formula>$A1020&lt;&gt;""</formula>
    </cfRule>
  </conditionalFormatting>
  <conditionalFormatting sqref="B1030:E1053">
    <cfRule type="expression" dxfId="64" priority="95" stopIfTrue="1">
      <formula>$A1030&lt;&gt;""</formula>
    </cfRule>
  </conditionalFormatting>
  <conditionalFormatting sqref="B1087:E1090">
    <cfRule type="expression" dxfId="63" priority="112" stopIfTrue="1">
      <formula>$A1087&lt;&gt;""</formula>
    </cfRule>
  </conditionalFormatting>
  <conditionalFormatting sqref="B1092:E1094">
    <cfRule type="expression" dxfId="62" priority="317" stopIfTrue="1">
      <formula>$A1092&lt;&gt;""</formula>
    </cfRule>
  </conditionalFormatting>
  <conditionalFormatting sqref="B1096:E1106">
    <cfRule type="expression" dxfId="61" priority="136" stopIfTrue="1">
      <formula>$A1096&lt;&gt;""</formula>
    </cfRule>
  </conditionalFormatting>
  <conditionalFormatting sqref="B1120:E1131">
    <cfRule type="expression" dxfId="60" priority="174" stopIfTrue="1">
      <formula>$A1120&lt;&gt;""</formula>
    </cfRule>
  </conditionalFormatting>
  <conditionalFormatting sqref="B1139:E1177">
    <cfRule type="expression" dxfId="59" priority="211" stopIfTrue="1">
      <formula>$A1139&lt;&gt;""</formula>
    </cfRule>
  </conditionalFormatting>
  <conditionalFormatting sqref="B1180:E1185">
    <cfRule type="expression" dxfId="58" priority="281" stopIfTrue="1">
      <formula>$A1180&lt;&gt;""</formula>
    </cfRule>
  </conditionalFormatting>
  <conditionalFormatting sqref="B278:F283 I278:J283 B284:J284 B285:F286 I285:J286">
    <cfRule type="expression" dxfId="57" priority="44" stopIfTrue="1">
      <formula>$A278&lt;&gt;""</formula>
    </cfRule>
  </conditionalFormatting>
  <conditionalFormatting sqref="B794:H809">
    <cfRule type="expression" dxfId="56" priority="277" stopIfTrue="1">
      <formula>$A794&lt;&gt;""</formula>
    </cfRule>
  </conditionalFormatting>
  <conditionalFormatting sqref="B999:H1001 B1002:E1015 H1002:H1015">
    <cfRule type="expression" dxfId="55" priority="206" stopIfTrue="1">
      <formula>$A999&lt;&gt;""</formula>
    </cfRule>
  </conditionalFormatting>
  <conditionalFormatting sqref="B1017:H1019">
    <cfRule type="expression" dxfId="54" priority="101" stopIfTrue="1">
      <formula>$A1017&lt;&gt;""</formula>
    </cfRule>
  </conditionalFormatting>
  <conditionalFormatting sqref="B1091:H1091">
    <cfRule type="expression" dxfId="53" priority="347" stopIfTrue="1">
      <formula>$A1091&lt;&gt;""</formula>
    </cfRule>
  </conditionalFormatting>
  <conditionalFormatting sqref="B1107:H1112">
    <cfRule type="expression" dxfId="52" priority="75" stopIfTrue="1">
      <formula>$A1107&lt;&gt;""</formula>
    </cfRule>
  </conditionalFormatting>
  <conditionalFormatting sqref="B1137:H1138">
    <cfRule type="expression" dxfId="51" priority="254" stopIfTrue="1">
      <formula>$A1137&lt;&gt;""</formula>
    </cfRule>
  </conditionalFormatting>
  <conditionalFormatting sqref="B372:I415">
    <cfRule type="expression" dxfId="50" priority="314" stopIfTrue="1">
      <formula>$A372&lt;&gt;""</formula>
    </cfRule>
  </conditionalFormatting>
  <conditionalFormatting sqref="B417:I417">
    <cfRule type="expression" dxfId="49" priority="80" stopIfTrue="1">
      <formula>$A417&lt;&gt;""</formula>
    </cfRule>
  </conditionalFormatting>
  <conditionalFormatting sqref="B864:I864">
    <cfRule type="expression" dxfId="48" priority="205" stopIfTrue="1">
      <formula>$A864&lt;&gt;""</formula>
    </cfRule>
  </conditionalFormatting>
  <conditionalFormatting sqref="B876:I878">
    <cfRule type="expression" dxfId="47" priority="74" stopIfTrue="1">
      <formula>$A876&lt;&gt;""</formula>
    </cfRule>
  </conditionalFormatting>
  <conditionalFormatting sqref="B880:I884">
    <cfRule type="expression" dxfId="46" priority="76" stopIfTrue="1">
      <formula>$A880&lt;&gt;""</formula>
    </cfRule>
  </conditionalFormatting>
  <conditionalFormatting sqref="B998:I998 I999:I1015">
    <cfRule type="expression" dxfId="45" priority="209" stopIfTrue="1">
      <formula>$A998&lt;&gt;""</formula>
    </cfRule>
  </conditionalFormatting>
  <conditionalFormatting sqref="B1095:I1095">
    <cfRule type="expression" dxfId="44" priority="204" stopIfTrue="1">
      <formula>$A1095&lt;&gt;""</formula>
    </cfRule>
  </conditionalFormatting>
  <conditionalFormatting sqref="B219:J229 B231:J233">
    <cfRule type="expression" dxfId="43" priority="319" stopIfTrue="1">
      <formula>$A219&lt;&gt;""</formula>
    </cfRule>
  </conditionalFormatting>
  <conditionalFormatting sqref="B326:J352">
    <cfRule type="expression" dxfId="42" priority="60" stopIfTrue="1">
      <formula>$A326&lt;&gt;""</formula>
    </cfRule>
  </conditionalFormatting>
  <conditionalFormatting sqref="B780:J781">
    <cfRule type="expression" dxfId="41" priority="275" stopIfTrue="1">
      <formula>$A780&lt;&gt;""</formula>
    </cfRule>
  </conditionalFormatting>
  <conditionalFormatting sqref="B854:J857">
    <cfRule type="expression" dxfId="40" priority="65" stopIfTrue="1">
      <formula>$A854&lt;&gt;""</formula>
    </cfRule>
  </conditionalFormatting>
  <conditionalFormatting sqref="B885:J979">
    <cfRule type="expression" dxfId="39" priority="91" stopIfTrue="1">
      <formula>$A885&lt;&gt;""</formula>
    </cfRule>
  </conditionalFormatting>
  <conditionalFormatting sqref="B1133:J1133">
    <cfRule type="expression" dxfId="38" priority="256" stopIfTrue="1">
      <formula>$A1133&lt;&gt;""</formula>
    </cfRule>
  </conditionalFormatting>
  <conditionalFormatting sqref="B1188:J4101">
    <cfRule type="expression" dxfId="37" priority="100" stopIfTrue="1">
      <formula>$A1188&lt;&gt;""</formula>
    </cfRule>
  </conditionalFormatting>
  <conditionalFormatting sqref="F273:F275">
    <cfRule type="expression" dxfId="36" priority="42">
      <formula>$A1027&lt;&gt;""</formula>
    </cfRule>
  </conditionalFormatting>
  <conditionalFormatting sqref="F858:H858">
    <cfRule type="expression" dxfId="35" priority="338" stopIfTrue="1">
      <formula>$A858&lt;&gt;""</formula>
    </cfRule>
  </conditionalFormatting>
  <conditionalFormatting sqref="F982:H987">
    <cfRule type="expression" dxfId="34" priority="180" stopIfTrue="1">
      <formula>$A982&lt;&gt;""</formula>
    </cfRule>
  </conditionalFormatting>
  <conditionalFormatting sqref="G273:H274">
    <cfRule type="expression" dxfId="33" priority="43">
      <formula>$A1027&lt;&gt;""</formula>
    </cfRule>
  </conditionalFormatting>
  <conditionalFormatting sqref="G275:H275">
    <cfRule type="expression" dxfId="32" priority="37">
      <formula>$A1027&lt;&gt;""</formula>
    </cfRule>
  </conditionalFormatting>
  <conditionalFormatting sqref="G276:H276">
    <cfRule type="expression" dxfId="31" priority="35">
      <formula>$A1030&lt;&gt;""</formula>
    </cfRule>
    <cfRule type="expression" dxfId="30" priority="36">
      <formula>$A1025&lt;&gt;""</formula>
    </cfRule>
  </conditionalFormatting>
  <conditionalFormatting sqref="G278:H283">
    <cfRule type="expression" dxfId="29" priority="5">
      <formula>$A1021&lt;&gt;""</formula>
    </cfRule>
    <cfRule type="expression" dxfId="28" priority="6">
      <formula>$A278&lt;&gt;""</formula>
    </cfRule>
  </conditionalFormatting>
  <conditionalFormatting sqref="G285:H286">
    <cfRule type="expression" dxfId="27" priority="1">
      <formula>$A1028&lt;&gt;""</formula>
    </cfRule>
    <cfRule type="expression" dxfId="26" priority="2">
      <formula>$A285&lt;&gt;""</formula>
    </cfRule>
  </conditionalFormatting>
  <conditionalFormatting sqref="H161">
    <cfRule type="expression" dxfId="25" priority="188" stopIfTrue="1">
      <formula>$A161&lt;&gt;""</formula>
    </cfRule>
  </conditionalFormatting>
  <conditionalFormatting sqref="H264:H265">
    <cfRule type="expression" dxfId="24" priority="16">
      <formula>$A264&lt;&gt;""</formula>
    </cfRule>
  </conditionalFormatting>
  <conditionalFormatting sqref="H267:H271">
    <cfRule type="expression" dxfId="23" priority="12">
      <formula>$A267&lt;&gt;""</formula>
    </cfRule>
  </conditionalFormatting>
  <conditionalFormatting sqref="H859:H863">
    <cfRule type="expression" dxfId="22" priority="239" stopIfTrue="1">
      <formula>$A859&lt;&gt;""</formula>
    </cfRule>
  </conditionalFormatting>
  <conditionalFormatting sqref="H981">
    <cfRule type="expression" dxfId="21" priority="250" stopIfTrue="1">
      <formula>$A981&lt;&gt;""</formula>
    </cfRule>
  </conditionalFormatting>
  <conditionalFormatting sqref="H1020:H1028">
    <cfRule type="expression" dxfId="20" priority="218" stopIfTrue="1">
      <formula>$A1020&lt;&gt;""</formula>
    </cfRule>
  </conditionalFormatting>
  <conditionalFormatting sqref="H1030:H1053">
    <cfRule type="expression" dxfId="19" priority="97" stopIfTrue="1">
      <formula>$A1030&lt;&gt;""</formula>
    </cfRule>
  </conditionalFormatting>
  <conditionalFormatting sqref="H1092:H1094">
    <cfRule type="expression" dxfId="18" priority="316" stopIfTrue="1">
      <formula>$A1092&lt;&gt;""</formula>
    </cfRule>
  </conditionalFormatting>
  <conditionalFormatting sqref="H1096:H1106">
    <cfRule type="expression" dxfId="17" priority="77" stopIfTrue="1">
      <formula>$A1096&lt;&gt;""</formula>
    </cfRule>
  </conditionalFormatting>
  <conditionalFormatting sqref="H1139">
    <cfRule type="expression" dxfId="16" priority="213" stopIfTrue="1">
      <formula>$A1139&lt;&gt;""</formula>
    </cfRule>
  </conditionalFormatting>
  <conditionalFormatting sqref="H1180:H1185">
    <cfRule type="expression" dxfId="15" priority="283" stopIfTrue="1">
      <formula>$A1180&lt;&gt;""</formula>
    </cfRule>
  </conditionalFormatting>
  <conditionalFormatting sqref="H416:I416">
    <cfRule type="expression" dxfId="14" priority="124" stopIfTrue="1">
      <formula>$A416&lt;&gt;""</formula>
    </cfRule>
  </conditionalFormatting>
  <conditionalFormatting sqref="H865:I875">
    <cfRule type="expression" dxfId="13" priority="108" stopIfTrue="1">
      <formula>$A865&lt;&gt;""</formula>
    </cfRule>
  </conditionalFormatting>
  <conditionalFormatting sqref="H879:I879">
    <cfRule type="expression" dxfId="12" priority="134" stopIfTrue="1">
      <formula>$A879&lt;&gt;""</formula>
    </cfRule>
  </conditionalFormatting>
  <conditionalFormatting sqref="H837:J837">
    <cfRule type="expression" dxfId="11" priority="190" stopIfTrue="1">
      <formula>$A837&lt;&gt;""</formula>
    </cfRule>
  </conditionalFormatting>
  <conditionalFormatting sqref="H1087:J1090">
    <cfRule type="expression" dxfId="10" priority="113" stopIfTrue="1">
      <formula>$A1087&lt;&gt;""</formula>
    </cfRule>
  </conditionalFormatting>
  <conditionalFormatting sqref="H1120:J1131">
    <cfRule type="expression" dxfId="9" priority="72" stopIfTrue="1">
      <formula>$A1120&lt;&gt;""</formula>
    </cfRule>
  </conditionalFormatting>
  <conditionalFormatting sqref="I280">
    <cfRule type="expression" dxfId="8" priority="47" stopIfTrue="1">
      <formula>$A280&lt;&gt;""</formula>
    </cfRule>
  </conditionalFormatting>
  <conditionalFormatting sqref="I1096:I1112">
    <cfRule type="expression" dxfId="7" priority="140" stopIfTrue="1">
      <formula>$A1096&lt;&gt;""</formula>
    </cfRule>
  </conditionalFormatting>
  <conditionalFormatting sqref="I162:J162 J372:J430 B427:I427 B429:I430 B538:E538 H538:J538 H546:J546 B553:E553 H553:J553 I782:J809 B838:H838 I838:J853 H841:H853 B842:G853 I858:J863 F980:H980 B988:H997 J998:J1015 B1029:H1029 B1054:H1086 I1091:J1094 J1095:J1112 F1140:H1174 F1175:J1177 B1178:H1179">
    <cfRule type="expression" dxfId="6" priority="348" stopIfTrue="1">
      <formula>$A162&lt;&gt;""</formula>
    </cfRule>
  </conditionalFormatting>
  <conditionalFormatting sqref="I264:J265">
    <cfRule type="expression" dxfId="5" priority="29" stopIfTrue="1">
      <formula>$A264&lt;&gt;""</formula>
    </cfRule>
  </conditionalFormatting>
  <conditionalFormatting sqref="I267:J271">
    <cfRule type="expression" dxfId="4" priority="34" stopIfTrue="1">
      <formula>$A267&lt;&gt;""</formula>
    </cfRule>
  </conditionalFormatting>
  <conditionalFormatting sqref="I1017:J1086">
    <cfRule type="expression" dxfId="3" priority="220" stopIfTrue="1">
      <formula>$A1017&lt;&gt;""</formula>
    </cfRule>
  </conditionalFormatting>
  <conditionalFormatting sqref="I1137:J1174">
    <cfRule type="expression" dxfId="2" priority="215" stopIfTrue="1">
      <formula>$A1137&lt;&gt;""</formula>
    </cfRule>
  </conditionalFormatting>
  <conditionalFormatting sqref="I1178:J1185">
    <cfRule type="expression" dxfId="1" priority="313" stopIfTrue="1">
      <formula>$A1178&lt;&gt;""</formula>
    </cfRule>
  </conditionalFormatting>
  <conditionalFormatting sqref="J864:J884">
    <cfRule type="expression" dxfId="0" priority="340" stopIfTrue="1">
      <formula>$A864&lt;&gt;""</formula>
    </cfRule>
  </conditionalFormatting>
  <dataValidations count="6">
    <dataValidation type="date" allowBlank="1" showInputMessage="1" showErrorMessage="1" sqref="D102:E102 D4728:E65263 D106:E106" xr:uid="{F5059AEA-A0D8-4B20-9D3C-8B76D9C427E6}">
      <formula1>42370</formula1>
      <formula2>42735</formula2>
    </dataValidation>
    <dataValidation type="list" allowBlank="1" sqref="F217" xr:uid="{8E125F14-B0D6-4CED-B612-F523F970417E}">
      <formula1>$E$96:$E$99</formula1>
    </dataValidation>
    <dataValidation allowBlank="1" sqref="G284 G287:G4727 G107:G277" xr:uid="{B36265DD-F5DD-4F0A-AD93-4A0388363C0B}"/>
    <dataValidation type="list" allowBlank="1" sqref="F107:F4727" xr:uid="{255B499D-B3E6-47A9-A857-DBFE56F071D9}">
      <formula1>$F$96:$F$99</formula1>
    </dataValidation>
    <dataValidation type="list" allowBlank="1" showInputMessage="1" showErrorMessage="1" sqref="A107:A4727" xr:uid="{540C0DA9-E9CD-4805-B659-E67C1C32B21C}">
      <formula1>OFFSET($A$1,0,0,$B$3,1)</formula1>
    </dataValidation>
    <dataValidation type="list" allowBlank="1" showInputMessage="1" showErrorMessage="1" errorTitle="Chyba !" error="zadajte (vyberte zo zoznamu) platný analytický kód podľa nápovedy k bunke I104" sqref="J107:J972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3"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07" sqref="B107:J33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3" t="str">
        <f>Spolu!C3&amp;", "&amp;Spolu!C6</f>
        <v>Zväz potápačov Slovenska, Wolkrova 4, Bratislava, 851 01</v>
      </c>
      <c r="B1" s="373"/>
      <c r="C1" s="373"/>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4" t="s">
        <v>1276</v>
      </c>
      <c r="F3" s="375"/>
      <c r="N3" s="137" t="str">
        <f t="shared" si="0"/>
        <v>c - príspevok Slovenskému paralympijskému výboru</v>
      </c>
      <c r="O3" s="137" t="s">
        <v>342</v>
      </c>
      <c r="P3" s="137" t="s">
        <v>343</v>
      </c>
    </row>
    <row r="4" spans="1:16" ht="45.75" customHeight="1" x14ac:dyDescent="0.25">
      <c r="E4" s="375"/>
      <c r="F4" s="375"/>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6" t="s">
        <v>1289</v>
      </c>
      <c r="B12" s="376"/>
      <c r="C12" s="37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1291</v>
      </c>
    </row>
    <row r="15" spans="1:16" ht="32.1" customHeight="1" thickBot="1" x14ac:dyDescent="0.3">
      <c r="A15" s="139" t="s">
        <v>1292</v>
      </c>
      <c r="B15" s="378" t="s">
        <v>1293</v>
      </c>
      <c r="C15" s="379"/>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00585319</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2" t="s">
        <v>1303</v>
      </c>
      <c r="C22" s="37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purl.org/dc/dcmitype/"/>
    <ds:schemaRef ds:uri="http://purl.org/dc/elements/1.1/"/>
    <ds:schemaRef ds:uri="http://www.w3.org/XML/1998/namespace"/>
    <ds:schemaRef ds:uri="1761cb37-c33f-42c7-9eeb-6f00cca254d3"/>
    <ds:schemaRef ds:uri="http://schemas.microsoft.com/office/infopath/2007/PartnerControls"/>
    <ds:schemaRef ds:uri="http://schemas.microsoft.com/office/2006/documentManagement/types"/>
    <ds:schemaRef ds:uri="http://schemas.openxmlformats.org/package/2006/metadata/core-properties"/>
    <ds:schemaRef ds:uri="6bdf28ae-65c4-4f6e-bc50-9bbd2c60ae3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Zuzana Žecová</cp:lastModifiedBy>
  <cp:revision/>
  <cp:lastPrinted>2026-03-16T06:03:17Z</cp:lastPrinted>
  <dcterms:created xsi:type="dcterms:W3CDTF">2017-02-20T06:20:12Z</dcterms:created>
  <dcterms:modified xsi:type="dcterms:W3CDTF">2026-03-29T10:42:30Z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