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to_zošit" defaultThemeVersion="124226"/>
  <mc:AlternateContent xmlns:mc="http://schemas.openxmlformats.org/markup-compatibility/2006">
    <mc:Choice Requires="x15">
      <x15ac:absPath xmlns:x15ac="http://schemas.microsoft.com/office/spreadsheetml/2010/11/ac" url="D:\Zachrana\SSS\AppData\Documents\HIT Trnava\Dotácie\Dotácia vláda 2025\"/>
    </mc:Choice>
  </mc:AlternateContent>
  <xr:revisionPtr revIDLastSave="0" documentId="8_{91624AB1-A511-4DCD-9FD2-57051101385F}" xr6:coauthVersionLast="47" xr6:coauthVersionMax="47" xr10:uidLastSave="{00000000-0000-0000-0000-000000000000}"/>
  <bookViews>
    <workbookView xWindow="2868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C11" i="6"/>
  <c r="K82" i="4" l="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<sst xmlns="http://schemas.openxmlformats.org/spreadsheetml/2006/main" count="6566" uniqueCount="3026">
  <si>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</si>
  <si>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</si>
  <si>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</si>
  <si>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</si>
  <si>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</si>
  <si>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</si>
  <si>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</si>
  <si>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</si>
  <si>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</si>
  <si>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</si>
  <si>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</si>
  <si>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</si>
  <si>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</si>
  <si>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</si>
  <si>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</si>
  <si>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</si>
  <si>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</si>
  <si>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</si>
  <si>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</si>
  <si>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</si>
  <si>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</si>
  <si>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</si>
  <si>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</si>
  <si>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</si>
  <si>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</si>
  <si>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</si>
  <si>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</si>
  <si>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</si>
  <si>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</si>
  <si>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</si>
  <si>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</si>
  <si>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</si>
  <si>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</si>
  <si>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</si>
  <si>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</si>
  <si>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</si>
  <si>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</si>
  <si>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</si>
  <si>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</si>
  <si>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</si>
  <si>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</si>
  <si>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</si>
  <si>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</si>
  <si>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</si>
  <si>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</si>
  <si>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</si>
  <si>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</si>
  <si>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</si>
  <si>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</si>
  <si>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</si>
  <si>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</si>
  <si>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</si>
  <si>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</si>
  <si>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</si>
  <si>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</si>
  <si>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</si>
  <si>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</si>
  <si>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</si>
  <si>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</si>
  <si>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</si>
  <si>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</si>
  <si>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</si>
  <si>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</si>
  <si>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</si>
  <si>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</si>
  <si>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</si>
  <si>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</si>
  <si>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</si>
  <si>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</si>
  <si>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</si>
  <si>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</si>
  <si>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</si>
  <si>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</si>
  <si>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</si>
  <si>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</si>
  <si>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</si>
  <si>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</si>
  <si>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</si>
  <si>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</si>
  <si>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</si>
  <si>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</si>
  <si>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</si>
  <si>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</si>
  <si>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</si>
  <si>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</si>
  <si>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</si>
  <si>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</si>
  <si>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</si>
  <si>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</si>
  <si>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</si>
  <si>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</si>
  <si>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</si>
  <si>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</si>
  <si>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</si>
  <si>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</si>
  <si>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</si>
  <si>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</si>
  <si>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</si>
  <si>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</si>
  <si>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</si>
  <si>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</si>
  <si>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</si>
  <si>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</si>
  <si>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</si>
  <si>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</si>
  <si>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</si>
  <si>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</si>
  <si>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</si>
  <si>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</si>
  <si>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</si>
  <si>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</si>
  <si>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</si>
  <si>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</si>
  <si>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</si>
  <si>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</si>
  <si>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</si>
  <si>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</si>
  <si>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</si>
  <si>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</si>
  <si>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</si>
  <si>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</si>
  <si>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</si>
  <si>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</si>
  <si>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</si>
  <si>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</si>
  <si>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</si>
  <si>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</si>
  <si>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</si>
  <si>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</si>
  <si>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</si>
  <si>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</si>
  <si>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</si>
  <si>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</si>
  <si>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</si>
  <si>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</si>
  <si>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</si>
  <si>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</si>
  <si>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</si>
  <si>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</si>
  <si>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</si>
  <si>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</si>
  <si>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</si>
  <si>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</si>
  <si>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</si>
  <si>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</si>
  <si>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</si>
  <si>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</si>
  <si>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</si>
  <si>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</si>
  <si>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</si>
  <si>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</si>
  <si>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</si>
  <si>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</si>
  <si>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</si>
  <si>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</si>
  <si>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</si>
  <si>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</si>
  <si>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</si>
  <si>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</si>
  <si>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</si>
  <si>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</si>
  <si>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</si>
  <si>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</si>
  <si>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</si>
  <si>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</si>
  <si>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</si>
  <si>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</si>
  <si>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</si>
  <si>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</si>
  <si>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</si>
  <si>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</si>
  <si>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</si>
  <si>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</si>
  <si>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</si>
  <si>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</si>
  <si>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</si>
  <si>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</si>
  <si>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</si>
  <si>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</si>
  <si>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</si>
  <si>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</si>
  <si>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</si>
  <si>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</si>
  <si>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</si>
  <si>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</si>
  <si>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</si>
  <si>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</si>
  <si>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</si>
  <si>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</si>
  <si>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</si>
  <si>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</si>
  <si>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</si>
  <si>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</si>
  <si>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</si>
  <si>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</si>
  <si>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</si>
  <si>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</si>
  <si>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</si>
  <si>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</si>
  <si>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</si>
  <si>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</si>
  <si>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</si>
  <si>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</si>
  <si>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</si>
  <si>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</si>
  <si>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</si>
  <si>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</si>
  <si>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</si>
  <si>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</si>
  <si>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</si>
  <si>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</si>
  <si>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</si>
  <si>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</si>
  <si>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</si>
  <si>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</si>
  <si>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</si>
  <si>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</si>
  <si>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</si>
  <si>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</si>
  <si>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</si>
  <si>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</si>
  <si>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</si>
  <si>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</si>
  <si>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</si>
  <si>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</si>
  <si>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</si>
  <si>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</si>
  <si>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</si>
  <si>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</si>
  <si>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</si>
  <si>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</si>
  <si>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</si>
  <si>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</si>
  <si>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</si>
  <si>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</si>
  <si>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</si>
  <si>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</si>
  <si>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</si>
  <si>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</si>
  <si>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</si>
  <si>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</si>
  <si>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</si>
  <si>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</si>
  <si>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</si>
  <si>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</si>
  <si>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</si>
  <si>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</si>
  <si>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</si>
  <si>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</si>
  <si>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</si>
  <si>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</si>
  <si>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</si>
  <si>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</si>
  <si>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</si>
  <si>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</si>
  <si>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</si>
  <si>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</si>
  <si>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</si>
  <si>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</si>
  <si>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</si>
  <si>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</si>
  <si>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</si>
  <si>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</si>
  <si>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</si>
  <si>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</si>
  <si>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</si>
  <si>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</si>
  <si>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</si>
  <si>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</si>
  <si>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</si>
  <si>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</si>
  <si>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</si>
  <si>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</si>
  <si>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</si>
  <si>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</si>
  <si>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</si>
  <si>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</si>
  <si>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</si>
  <si>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</si>
  <si>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</si>
  <si>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</si>
  <si>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</si>
  <si>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</si>
  <si>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</si>
  <si>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</si>
  <si>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</si>
  <si>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</si>
  <si>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</si>
  <si>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</si>
  <si>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</si>
  <si>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</si>
  <si>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</si>
  <si>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</si>
  <si>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</si>
  <si>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</si>
  <si>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</si>
  <si>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</si>
  <si>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</si>
  <si>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</si>
  <si>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</si>
  <si>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</si>
  <si>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</si>
  <si>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</si>
  <si>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</si>
  <si>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</si>
  <si>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</si>
  <si>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</si>
  <si>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</si>
  <si>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</si>
  <si>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</si>
  <si>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</si>
  <si>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</si>
  <si>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</si>
  <si>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</si>
  <si>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</si>
  <si>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</si>
  <si>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</si>
  <si>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</si>
  <si>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</si>
  <si>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</si>
  <si>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</si>
  <si>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</si>
  <si>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</si>
  <si>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</si>
  <si>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</si>
  <si>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</si>
  <si>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</si>
  <si>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</si>
  <si>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</si>
  <si>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</si>
  <si>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</si>
  <si>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</si>
  <si>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</si>
  <si>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</si>
  <si>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</si>
  <si>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</si>
  <si>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</si>
  <si>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</si>
  <si>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</si>
  <si>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</si>
  <si>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</si>
  <si>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</si>
  <si>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</si>
  <si>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</si>
  <si>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</si>
  <si>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</si>
  <si>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</si>
  <si>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</si>
  <si>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</si>
  <si>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</si>
  <si>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</si>
  <si>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</si>
  <si>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</si>
  <si>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</si>
  <si>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</si>
  <si>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</si>
  <si>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</si>
  <si>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</si>
  <si>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</si>
  <si>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</si>
  <si>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</si>
  <si>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</si>
  <si>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</si>
  <si>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</si>
  <si>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</si>
  <si>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</si>
  <si>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</si>
  <si>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</si>
  <si>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</si>
  <si>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</si>
  <si>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</si>
  <si>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</si>
  <si>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</si>
  <si>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</si>
  <si>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</si>
  <si>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</si>
  <si>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</si>
  <si>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</si>
  <si>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</si>
  <si>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</si>
  <si>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</si>
  <si>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</si>
  <si>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</si>
  <si>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</si>
  <si>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</si>
  <si>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</si>
  <si>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</si>
  <si>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</si>
  <si>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</si>
  <si>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</si>
  <si>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</si>
  <si>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</si>
  <si>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</si>
  <si>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</si>
  <si>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</si>
  <si>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</si>
  <si>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</si>
  <si>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</si>
  <si>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</si>
  <si>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</si>
  <si>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</si>
  <si>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</si>
  <si>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</si>
  <si>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</si>
  <si>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</si>
  <si>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</si>
  <si>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</si>
  <si>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</si>
  <si>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</si>
  <si>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</si>
  <si>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</si>
  <si>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</si>
  <si>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</si>
  <si>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</si>
  <si>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</si>
  <si>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</si>
  <si>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</si>
  <si>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</si>
  <si>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</si>
  <si>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</si>
  <si>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</si>
  <si>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</si>
  <si>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</si>
  <si>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</si>
  <si>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</si>
  <si>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</si>
  <si>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</si>
  <si>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</si>
  <si>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</si>
  <si>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</si>
  <si>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</si>
  <si>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</si>
  <si>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</si>
  <si>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</si>
  <si>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</si>
  <si>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</si>
  <si>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</si>
  <si>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</si>
  <si>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</si>
  <si>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</si>
  <si>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</si>
  <si>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</si>
  <si>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</si>
  <si>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</si>
  <si>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</si>
  <si>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</si>
  <si>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</si>
  <si>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</si>
  <si>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</si>
  <si>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</si>
  <si>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</si>
  <si>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</si>
  <si>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</si>
  <si>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</si>
  <si>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</si>
  <si>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</si>
  <si>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</si>
  <si>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</si>
  <si>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</si>
  <si>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</si>
  <si>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</si>
  <si>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</si>
  <si>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</si>
  <si>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</si>
  <si>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</si>
  <si>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</si>
  <si>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</si>
  <si>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</si>
  <si>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</si>
  <si>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</si>
  <si>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</si>
  <si>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</si>
  <si>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</si>
  <si>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</si>
  <si>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</si>
  <si>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</si>
  <si>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</si>
  <si>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</si>
  <si>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</si>
  <si>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</si>
  <si>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</si>
  <si>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</si>
  <si>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</si>
  <si>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</si>
  <si>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</si>
  <si>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</si>
  <si>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</si>
  <si>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</si>
  <si>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</si>
  <si>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</si>
  <si>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</si>
  <si>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</si>
  <si>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</si>
  <si>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</si>
  <si>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</si>
  <si>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</si>
  <si>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</si>
  <si>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</si>
  <si>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</si>
  <si>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</si>
  <si>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</si>
  <si>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</si>
  <si>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</si>
  <si>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</si>
  <si>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</si>
  <si>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</si>
  <si>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</si>
  <si>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</si>
  <si>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</si>
  <si>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</si>
  <si>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</si>
  <si>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</si>
  <si>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</si>
  <si>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</si>
  <si>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</si>
  <si>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</si>
  <si>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</si>
  <si>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</si>
  <si>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</si>
  <si>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</si>
  <si>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</si>
  <si>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</si>
  <si>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</si>
  <si>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</si>
  <si>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</si>
  <si>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</si>
  <si>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</si>
  <si>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</si>
  <si>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</si>
  <si>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</si>
  <si>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</si>
  <si>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</si>
  <si>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</si>
  <si>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</si>
  <si>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</si>
  <si>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</si>
  <si>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</si>
  <si>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</si>
  <si>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</si>
  <si>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</si>
  <si>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</si>
  <si>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</si>
  <si>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</si>
  <si>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</si>
  <si>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</si>
  <si>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</si>
  <si>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</si>
  <si>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</si>
  <si>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</si>
  <si>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</si>
  <si>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</si>
  <si>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</si>
  <si>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</si>
  <si>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</si>
  <si>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</si>
  <si>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</si>
  <si>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</si>
  <si>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</si>
  <si>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</si>
  <si>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</si>
  <si>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</si>
  <si>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</si>
  <si>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</si>
  <si>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</si>
  <si>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</si>
  <si>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</si>
  <si>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</si>
  <si>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</si>
  <si>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</si>
  <si>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</si>
  <si>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</si>
  <si>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</si>
  <si>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</si>
  <si>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</si>
  <si>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</si>
  <si>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</si>
  <si>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</si>
  <si>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</si>
  <si>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</si>
  <si>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</si>
  <si>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</si>
  <si>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</si>
  <si>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</si>
  <si>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</si>
  <si>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</si>
  <si>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</si>
  <si>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</si>
  <si>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</si>
  <si>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</si>
  <si>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</si>
  <si>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</si>
  <si>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</si>
  <si>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</si>
  <si>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</si>
  <si>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</si>
  <si>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</si>
  <si>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</si>
  <si>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</si>
  <si>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</si>
  <si>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</si>
  <si>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</si>
  <si>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</si>
  <si>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</si>
  <si>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</si>
  <si>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</si>
  <si>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</si>
  <si>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</si>
  <si>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</si>
  <si>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</si>
  <si>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</si>
  <si>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</si>
  <si>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</si>
  <si>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</si>
  <si>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</si>
  <si>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</si>
  <si>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</si>
  <si>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</si>
  <si>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</si>
  <si>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</si>
  <si>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</si>
  <si>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</si>
  <si>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</si>
  <si>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</si>
  <si>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</si>
  <si>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</si>
  <si>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</si>
  <si>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</si>
  <si>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</si>
  <si>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</si>
  <si>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</si>
  <si>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</si>
  <si>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</si>
  <si>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</si>
  <si>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</si>
  <si>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</si>
  <si>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</si>
  <si>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</si>
  <si>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</si>
  <si>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</si>
  <si>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</si>
  <si>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</si>
  <si>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</si>
  <si>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</si>
  <si>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</si>
  <si>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</si>
  <si>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</si>
  <si>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</si>
  <si>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</si>
  <si>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</si>
  <si>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</si>
  <si>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</si>
  <si>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</si>
  <si>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</si>
  <si>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</si>
  <si>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</si>
  <si>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</si>
  <si>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</si>
  <si>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</si>
  <si>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</si>
  <si>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</si>
  <si>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</si>
  <si>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</si>
  <si>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</si>
  <si>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</si>
  <si>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</si>
  <si>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</si>
  <si>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</si>
  <si>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</si>
  <si>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</si>
  <si>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</si>
  <si>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</si>
  <si>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</si>
  <si>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</si>
  <si>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</si>
  <si>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</si>
  <si>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</si>
  <si>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</si>
  <si>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</si>
  <si>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</si>
  <si>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</si>
  <si>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</si>
  <si>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</si>
  <si>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</si>
  <si>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</si>
  <si>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</si>
  <si>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</si>
  <si>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</si>
  <si>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</si>
  <si>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</si>
  <si>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</si>
  <si>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</si>
  <si>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</si>
  <si>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</si>
  <si>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</si>
  <si>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</si>
  <si>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</si>
  <si>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</si>
  <si>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</si>
  <si>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</si>
  <si>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</si>
  <si>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</si>
  <si>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</si>
  <si>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</si>
  <si>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</si>
  <si>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</si>
  <si>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</si>
  <si>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</si>
  <si>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</si>
  <si>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</si>
  <si>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</si>
  <si>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</si>
  <si>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</si>
  <si>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</si>
  <si>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</si>
  <si>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</si>
  <si>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</si>
  <si>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</si>
  <si>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</si>
  <si>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</si>
  <si>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</si>
  <si>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</si>
  <si>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</si>
  <si>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</si>
  <si>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</si>
  <si>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</si>
  <si>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</si>
  <si>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</si>
  <si>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</si>
  <si>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</si>
  <si>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</si>
  <si>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</si>
  <si>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</si>
  <si>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</si>
  <si>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</si>
  <si>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</si>
  <si>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</si>
  <si>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</si>
  <si>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</si>
  <si>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</si>
  <si>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</si>
  <si>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</si>
  <si>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</si>
  <si>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</si>
  <si>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</si>
  <si>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</si>
  <si>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</si>
  <si>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</si>
  <si>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</si>
  <si>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</si>
  <si>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</si>
  <si>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</si>
  <si>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</si>
  <si>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</si>
  <si>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</si>
  <si>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</si>
  <si>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</si>
  <si>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</si>
  <si>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</si>
  <si>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</si>
  <si>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</si>
  <si>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</si>
  <si>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</si>
  <si>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</si>
  <si>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</si>
  <si>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</si>
  <si>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</si>
  <si>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</si>
  <si>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</si>
  <si>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</si>
  <si>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</si>
  <si>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</si>
  <si>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</si>
  <si>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</si>
  <si>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</si>
  <si>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</si>
  <si>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</si>
  <si>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</si>
  <si>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</si>
  <si>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</si>
  <si>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</si>
  <si>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</si>
  <si>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</si>
  <si>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</si>
  <si>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</si>
  <si>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</si>
  <si>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</si>
  <si>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</si>
  <si>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</si>
  <si>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</si>
  <si>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</si>
  <si>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</si>
  <si>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</si>
  <si>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</si>
  <si>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</si>
  <si>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</si>
  <si>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</si>
  <si>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</si>
  <si>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</si>
  <si>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</si>
  <si>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</si>
  <si>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</si>
  <si>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</si>
  <si>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</si>
  <si>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</si>
  <si>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</si>
  <si>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</si>
  <si>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</si>
  <si>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</si>
  <si>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</si>
  <si>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</si>
  <si>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</si>
  <si>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</si>
  <si>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</si>
  <si>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</si>
  <si>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</si>
  <si>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</si>
  <si>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</si>
  <si>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</si>
  <si>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</si>
  <si>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</si>
  <si>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</si>
  <si>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</si>
  <si>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</si>
  <si>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</si>
  <si>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</si>
  <si>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</si>
  <si>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</si>
  <si>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</si>
  <si>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</si>
  <si>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</si>
  <si>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</si>
  <si>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</si>
  <si>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</si>
  <si>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</si>
  <si>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</si>
  <si>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</si>
  <si>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</si>
  <si>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</si>
  <si>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</si>
  <si>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</si>
  <si>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</si>
  <si>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</si>
  <si>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</si>
  <si>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</si>
  <si>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</si>
  <si>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</si>
  <si>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</si>
  <si>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</si>
  <si>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</si>
  <si>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</si>
  <si>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</si>
  <si>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</si>
  <si>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</si>
  <si>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</si>
  <si>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</si>
  <si>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</si>
  <si>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</si>
  <si>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</si>
  <si>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</si>
  <si>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</si>
  <si>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</si>
  <si>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</si>
  <si>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</si>
  <si>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</si>
  <si>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</si>
  <si>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</si>
  <si>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</si>
  <si>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</si>
  <si>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</si>
  <si>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</si>
  <si>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</si>
  <si>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</si>
  <si>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</si>
  <si>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</si>
  <si>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</si>
  <si>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</si>
  <si>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</si>
  <si>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</si>
  <si>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</si>
  <si>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</si>
  <si>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</si>
  <si>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</si>
  <si>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</si>
  <si>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</si>
  <si>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</si>
  <si>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</si>
  <si>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</si>
  <si>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</si>
  <si>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</si>
  <si>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</si>
  <si>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</si>
  <si>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</si>
  <si>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</si>
  <si>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</si>
  <si>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</si>
  <si>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</si>
  <si>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</si>
  <si>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</si>
  <si>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</si>
  <si>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</si>
  <si>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</si>
  <si>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</si>
  <si>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</si>
  <si>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</si>
  <si>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</si>
  <si>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</si>
  <si>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</si>
  <si>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</si>
  <si>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</si>
  <si>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</si>
  <si>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</si>
  <si>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</si>
  <si>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</si>
  <si>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</si>
  <si>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</si>
  <si>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</si>
  <si>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</si>
  <si>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</si>
  <si>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</si>
  <si>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</si>
  <si>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</si>
  <si>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</si>
  <si>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</si>
  <si>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</si>
  <si>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</si>
  <si>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</si>
  <si>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</si>
  <si>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</si>
  <si>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</si>
  <si>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</si>
  <si>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</si>
  <si>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</si>
  <si>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</si>
  <si>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</si>
  <si>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</si>
  <si>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</si>
  <si>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</si>
  <si>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</si>
  <si>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</si>
  <si>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</si>
  <si>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</si>
  <si>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</si>
  <si>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</si>
  <si>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</si>
  <si>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</si>
  <si>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</si>
  <si>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</si>
  <si>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</si>
  <si>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</si>
  <si>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</si>
  <si>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</si>
  <si>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</si>
  <si>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</si>
  <si>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</si>
  <si>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</si>
  <si>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</si>
  <si>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</si>
  <si>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</si>
  <si>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</si>
  <si>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</si>
  <si>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</si>
  <si>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</si>
  <si>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</si>
  <si>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</si>
  <si>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</si>
  <si>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</si>
  <si>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</si>
  <si>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</si>
  <si>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</si>
  <si>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</si>
  <si>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</si>
  <si>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</si>
  <si>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</si>
  <si>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</si>
  <si>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</si>
  <si>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</si>
  <si>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</si>
  <si>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</si>
  <si>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</si>
  <si>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</si>
  <si>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</si>
  <si>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</si>
  <si>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</si>
  <si>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</si>
  <si>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</si>
  <si>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</si>
  <si>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</si>
  <si>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</si>
  <si>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</si>
  <si>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</si>
  <si>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</si>
  <si>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</si>
  <si>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</si>
  <si>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</si>
  <si>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</si>
  <si>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</si>
  <si>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</si>
  <si>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</si>
  <si>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</si>
  <si>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</si>
  <si>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</si>
  <si>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</si>
  <si>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</si>
  <si>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</si>
  <si>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</si>
  <si>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</si>
  <si>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</si>
  <si>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</si>
  <si>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</si>
  <si>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</si>
  <si>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</si>
  <si>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</si>
  <si>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</si>
  <si>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</si>
  <si>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</si>
  <si>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</si>
  <si>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</si>
  <si>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</si>
  <si>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</si>
  <si>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</si>
  <si>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</si>
  <si>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</si>
  <si>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</si>
  <si>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</si>
  <si>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</si>
  <si>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</si>
  <si>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</si>
  <si>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</si>
  <si>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</si>
  <si>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</si>
  <si>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</si>
  <si>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</si>
  <si>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</si>
  <si>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</si>
  <si>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</si>
  <si>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</si>
  <si>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</si>
  <si>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</si>
  <si>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</si>
  <si>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</si>
  <si>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</si>
  <si>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</si>
  <si>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</si>
  <si>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</si>
  <si>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</si>
  <si>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</si>
  <si>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</si>
  <si>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</si>
  <si>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</si>
  <si>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</si>
  <si>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</si>
  <si>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</si>
  <si>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</si>
  <si>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</si>
  <si>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</si>
  <si>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</si>
  <si>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</si>
  <si>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</si>
  <si>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</si>
  <si>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</si>
  <si>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</si>
  <si>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</si>
  <si>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</si>
  <si>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</si>
  <si>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</si>
  <si>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</si>
  <si>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</si>
  <si>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</si>
  <si>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</si>
  <si>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</si>
  <si>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</si>
  <si>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</si>
  <si>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</si>
  <si>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</si>
  <si>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</si>
  <si>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</si>
  <si>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</si>
  <si>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</si>
  <si>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</si>
  <si>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</si>
  <si>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</si>
  <si>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</si>
  <si>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</si>
  <si>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</si>
  <si>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</si>
  <si>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</si>
  <si>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</si>
  <si>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</si>
  <si>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</si>
  <si>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</si>
  <si>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</si>
  <si>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</si>
  <si>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</si>
  <si>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</si>
  <si>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</si>
  <si>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</si>
  <si>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</si>
  <si>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</si>
  <si>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</si>
  <si>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</si>
  <si>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</si>
  <si>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</si>
  <si>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</si>
  <si>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</si>
  <si>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</si>
  <si>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</si>
  <si>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</si>
  <si>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</si>
  <si>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</si>
  <si>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</si>
  <si>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</si>
  <si>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</si>
  <si>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</si>
  <si>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</si>
  <si>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</si>
  <si>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</si>
  <si>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</si>
  <si>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</si>
  <si>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</si>
  <si>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</si>
  <si>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</si>
  <si>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</si>
  <si>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</si>
  <si>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</si>
  <si>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</si>
  <si>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</si>
  <si>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</si>
  <si>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</si>
  <si>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</si>
  <si>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</si>
  <si>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</si>
  <si>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</si>
  <si>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</si>
  <si>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</si>
  <si>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</si>
  <si>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</si>
  <si>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</si>
  <si>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</si>
  <si>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</si>
  <si>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</si>
  <si>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</si>
  <si>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</si>
  <si>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</si>
  <si>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</si>
  <si>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</si>
  <si>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</si>
  <si>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</si>
  <si>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</si>
  <si>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</si>
  <si>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</si>
  <si>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</si>
  <si>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</si>
  <si>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</si>
  <si>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</si>
  <si>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</si>
  <si>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</si>
  <si>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</si>
  <si>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</si>
  <si>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</si>
  <si>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</si>
  <si>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</si>
  <si>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</si>
  <si>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</si>
  <si>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</si>
  <si>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</si>
  <si>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</si>
  <si>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</si>
  <si>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</si>
  <si>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</si>
  <si>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</si>
  <si>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</si>
  <si>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</si>
  <si>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</si>
  <si>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</si>
  <si>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</si>
  <si>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</si>
  <si>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</si>
  <si>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</si>
  <si>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</si>
  <si>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</si>
  <si>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</si>
  <si>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</si>
  <si>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</si>
  <si>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</si>
  <si>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</si>
  <si>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</si>
  <si>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</si>
  <si>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</si>
  <si>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</si>
  <si>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</si>
  <si>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</si>
  <si>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</si>
  <si>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</si>
  <si>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</si>
  <si>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</si>
  <si>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</si>
  <si>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</si>
  <si>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</si>
  <si>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</si>
  <si>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</si>
  <si>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</si>
  <si>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</si>
  <si>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</si>
  <si>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</si>
  <si>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</si>
  <si>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</si>
  <si>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</si>
  <si>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</si>
  <si>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</si>
  <si>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</si>
  <si>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</si>
  <si>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</si>
  <si>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</si>
  <si>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</si>
  <si>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</si>
  <si>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</si>
  <si>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</si>
  <si>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</si>
  <si>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</si>
  <si>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</si>
  <si>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</si>
  <si>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</si>
  <si>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</si>
  <si>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</si>
  <si>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</si>
  <si>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</si>
  <si>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</si>
  <si>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</si>
  <si>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</si>
  <si>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</si>
  <si>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</si>
  <si>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</si>
  <si>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</si>
  <si>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</si>
  <si>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</si>
  <si>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</si>
  <si>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</si>
  <si>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</si>
  <si>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</si>
  <si>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</si>
  <si>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</si>
  <si>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</si>
  <si>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</si>
  <si>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</si>
  <si>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</si>
  <si>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</si>
  <si>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</si>
  <si>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</si>
  <si>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</si>
  <si>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</si>
  <si>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</si>
  <si>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</si>
  <si>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</si>
  <si>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</si>
  <si>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</si>
  <si>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</si>
  <si>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</si>
  <si>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</si>
  <si>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</si>
  <si>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</si>
  <si>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</si>
  <si>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</si>
  <si>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</si>
  <si>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</si>
  <si>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</si>
  <si>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</si>
  <si>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</si>
  <si>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</si>
  <si>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</si>
  <si>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</si>
  <si>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</si>
  <si>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</si>
  <si>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</si>
  <si>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</si>
  <si>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</si>
  <si>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</si>
  <si>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</si>
  <si>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</si>
  <si>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</si>
  <si>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</si>
  <si>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</si>
  <si>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</si>
  <si>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</si>
  <si>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</si>
  <si>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</si>
  <si>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</si>
  <si>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</si>
  <si>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</si>
  <si>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</si>
  <si>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</si>
  <si>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</si>
  <si>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</si>
  <si>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</si>
  <si>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</si>
  <si>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</si>
  <si>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</si>
  <si>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</si>
  <si>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</si>
  <si>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</si>
  <si>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</si>
  <si>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</si>
  <si>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</si>
  <si>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</si>
  <si>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</si>
  <si>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</si>
  <si>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</si>
  <si>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</si>
  <si>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</si>
  <si>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</si>
  <si>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</si>
  <si>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</si>
  <si>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</si>
  <si>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</si>
  <si>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</si>
  <si>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</si>
  <si>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</si>
  <si>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</si>
  <si>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</si>
  <si>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</si>
  <si>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</si>
  <si>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</si>
  <si>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</si>
  <si>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</si>
  <si>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</si>
  <si>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</si>
  <si>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</si>
  <si>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</si>
  <si>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</si>
  <si>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</si>
  <si>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</si>
  <si>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</si>
  <si>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</si>
  <si>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</si>
  <si>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</si>
  <si>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</si>
  <si>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</si>
  <si>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</si>
  <si>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</si>
  <si>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</si>
  <si>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</si>
  <si>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</si>
  <si>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</si>
  <si>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</si>
  <si>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</si>
  <si>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</si>
  <si>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</si>
  <si>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</si>
  <si>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</si>
  <si>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</si>
  <si>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</si>
  <si>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</si>
  <si>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</si>
  <si>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</si>
  <si>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</si>
  <si>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</si>
  <si>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</si>
  <si>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</si>
  <si>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</si>
  <si>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</si>
  <si>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</si>
  <si>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</si>
  <si>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</si>
  <si>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</si>
  <si>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</si>
  <si>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</si>
  <si>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</si>
  <si>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</si>
  <si>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</si>
  <si>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</si>
  <si>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</si>
  <si>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</si>
  <si>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</si>
  <si>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</si>
  <si>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</si>
  <si>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</si>
  <si>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</si>
  <si>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</si>
  <si>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</si>
  <si>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</si>
  <si>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</si>
  <si>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</si>
  <si>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</si>
  <si>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</si>
  <si>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</si>
  <si>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</si>
  <si>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</si>
  <si>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</si>
  <si>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</si>
  <si>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</si>
  <si>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</si>
  <si>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</si>
  <si>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</si>
  <si>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</si>
  <si>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</si>
  <si>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</si>
  <si>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</si>
  <si>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</si>
  <si>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</si>
  <si>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</si>
  <si>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</si>
  <si>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</si>
  <si>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</si>
  <si>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</si>
  <si>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</si>
  <si>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</si>
  <si>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</si>
  <si>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</si>
  <si>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</si>
  <si>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</si>
  <si>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</si>
  <si>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</si>
  <si>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</si>
  <si>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</si>
  <si>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</si>
  <si>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</si>
  <si>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</si>
  <si>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</si>
  <si>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</si>
  <si>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</si>
  <si>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</si>
  <si>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</si>
  <si>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</si>
  <si>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</si>
  <si>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</si>
  <si>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</si>
  <si>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</si>
  <si>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</si>
  <si>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</si>
  <si>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</si>
  <si>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</si>
  <si>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</si>
  <si>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</si>
  <si>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</si>
  <si>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</si>
  <si>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</si>
  <si>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</si>
  <si>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</si>
  <si>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</si>
  <si>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</si>
  <si>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</si>
  <si>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</si>
  <si>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</si>
  <si>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</si>
  <si>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</si>
  <si>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</si>
  <si>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</si>
  <si>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</si>
  <si>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</si>
  <si>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</si>
  <si>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</si>
  <si>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</si>
  <si>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</si>
  <si>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</si>
  <si>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</si>
  <si>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</si>
  <si>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</si>
  <si>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</si>
  <si>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</si>
  <si>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</si>
  <si>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</si>
  <si>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</si>
  <si>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</si>
  <si>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</si>
  <si>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</si>
  <si>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</si>
  <si>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</si>
  <si>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</si>
  <si>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</si>
  <si>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</si>
  <si>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</si>
  <si>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</si>
  <si>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</si>
  <si>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</si>
  <si>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</si>
  <si>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</si>
  <si>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</si>
  <si>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</si>
  <si>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</si>
  <si>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</si>
  <si>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</si>
  <si>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</si>
  <si>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</si>
  <si>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</si>
  <si>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</si>
  <si>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</si>
  <si>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</si>
  <si>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</si>
  <si>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</si>
  <si>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</si>
  <si>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</si>
  <si>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</si>
  <si>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</si>
  <si>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</si>
  <si>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</si>
  <si>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</si>
  <si>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</si>
  <si>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</si>
  <si>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</si>
  <si>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</si>
  <si>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</si>
  <si>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</si>
  <si>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</si>
  <si>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</si>
  <si>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</si>
  <si>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</si>
  <si>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</si>
  <si>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</si>
  <si>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</si>
  <si>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</si>
  <si>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</si>
  <si>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</si>
  <si>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</si>
  <si>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</si>
  <si>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</si>
  <si>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</si>
  <si>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</si>
  <si>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</si>
  <si>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</si>
  <si>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</si>
  <si>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</si>
  <si>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</si>
  <si>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</si>
  <si>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</si>
  <si>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</si>
  <si>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</si>
  <si>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</si>
  <si>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</si>
  <si>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</si>
  <si>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</si>
  <si>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</si>
  <si>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</si>
  <si>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</si>
  <si>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</si>
  <si>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</si>
  <si>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</si>
  <si>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</si>
  <si>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</si>
  <si>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</si>
  <si>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</si>
  <si>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</si>
  <si>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</si>
  <si>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</si>
  <si>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</si>
  <si>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</si>
  <si>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</si>
  <si>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</si>
  <si>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</si>
  <si>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</si>
  <si>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</si>
  <si>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</si>
  <si>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</si>
  <si>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</si>
  <si>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</si>
  <si>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</si>
  <si>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</si>
  <si>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</si>
  <si>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</si>
  <si>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</si>
  <si>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</si>
  <si>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</si>
  <si>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</si>
  <si>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</si>
  <si>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</si>
  <si>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</si>
  <si>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</si>
  <si>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</si>
  <si>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</si>
  <si>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</si>
  <si>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</si>
  <si>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</si>
  <si>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</si>
  <si>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</si>
  <si>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</si>
  <si>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</si>
  <si>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</si>
  <si>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</si>
  <si>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</si>
  <si>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</si>
  <si>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</si>
  <si>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</si>
  <si>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</si>
  <si>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</si>
  <si>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</si>
  <si>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</si>
  <si>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</si>
  <si>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</si>
  <si>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</si>
  <si>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</si>
  <si>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</si>
  <si>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</si>
  <si>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</si>
  <si>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</si>
  <si>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</si>
  <si>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</si>
  <si>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</si>
  <si>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</si>
  <si>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</si>
  <si>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</si>
  <si>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</si>
  <si>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</si>
  <si>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</si>
  <si>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</si>
  <si>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</si>
  <si>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</si>
  <si>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</si>
  <si>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</si>
  <si>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</si>
  <si>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</si>
  <si>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</si>
  <si>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</si>
  <si>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</si>
  <si>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</si>
  <si>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</si>
  <si>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</si>
  <si>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</si>
  <si>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</si>
  <si>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</si>
  <si>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</si>
  <si>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</si>
  <si>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</si>
  <si>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</si>
  <si>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</si>
  <si>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</si>
  <si>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</si>
  <si>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</si>
  <si>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</si>
  <si>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</si>
  <si>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</si>
  <si>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</si>
  <si>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</si>
  <si>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</si>
  <si>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</si>
  <si>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</si>
  <si>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</si>
  <si>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</si>
  <si>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</si>
  <si>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</si>
  <si>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</si>
  <si>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</si>
  <si>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</si>
  <si>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</si>
  <si>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</si>
  <si>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</si>
  <si>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</si>
  <si>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</si>
  <si>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</si>
  <si>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</si>
  <si>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</si>
  <si>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</si>
  <si>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</si>
  <si>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</si>
  <si>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</si>
  <si>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</si>
  <si>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</si>
  <si>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</si>
  <si>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</si>
  <si>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</si>
  <si>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</si>
  <si>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</si>
  <si>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</si>
  <si>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</si>
  <si>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</si>
  <si>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</si>
  <si>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</si>
  <si>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</si>
  <si>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</si>
  <si>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</si>
  <si>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</si>
  <si>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</si>
  <si>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</si>
  <si>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</si>
  <si>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</si>
  <si>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</si>
  <si>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</si>
  <si>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</si>
  <si>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</si>
  <si>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</si>
  <si>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</si>
  <si>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</si>
  <si>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</si>
  <si>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</si>
  <si>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</si>
  <si>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</si>
  <si>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</si>
  <si>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</si>
  <si>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</si>
  <si>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</si>
  <si>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</si>
  <si>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</si>
  <si>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</si>
  <si>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</si>
  <si>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</si>
  <si>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</si>
  <si>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</si>
  <si>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</si>
  <si>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</si>
  <si>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</si>
  <si>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</si>
  <si>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</si>
  <si>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</si>
  <si>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</si>
  <si>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</si>
  <si>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</si>
  <si>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</si>
  <si>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</si>
  <si>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</si>
  <si>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</si>
  <si>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</si>
  <si>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</si>
  <si>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</si>
  <si>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</si>
  <si>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</si>
  <si>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</si>
  <si>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</si>
  <si>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</si>
  <si>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</si>
  <si>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</si>
  <si>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</si>
  <si>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</si>
  <si>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</si>
  <si>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</si>
  <si>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</si>
  <si>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</si>
  <si>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</si>
  <si>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</si>
  <si>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</si>
  <si>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</si>
  <si>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</si>
  <si>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</si>
  <si>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</si>
  <si>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</si>
  <si>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</si>
  <si>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</si>
  <si>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</si>
  <si>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</si>
  <si>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</si>
  <si>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</si>
  <si>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</si>
  <si>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</si>
  <si>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</si>
  <si>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</si>
  <si>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</si>
  <si>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</si>
  <si>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</si>
  <si>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</si>
  <si>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</si>
  <si>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</si>
  <si>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</si>
  <si>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</si>
  <si>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</si>
  <si>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</si>
  <si>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</si>
  <si>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</si>
  <si>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</si>
  <si>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</si>
  <si>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</si>
  <si>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</si>
  <si>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</si>
  <si>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</si>
  <si>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</si>
  <si>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</si>
  <si>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</si>
  <si>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</si>
  <si>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</si>
  <si>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</si>
  <si>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</si>
  <si>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</si>
  <si>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</si>
  <si>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</si>
  <si>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</si>
  <si>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</si>
  <si>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</si>
  <si>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</si>
  <si>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</si>
  <si>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</si>
  <si>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</si>
  <si>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</si>
  <si>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</si>
  <si>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</si>
  <si>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</si>
  <si>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</si>
  <si>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</si>
  <si>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</si>
  <si>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</si>
  <si>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</si>
  <si>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</si>
  <si>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</si>
  <si>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</si>
  <si>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</si>
  <si>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</si>
  <si>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</si>
  <si>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</si>
  <si>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</si>
  <si>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</si>
  <si>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</si>
  <si>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</si>
  <si>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</si>
  <si>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</si>
  <si>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</si>
  <si>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</si>
  <si>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</si>
  <si>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</si>
  <si>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</si>
  <si>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</si>
  <si>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</si>
  <si>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</si>
  <si>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</si>
  <si>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</si>
  <si>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</si>
  <si>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</si>
  <si>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</si>
  <si>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</si>
  <si>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</si>
  <si>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</si>
  <si>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</si>
  <si>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</si>
  <si>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</si>
  <si>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</si>
  <si>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</si>
  <si>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</si>
  <si>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</si>
  <si>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</si>
  <si>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</si>
  <si>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</si>
  <si>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</si>
  <si>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</si>
  <si>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</si>
  <si>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</si>
  <si>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</si>
  <si>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</si>
  <si>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</si>
  <si>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</si>
  <si>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</si>
  <si>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</si>
  <si>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</si>
  <si>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</si>
  <si>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</si>
  <si>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</si>
  <si>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</si>
  <si>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</si>
  <si>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</si>
  <si>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</si>
  <si>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</si>
  <si>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</si>
  <si>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</si>
  <si>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</si>
  <si>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</si>
  <si>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</si>
  <si>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</si>
  <si>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</si>
  <si>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</si>
  <si>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</si>
  <si>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</si>
  <si>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</si>
  <si>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</si>
  <si>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</si>
  <si>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</si>
  <si>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</si>
  <si>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</si>
  <si>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</si>
  <si>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</si>
  <si>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</si>
  <si>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</si>
  <si>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</si>
  <si>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</si>
  <si>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</si>
  <si>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</si>
  <si>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</si>
  <si>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</si>
  <si>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</si>
  <si>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</si>
  <si>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</si>
  <si>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</si>
  <si>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</si>
  <si>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</si>
  <si>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</si>
  <si>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</si>
  <si>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</si>
  <si>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</si>
  <si>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</si>
  <si>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</si>
  <si>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</si>
  <si>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</si>
  <si>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</si>
  <si>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</si>
  <si>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</si>
  <si>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</si>
  <si>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</si>
  <si>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</si>
  <si>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</si>
  <si>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</si>
  <si>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</si>
  <si>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</si>
  <si>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</si>
  <si>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</si>
  <si>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</si>
  <si>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</si>
  <si>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</si>
  <si>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</si>
  <si>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</si>
  <si>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</si>
  <si>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</si>
  <si>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</si>
  <si>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</si>
  <si>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</si>
  <si>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</si>
  <si>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</si>
  <si>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</si>
  <si>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</si>
  <si>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</si>
  <si>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</si>
  <si>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</si>
  <si>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</si>
  <si>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</si>
  <si>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</si>
  <si>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</si>
  <si>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</si>
  <si>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</si>
  <si>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</si>
  <si>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</si>
  <si>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</si>
  <si>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</si>
  <si>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</si>
  <si>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</si>
  <si>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</si>
  <si>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</si>
  <si>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</si>
  <si>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</si>
  <si>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</si>
  <si>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</si>
  <si>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</si>
  <si>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</si>
  <si>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</si>
  <si>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</si>
  <si>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</si>
  <si>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</si>
  <si>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</si>
  <si>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</si>
  <si>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</si>
  <si>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</si>
  <si>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</si>
  <si>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</si>
  <si>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</si>
  <si>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</si>
  <si>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</si>
  <si>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</si>
  <si>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</si>
  <si>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</si>
  <si>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</si>
  <si>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</si>
  <si>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</si>
  <si>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</si>
  <si>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</si>
  <si>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</si>
  <si>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</si>
  <si>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</si>
  <si>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</si>
  <si>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</si>
  <si>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</si>
  <si>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</si>
  <si>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</si>
  <si>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</si>
  <si>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</si>
  <si>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</si>
  <si>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</si>
  <si>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</si>
  <si>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</si>
  <si>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</si>
  <si>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</si>
  <si>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</si>
  <si>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</si>
  <si>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</si>
  <si>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</si>
  <si>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</si>
  <si>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</si>
  <si>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</si>
  <si>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</si>
  <si>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</si>
  <si>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</si>
  <si>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</si>
  <si>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</si>
  <si>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</si>
  <si>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</si>
  <si>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</si>
  <si>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</si>
  <si>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</si>
  <si>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</si>
  <si>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</si>
  <si>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</si>
  <si>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</si>
  <si>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</si>
  <si>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</si>
  <si>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</si>
  <si>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</si>
  <si>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</si>
  <si>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</si>
  <si>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</si>
  <si>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</si>
  <si>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</si>
  <si>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</si>
  <si>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</si>
  <si>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</si>
  <si>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</si>
  <si>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</si>
  <si>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</si>
  <si>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</si>
  <si>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</si>
  <si>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</si>
  <si>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</si>
  <si>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</si>
  <si>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</si>
  <si>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</si>
  <si>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</si>
  <si>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</si>
  <si>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</si>
  <si>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</si>
  <si>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</si>
  <si>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</si>
  <si>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</si>
  <si>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</si>
  <si>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</si>
  <si>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</si>
  <si>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</si>
  <si>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</si>
  <si>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</si>
  <si>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</si>
  <si>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</si>
  <si>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</si>
  <si>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</si>
  <si>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</si>
  <si>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</si>
  <si>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</si>
  <si>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</si>
  <si>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</si>
  <si>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</si>
  <si>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</si>
  <si>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</si>
  <si>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</si>
  <si>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</si>
  <si>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</si>
  <si>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</si>
  <si>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</si>
  <si>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</si>
  <si>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</si>
  <si>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</si>
  <si>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</si>
  <si>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</si>
  <si>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</si>
  <si>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</si>
  <si>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</si>
  <si>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</si>
  <si>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</si>
  <si>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</si>
  <si>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</si>
  <si>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</si>
  <si>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</si>
  <si>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</si>
  <si>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</si>
  <si>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</si>
  <si>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</si>
  <si>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</si>
  <si>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</si>
  <si>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</si>
  <si>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</si>
  <si>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</si>
  <si>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</si>
  <si>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</si>
  <si>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</si>
  <si>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</si>
  <si>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</si>
  <si>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</si>
  <si>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</si>
  <si>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</si>
  <si>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</si>
  <si>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</si>
  <si>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</si>
  <si>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</si>
  <si>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</si>
  <si>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</si>
  <si>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</si>
  <si>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</si>
  <si>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</si>
  <si>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</si>
  <si>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</si>
  <si>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</si>
  <si>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</si>
  <si>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</si>
  <si>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</si>
  <si>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</si>
  <si>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</si>
  <si>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</si>
  <si>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</si>
  <si>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</si>
  <si>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</si>
  <si>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</si>
  <si>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</si>
  <si>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</si>
  <si>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</si>
  <si>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</si>
  <si>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</si>
  <si>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</si>
  <si>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</si>
  <si>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</si>
  <si>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</si>
  <si>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</si>
  <si>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</si>
  <si>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</si>
  <si>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</si>
  <si>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</si>
  <si>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</si>
  <si>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</si>
  <si>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</si>
  <si>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</si>
  <si>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</si>
  <si>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</si>
  <si>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</si>
  <si>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</si>
  <si>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</si>
  <si>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</si>
  <si>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</si>
  <si>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</si>
  <si>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</si>
  <si>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</si>
  <si>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</si>
  <si>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</si>
  <si>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</si>
  <si>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</si>
  <si>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</si>
  <si>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</si>
  <si>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</si>
  <si>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</si>
  <si>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</si>
  <si>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</si>
  <si>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</si>
  <si>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</si>
  <si>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</si>
  <si>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</si>
  <si>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</si>
  <si>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</si>
  <si>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</si>
  <si>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</si>
  <si>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</si>
  <si>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</si>
  <si>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</si>
  <si>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</si>
  <si>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</si>
  <si>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</si>
  <si>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</si>
  <si>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</si>
  <si>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</si>
  <si>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</si>
  <si>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</si>
  <si>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</si>
  <si>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</si>
  <si>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</si>
  <si>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</si>
  <si>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</si>
  <si>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</si>
  <si>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</si>
  <si>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</si>
  <si>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</si>
  <si>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</si>
  <si>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</si>
  <si>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</si>
  <si>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</si>
  <si>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</si>
  <si>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</si>
  <si>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</si>
  <si>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</si>
  <si>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</si>
  <si>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</si>
  <si>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</si>
  <si>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</si>
  <si>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</si>
  <si>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</si>
  <si>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</si>
  <si>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</si>
  <si>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</si>
  <si>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</si>
  <si>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</si>
  <si>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</si>
  <si>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</si>
  <si>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</si>
  <si>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</si>
  <si>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</si>
  <si>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</si>
  <si>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</si>
  <si>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</si>
  <si>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</si>
  <si>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</si>
  <si>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</si>
  <si>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</si>
  <si>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</si>
  <si>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</si>
  <si>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</si>
  <si>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</si>
  <si>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</si>
  <si>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</si>
  <si>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</si>
  <si>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</si>
  <si>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</si>
  <si>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</si>
  <si>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</si>
  <si>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</si>
  <si>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</si>
  <si>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</si>
  <si>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</si>
  <si>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</si>
  <si>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</si>
  <si>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</si>
  <si>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</si>
  <si>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</si>
  <si>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</si>
  <si>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</si>
  <si>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</si>
  <si>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</si>
  <si>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</si>
  <si>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</si>
  <si>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</si>
  <si>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</si>
  <si>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</si>
  <si>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</si>
  <si>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</si>
  <si>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</si>
  <si>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</si>
  <si>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</si>
  <si>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</si>
  <si>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</si>
  <si>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</si>
  <si>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</si>
  <si>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</si>
  <si>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</si>
  <si>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</si>
  <si>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</si>
  <si>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</si>
  <si>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</si>
  <si>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</si>
  <si>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</si>
  <si>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</si>
  <si>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</si>
  <si>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</si>
  <si>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</si>
  <si>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</si>
  <si>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</si>
  <si>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</si>
  <si>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</si>
  <si>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</si>
  <si>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</si>
  <si>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</si>
  <si>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</si>
  <si>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</si>
  <si>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</si>
  <si>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</si>
  <si>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</si>
  <si>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</si>
  <si>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</si>
  <si>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</si>
  <si>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</si>
  <si>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</si>
  <si>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</si>
  <si>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</si>
  <si>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</si>
  <si>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</si>
  <si>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</si>
  <si>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</si>
  <si>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</si>
  <si>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</si>
  <si>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</si>
  <si>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</si>
  <si>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</si>
  <si>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</si>
  <si>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</si>
  <si>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</si>
  <si>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</si>
  <si>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</si>
  <si>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</si>
  <si>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</si>
  <si>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</si>
  <si>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</si>
  <si>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</si>
  <si>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</si>
  <si>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</si>
  <si>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</si>
  <si>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</si>
  <si>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</si>
  <si>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</si>
  <si>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</si>
  <si>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</si>
  <si>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</si>
  <si>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</si>
  <si>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</si>
  <si>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</si>
  <si>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</si>
  <si>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</si>
  <si>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</si>
  <si>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</si>
  <si>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</si>
  <si>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</si>
  <si>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</si>
  <si>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</si>
  <si>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</si>
  <si>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</si>
  <si>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</si>
  <si>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</si>
  <si>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</si>
  <si>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</si>
  <si>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</si>
  <si>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</si>
  <si>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</si>
  <si>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</si>
  <si>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</si>
  <si>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</si>
  <si>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</si>
  <si>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</si>
  <si>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</si>
  <si>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</si>
  <si>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</si>
  <si>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</si>
  <si>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</si>
  <si>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</si>
  <si>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</si>
  <si>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</si>
  <si>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</si>
  <si>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</si>
  <si>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</si>
  <si>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</si>
  <si>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</si>
  <si>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</si>
  <si>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</si>
  <si>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</si>
  <si>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</si>
  <si>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</si>
  <si>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</si>
  <si>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</si>
  <si>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</si>
  <si>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</si>
  <si>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</si>
  <si>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</si>
  <si>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</si>
  <si>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</si>
  <si>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</si>
  <si>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</si>
  <si>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</si>
  <si>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</si>
  <si>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</si>
  <si>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</si>
  <si>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</si>
  <si>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</si>
  <si>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</si>
  <si>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</si>
  <si>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</si>
  <si>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</si>
  <si>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</si>
  <si>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</si>
  <si>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</si>
  <si>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</si>
  <si>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</si>
  <si>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</si>
  <si>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</si>
  <si>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</si>
  <si>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</si>
  <si>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</si>
  <si>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</si>
  <si>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</si>
  <si>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</si>
  <si>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</si>
  <si>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</si>
  <si>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</si>
  <si>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</si>
  <si>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</si>
  <si>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</si>
  <si>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</si>
  <si>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</si>
  <si>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</si>
  <si>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</si>
  <si>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</si>
  <si>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</si>
  <si>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</si>
  <si>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</si>
  <si>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</si>
  <si>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</si>
  <si>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</si>
  <si>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</si>
  <si>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</si>
  <si>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</si>
  <si>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</si>
  <si>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</si>
  <si>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</si>
  <si>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</si>
  <si>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</si>
  <si>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</si>
  <si>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</si>
  <si>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</si>
  <si>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</si>
  <si>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</si>
  <si>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</si>
  <si>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</si>
  <si>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</si>
  <si>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</si>
  <si>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</si>
  <si>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</si>
  <si>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</si>
  <si>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</si>
  <si>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</si>
  <si>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</si>
  <si>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</si>
  <si>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</si>
  <si>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</si>
  <si>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</si>
  <si>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</si>
  <si>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</si>
  <si>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</si>
  <si>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</si>
  <si>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</si>
  <si>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</si>
  <si>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</si>
  <si>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</si>
  <si>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</si>
  <si>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</si>
  <si>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</si>
  <si>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</si>
  <si>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</si>
  <si>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</si>
  <si>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</si>
  <si>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</si>
  <si>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</si>
  <si>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</si>
  <si>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</si>
  <si>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</si>
  <si>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</si>
  <si>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</si>
  <si>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</si>
  <si>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</si>
  <si>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</si>
  <si>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</si>
  <si>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</si>
  <si>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</si>
  <si>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</si>
  <si>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</si>
  <si>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</si>
  <si>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</si>
  <si>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</si>
  <si>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</si>
  <si>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</si>
  <si>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</si>
  <si>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</si>
  <si>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</si>
  <si>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</si>
  <si>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</si>
  <si>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</si>
  <si>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</si>
  <si>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</si>
  <si>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</si>
  <si>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</si>
  <si>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</si>
  <si>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</si>
  <si>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</si>
  <si>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</si>
  <si>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</si>
  <si>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</si>
  <si>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</si>
  <si>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</si>
  <si>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</si>
  <si>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</si>
  <si>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</si>
  <si>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</si>
  <si>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</si>
  <si>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</si>
  <si>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</si>
  <si>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</si>
  <si>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</si>
  <si>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</si>
  <si>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</si>
  <si>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</si>
  <si>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</si>
  <si>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</si>
  <si>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</si>
  <si>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</si>
  <si>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</si>
  <si>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</si>
  <si>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</si>
  <si>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</si>
  <si>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</si>
  <si>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</si>
  <si>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</si>
  <si>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</si>
  <si>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</si>
  <si>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</si>
  <si>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</si>
  <si>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</si>
  <si>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</si>
  <si>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</si>
  <si>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</si>
  <si>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</si>
  <si>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</si>
  <si>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</si>
  <si>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</si>
  <si>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</si>
  <si>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</si>
  <si>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</si>
  <si>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</si>
  <si>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</si>
  <si>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</si>
  <si>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</si>
  <si>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</si>
  <si>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</si>
  <si>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</si>
  <si>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</si>
  <si>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</si>
  <si>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</si>
  <si>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</si>
  <si>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</si>
  <si>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</si>
  <si>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</si>
  <si>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</si>
  <si>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</si>
  <si>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</si>
  <si>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</si>
  <si>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</si>
  <si>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</si>
  <si>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</si>
  <si>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</si>
  <si>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</si>
  <si>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</si>
  <si>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</si>
  <si>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</si>
  <si>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</si>
  <si>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</si>
  <si>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</si>
  <si>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</si>
  <si>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</si>
  <si>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</si>
  <si>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</si>
  <si>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</si>
  <si>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</si>
  <si>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</si>
  <si>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</si>
  <si>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</si>
  <si>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</si>
  <si>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</si>
  <si>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</si>
  <si>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</si>
  <si>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</si>
  <si>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</si>
  <si>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</si>
  <si>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</si>
  <si>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</si>
  <si>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</si>
  <si>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</si>
  <si>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</si>
  <si>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</si>
  <si>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</si>
  <si>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</si>
  <si>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</si>
  <si>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</si>
  <si>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</si>
  <si>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</si>
  <si>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</si>
  <si>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</si>
  <si>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</si>
  <si>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</si>
  <si>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</si>
  <si>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</si>
  <si>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</si>
  <si>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</si>
  <si>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</si>
  <si>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</si>
  <si>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</si>
  <si>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</si>
  <si>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</si>
  <si>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</si>
  <si>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</si>
  <si>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</si>
  <si>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</si>
  <si>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</si>
  <si>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</si>
  <si>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</si>
  <si>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</si>
  <si>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</si>
  <si>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</si>
  <si>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</si>
  <si>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</si>
  <si>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</si>
  <si>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</si>
  <si>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</si>
  <si>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</si>
  <si>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</si>
  <si>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</si>
  <si>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</si>
  <si>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</si>
  <si>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</si>
  <si>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</si>
  <si>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</si>
  <si>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</si>
  <si>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</si>
  <si>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</si>
  <si>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</si>
  <si>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</si>
  <si>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</si>
  <si>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</si>
  <si>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</si>
  <si>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</si>
  <si>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</si>
  <si>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</si>
  <si>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</si>
  <si>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</si>
  <si>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</si>
  <si>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</si>
  <si>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</si>
  <si>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</si>
  <si>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</si>
  <si>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</si>
  <si>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</si>
  <si>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</si>
  <si>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</si>
  <si>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</si>
  <si>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</si>
  <si>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</si>
  <si>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</si>
  <si>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</si>
  <si>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</si>
  <si>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</si>
  <si>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</si>
  <si>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</si>
  <si>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</si>
  <si>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</si>
  <si>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</si>
  <si>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</si>
  <si>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</si>
  <si>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</si>
  <si>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</si>
  <si>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</si>
  <si>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</si>
  <si>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</si>
  <si>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</si>
  <si>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</si>
  <si>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</si>
  <si>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</si>
  <si>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</si>
  <si>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</si>
  <si>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</si>
  <si>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</si>
  <si>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</si>
  <si>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</si>
  <si>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</si>
  <si>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</si>
  <si>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</si>
  <si>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</si>
  <si>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</si>
  <si>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</si>
  <si>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</si>
  <si>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</si>
  <si>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</si>
  <si>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</si>
  <si>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</si>
  <si>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</si>
  <si>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</si>
  <si>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</si>
  <si>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</si>
  <si>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</si>
  <si>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</si>
  <si>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</si>
  <si>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</si>
  <si>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</si>
  <si>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</si>
  <si>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</si>
  <si>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</si>
  <si>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</si>
  <si>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</si>
  <si>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</si>
  <si>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</si>
  <si>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</si>
  <si>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</si>
  <si>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</si>
  <si>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</si>
  <si>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</si>
  <si>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</si>
  <si>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</si>
  <si>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</si>
  <si>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</si>
  <si>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</si>
  <si>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</si>
  <si>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</si>
  <si>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</si>
  <si>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</si>
  <si>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</si>
  <si>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</si>
  <si>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</si>
  <si>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</si>
  <si>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</si>
  <si>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</si>
  <si>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</si>
  <si>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</si>
  <si>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</si>
  <si>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</si>
  <si>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</si>
  <si>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</si>
  <si>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</si>
  <si>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</si>
  <si>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</si>
  <si>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</si>
  <si>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</si>
  <si>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</si>
  <si>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</si>
  <si>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</si>
  <si>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</si>
  <si>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</si>
  <si>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</si>
  <si>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</si>
  <si>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</si>
  <si>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</si>
  <si>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</si>
  <si>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</si>
  <si>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</si>
  <si>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</si>
  <si>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</si>
  <si>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</si>
  <si>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</si>
  <si>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</si>
  <si>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</si>
  <si>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</si>
  <si>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</si>
  <si>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</si>
  <si>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</si>
  <si>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</si>
  <si>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</si>
  <si>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</si>
  <si>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</si>
  <si>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</si>
  <si>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</si>
  <si>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</si>
  <si>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</si>
  <si>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</si>
  <si>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</si>
  <si>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</si>
  <si>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</si>
  <si>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</si>
  <si>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</si>
  <si>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</si>
  <si>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</si>
  <si>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</si>
  <si>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</si>
  <si>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</si>
  <si>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</si>
  <si>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</si>
  <si>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</si>
  <si>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</si>
  <si>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</si>
  <si>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</si>
  <si>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</si>
  <si>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</si>
  <si>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</si>
  <si>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</si>
  <si>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</si>
  <si>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</si>
  <si>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</si>
  <si>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</si>
  <si>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</si>
  <si>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</si>
  <si>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</si>
  <si>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</si>
  <si>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</si>
  <si>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</si>
  <si>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</si>
  <si>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</si>
  <si>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</si>
  <si>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</si>
  <si>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</si>
  <si>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</si>
  <si>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</si>
  <si>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</si>
  <si>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</si>
  <si>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</si>
  <si>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</si>
  <si>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</si>
  <si>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</si>
  <si>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</si>
  <si>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</si>
  <si>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</si>
  <si>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</si>
  <si>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</si>
  <si>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</si>
  <si>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</si>
  <si>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</si>
  <si>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</si>
  <si>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</si>
  <si>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</si>
  <si>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</si>
  <si>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</si>
  <si>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</si>
  <si>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</si>
  <si>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</si>
  <si>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</si>
  <si>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</si>
  <si>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</si>
  <si>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</si>
  <si>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</si>
  <si>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</si>
  <si>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</si>
  <si>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</si>
  <si>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</si>
  <si>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</si>
  <si>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</si>
  <si>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</si>
  <si>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</si>
  <si>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</si>
  <si>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</si>
  <si>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</si>
  <si>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</si>
  <si>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</si>
  <si>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</si>
  <si>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</si>
  <si>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</si>
  <si>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</si>
  <si>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</si>
  <si>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</si>
  <si>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</si>
  <si>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</si>
  <si>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</si>
  <si>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</si>
  <si>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</si>
  <si>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</si>
  <si>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</si>
  <si>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</si>
  <si>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</si>
  <si>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</si>
  <si>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</si>
  <si>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</si>
  <si>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</si>
  <si>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</si>
  <si>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</si>
  <si>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</si>
  <si>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</si>
  <si>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</si>
  <si>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</si>
  <si>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</si>
  <si>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</si>
  <si>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</si>
  <si>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</si>
  <si>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</si>
  <si>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</si>
  <si>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</si>
  <si>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</si>
  <si>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</si>
  <si>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</si>
  <si>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</si>
  <si>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</si>
  <si>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</si>
  <si>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</si>
  <si>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</si>
  <si>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</si>
  <si>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</si>
  <si>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</si>
  <si>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</si>
  <si>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</si>
  <si>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</si>
  <si>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</si>
  <si>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</si>
  <si>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</si>
  <si>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</si>
  <si>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</si>
  <si>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</si>
  <si>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</si>
  <si>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</si>
  <si>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</si>
  <si>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</si>
  <si>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</si>
  <si>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</si>
  <si>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</si>
  <si>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</si>
  <si>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</si>
  <si>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</si>
  <si>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</si>
  <si>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</si>
  <si>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</si>
  <si>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</si>
  <si>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</si>
  <si>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</si>
  <si>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</si>
  <si>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</si>
  <si>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</si>
  <si>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</si>
  <si>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</si>
  <si>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</si>
  <si>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</si>
  <si>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</si>
  <si>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</si>
  <si>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</si>
  <si>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</si>
  <si>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</si>
  <si>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</si>
  <si>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</si>
  <si>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</si>
  <si>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</si>
  <si>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</si>
  <si>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</si>
  <si>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</si>
  <si>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</si>
  <si>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</si>
  <si>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</si>
  <si>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</si>
  <si>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</si>
  <si>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</si>
  <si>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</si>
  <si>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</si>
  <si>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</si>
  <si>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</si>
  <si>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</si>
  <si>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</si>
  <si>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</si>
  <si>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</si>
  <si>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</si>
  <si>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</si>
  <si>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</si>
  <si>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</si>
  <si>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</si>
  <si>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</si>
  <si>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</si>
  <si>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</si>
  <si>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</si>
  <si>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</si>
  <si>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</si>
  <si>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</si>
  <si>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</si>
  <si>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</si>
  <si>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</si>
  <si>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</si>
  <si>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</si>
  <si>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</si>
  <si>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</si>
  <si>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</si>
  <si>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</si>
  <si>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</si>
  <si>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</si>
  <si>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</si>
  <si>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</si>
  <si>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</si>
  <si>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</si>
  <si>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</si>
  <si>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</si>
  <si>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</si>
  <si>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</si>
  <si>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</si>
  <si>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</si>
  <si>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</si>
  <si>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</si>
  <si>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</si>
  <si>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</si>
  <si>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</si>
  <si>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</si>
  <si>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</si>
  <si>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</si>
  <si>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</si>
  <si>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</si>
  <si>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</si>
  <si>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</si>
  <si>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</si>
  <si>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</si>
  <si>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</si>
  <si>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</si>
  <si>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</si>
  <si>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</si>
  <si>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</si>
  <si>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</si>
  <si>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</si>
  <si>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</si>
  <si>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</si>
  <si>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</si>
  <si>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</si>
  <si>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</si>
  <si>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</si>
  <si>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</si>
  <si>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</si>
  <si>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</si>
  <si>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</si>
  <si>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</si>
  <si>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</si>
  <si>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</si>
  <si>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</si>
  <si>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</si>
  <si>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</si>
  <si>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</si>
  <si>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</si>
  <si>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</si>
  <si>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</si>
  <si>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</si>
  <si>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</si>
  <si>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</si>
  <si>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</si>
  <si>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</si>
  <si>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</si>
  <si>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</si>
  <si>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</si>
  <si>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</si>
  <si>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</si>
  <si>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</si>
  <si>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</si>
  <si>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</si>
  <si>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</si>
  <si>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</si>
  <si>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</si>
  <si>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2025205</t>
  </si>
  <si>
    <t>20250010</t>
  </si>
  <si>
    <t>52024971</t>
  </si>
  <si>
    <t>Adrián Červený, Jasov</t>
  </si>
  <si>
    <t>Nákup športových pomôcok</t>
  </si>
  <si>
    <t>44656556</t>
  </si>
  <si>
    <t>Presentas, Trnava</t>
  </si>
  <si>
    <t>20250013</t>
  </si>
  <si>
    <t>Vedenie tréningových jednotiek a organizácia volejbalových športových sústredení mládeže Hit Trnava 2025</t>
  </si>
  <si>
    <t>20250016</t>
  </si>
  <si>
    <t>56015038</t>
  </si>
  <si>
    <t>Šimon Horváth, Majcichov</t>
  </si>
  <si>
    <t>12500023</t>
  </si>
  <si>
    <t>47667524</t>
  </si>
  <si>
    <t>LionER s.r.o., Trnava</t>
  </si>
  <si>
    <t>Kontaktná osoba zodpovedná za vyplnený formulár
meno a priezvisko: Nataša Mančáková
e-mail: hittrnava@gmail.com
tel. kontakt (mobil): 0908045925</t>
  </si>
  <si>
    <t>Miloslav Duchoň, predseda VO HIT Trnava</t>
  </si>
  <si>
    <t>B03-01-0002</t>
  </si>
  <si>
    <t>B03-02-0002</t>
  </si>
  <si>
    <t>B03-02-0001</t>
  </si>
  <si>
    <t>B03-02-0003</t>
  </si>
  <si>
    <t>B03-03-0001</t>
  </si>
  <si>
    <t>Kondičné tréningy mládeže na športovom sústredení a testovanie mládeže</t>
  </si>
  <si>
    <t>Vyhodnotenie tréningových jednotiek volejbalových športových sústredení mládeže Hit Trnava 2025, analýza a porovnanie dát.</t>
  </si>
  <si>
    <t>Kondičné tréningy mládeže na športových volejbalových sústredeniach Hit Trnava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</si>
</sst>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237" noThreeD="1" sel="229" val="2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20955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3"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5" t="s">
        <v>0</v>
      </c>
      <c r="C1" s="327"/>
      <c r="D1" s="32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05"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28"/>
      <c r="D21" s="328"/>
    </row>
    <row r="22" spans="1:4" x14ac:dyDescent="0.25">
      <c r="C22" s="329"/>
      <c r="D22" s="328"/>
    </row>
    <row r="23" spans="1:4" ht="66" x14ac:dyDescent="0.25">
      <c r="A23" s="23" t="s">
        <v>1352</v>
      </c>
      <c r="C23" s="255"/>
      <c r="D23" s="256"/>
    </row>
    <row r="24" spans="1:4" ht="12.75" customHeight="1" x14ac:dyDescent="0.25">
      <c r="C24" s="325"/>
      <c r="D24" s="32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4"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799999999999997" customHeight="1" x14ac:dyDescent="0.25">
      <c r="A132" s="23" t="s">
        <v>1348</v>
      </c>
    </row>
    <row r="133" spans="1:1" ht="61.5" customHeight="1" x14ac:dyDescent="0.25">
      <c r="A133" s="300" t="s">
        <v>1360</v>
      </c>
    </row>
    <row r="134" spans="1:1" x14ac:dyDescent="0.25">
      <c r="A134" s="260" t="s">
        <v>1361</v>
      </c>
    </row>
    <row r="135" spans="1:1" ht="105.6" x14ac:dyDescent="0.25">
      <c r="A135" s="300" t="s">
        <v>1349</v>
      </c>
    </row>
    <row r="136" spans="1:1" x14ac:dyDescent="0.25">
      <c r="A136"/>
    </row>
    <row r="137" spans="1:1" ht="71.5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Volejbalový oddiel Hit Trnava, Veterná 13, Trnava, 917 01</v>
      </c>
      <c r="B1" s="379"/>
      <c r="C1" s="379"/>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0" t="s">
        <v>1251</v>
      </c>
      <c r="F3" s="381"/>
      <c r="N3" s="137" t="str">
        <f t="shared" si="0"/>
        <v>c - príspevok Slovenskému paralympijskému výboru</v>
      </c>
      <c r="O3" s="137" t="s">
        <v>343</v>
      </c>
      <c r="P3" s="137" t="str">
        <f>Spolu!B19</f>
        <v>príspevok Slovenskému paralympijskému výboru</v>
      </c>
    </row>
    <row r="4" spans="1:16" ht="45.75" customHeight="1" x14ac:dyDescent="0.25">
      <c r="E4" s="381"/>
      <c r="F4" s="381"/>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1282</v>
      </c>
      <c r="B12" s="382"/>
      <c r="C12" s="382"/>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4" t="s">
        <v>1284</v>
      </c>
      <c r="C14" s="385"/>
      <c r="F14" s="310"/>
      <c r="N14" s="137" t="str">
        <f t="shared" si="0"/>
        <v xml:space="preserve">n - </v>
      </c>
      <c r="O14" s="137" t="s">
        <v>364</v>
      </c>
    </row>
    <row r="15" spans="1:16" ht="34.35" customHeight="1" x14ac:dyDescent="0.25">
      <c r="A15" s="139" t="s">
        <v>1285</v>
      </c>
      <c r="B15" s="384"/>
      <c r="C15" s="385"/>
      <c r="F15" s="387"/>
      <c r="N15" s="137" t="str">
        <f t="shared" si="0"/>
        <v xml:space="preserve">o - </v>
      </c>
      <c r="O15" s="137" t="s">
        <v>365</v>
      </c>
    </row>
    <row r="16" spans="1:16" x14ac:dyDescent="0.25">
      <c r="A16" s="139" t="s">
        <v>1269</v>
      </c>
      <c r="B16" s="142">
        <f>F8</f>
        <v>0</v>
      </c>
      <c r="C16" s="137"/>
      <c r="F16" s="387"/>
      <c r="N16" s="137" t="str">
        <f t="shared" si="0"/>
        <v xml:space="preserve">p - </v>
      </c>
      <c r="O16" s="137" t="s">
        <v>366</v>
      </c>
    </row>
    <row r="17" spans="1:16" ht="32.1" customHeight="1" x14ac:dyDescent="0.25">
      <c r="A17" s="139" t="s">
        <v>1272</v>
      </c>
      <c r="B17" s="142">
        <f>F9</f>
        <v>0</v>
      </c>
      <c r="C17" s="137"/>
      <c r="F17" s="387"/>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37834487</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1277</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8" t="s">
        <v>1290</v>
      </c>
      <c r="B2" s="388"/>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50"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0" t="s">
        <v>57</v>
      </c>
      <c r="B1" s="330"/>
      <c r="C1" s="330"/>
      <c r="D1" s="330"/>
      <c r="E1" s="330"/>
      <c r="F1" s="330"/>
      <c r="G1" s="330"/>
      <c r="H1" s="330"/>
      <c r="I1" s="52"/>
      <c r="J1" s="37"/>
    </row>
    <row r="2" spans="1:11" ht="15.6" x14ac:dyDescent="0.3">
      <c r="A2" s="336" t="s">
        <v>58</v>
      </c>
      <c r="B2" s="336"/>
      <c r="C2" s="336"/>
      <c r="D2" s="336"/>
      <c r="E2" s="336"/>
      <c r="F2" s="336"/>
      <c r="G2" s="336"/>
      <c r="H2" s="334" t="str">
        <f>+Doklady!I100</f>
        <v>V4</v>
      </c>
      <c r="I2" s="334"/>
    </row>
    <row r="3" spans="1:11" ht="13.8" x14ac:dyDescent="0.25">
      <c r="A3" s="40"/>
      <c r="B3" s="40"/>
      <c r="C3" s="40"/>
      <c r="D3" s="40"/>
      <c r="E3" s="40"/>
      <c r="F3" s="40"/>
      <c r="G3" s="40"/>
      <c r="H3" s="335">
        <f>+Doklady!I101</f>
        <v>45961</v>
      </c>
      <c r="I3" s="335"/>
    </row>
    <row r="4" spans="1:11" ht="15.75" customHeight="1" x14ac:dyDescent="0.25">
      <c r="A4" s="41" t="s">
        <v>59</v>
      </c>
      <c r="B4" s="331" t="s">
        <v>60</v>
      </c>
      <c r="C4" s="332"/>
      <c r="D4" s="332"/>
      <c r="E4" s="33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9" t="s">
        <v>311</v>
      </c>
      <c r="B1" s="340"/>
      <c r="C1" s="174">
        <v>45688</v>
      </c>
      <c r="D1" s="26"/>
      <c r="G1" s="252">
        <v>45688</v>
      </c>
    </row>
    <row r="2" spans="1:7" ht="13.8" x14ac:dyDescent="0.25">
      <c r="A2" s="28"/>
      <c r="B2" s="28"/>
      <c r="G2" s="252">
        <v>45716</v>
      </c>
    </row>
    <row r="3" spans="1:7" ht="13.8" x14ac:dyDescent="0.25">
      <c r="A3" s="30" t="s">
        <v>312</v>
      </c>
      <c r="B3" s="337" t="str">
        <f>INDEX(Adr!B:B,Doklady!B102+1)</f>
        <v>Volejbalový oddiel Hit Trnava</v>
      </c>
      <c r="C3" s="337"/>
      <c r="D3" s="337"/>
      <c r="G3" s="252">
        <v>45747</v>
      </c>
    </row>
    <row r="4" spans="1:7" ht="13.8" x14ac:dyDescent="0.25">
      <c r="A4" s="30" t="s">
        <v>313</v>
      </c>
      <c r="B4" s="29" t="str">
        <f>RIGHT("0000"&amp;INDEX(Adr!A:A,Doklady!B102+1),8)</f>
        <v>37834487</v>
      </c>
      <c r="G4" s="252">
        <v>45777</v>
      </c>
    </row>
    <row r="5" spans="1:7" ht="13.8" x14ac:dyDescent="0.25">
      <c r="A5" s="30" t="s">
        <v>314</v>
      </c>
      <c r="B5" s="29" t="str">
        <f>INDEX(Adr!D:D,Doklady!B102+1)&amp;", "&amp;INDEX(Adr!E:E,Doklady!B102+1)</f>
        <v>Veterná 13, Trnava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4900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4900</v>
      </c>
      <c r="G15" s="252"/>
    </row>
    <row r="16" spans="1:7" ht="13.8" x14ac:dyDescent="0.25">
      <c r="G16" s="252"/>
    </row>
    <row r="17" spans="1:5" ht="72" customHeight="1" x14ac:dyDescent="0.25">
      <c r="A17" s="338" t="s">
        <v>328</v>
      </c>
      <c r="B17" s="338"/>
      <c r="C17" s="338"/>
      <c r="D17" s="33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3"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0" t="s">
        <v>329</v>
      </c>
      <c r="B1" s="360"/>
      <c r="C1" s="360"/>
      <c r="D1" s="360"/>
      <c r="E1" s="360"/>
      <c r="F1" s="360"/>
      <c r="G1" s="360"/>
      <c r="H1" s="360"/>
      <c r="I1" s="360"/>
    </row>
    <row r="2" spans="1:26" ht="7.5" customHeight="1" x14ac:dyDescent="0.2">
      <c r="C2" s="8"/>
      <c r="D2" s="8"/>
      <c r="E2" s="8"/>
      <c r="F2" s="8"/>
      <c r="G2" s="8"/>
      <c r="H2" s="8"/>
      <c r="I2" s="8"/>
    </row>
    <row r="3" spans="1:26" s="9" customFormat="1" ht="26.1" customHeight="1" x14ac:dyDescent="0.25">
      <c r="B3" s="160" t="s">
        <v>59</v>
      </c>
      <c r="C3" s="361" t="str">
        <f>INDEX(Adr!B2:B242,Doklady!B102)</f>
        <v>Volejbalový oddiel Hit Trnava</v>
      </c>
      <c r="D3" s="361"/>
      <c r="E3" s="361"/>
      <c r="F3" s="361"/>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37834487</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Veterná 13, Trnava, 917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2" t="s">
        <v>334</v>
      </c>
      <c r="F9" s="363"/>
      <c r="J9" s="8"/>
      <c r="L9" s="118"/>
      <c r="M9" s="118"/>
      <c r="N9" s="118"/>
      <c r="O9" s="118"/>
      <c r="P9" s="118"/>
      <c r="Q9" s="118"/>
      <c r="R9" s="118"/>
      <c r="S9" s="118"/>
    </row>
    <row r="10" spans="1:26" ht="17.399999999999999" x14ac:dyDescent="0.3">
      <c r="A10" s="69" t="s">
        <v>317</v>
      </c>
      <c r="B10" s="70" t="s">
        <v>318</v>
      </c>
      <c r="C10" s="126">
        <f>SUMIF(FP!J:J,Doklady!$B$1&amp;A10,FP!D:D)</f>
        <v>4900</v>
      </c>
      <c r="D10" s="126">
        <f>C10-E10</f>
        <v>4900</v>
      </c>
      <c r="E10" s="356">
        <f>SUMIF(K:K,A10,I:I)</f>
        <v>0</v>
      </c>
      <c r="F10" s="357"/>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4">
        <f>+I39-I42+I44-I47</f>
        <v>0</v>
      </c>
      <c r="F11" s="365"/>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56">
        <f>SUMIF(K:K,A12,I:I)</f>
        <v>0</v>
      </c>
      <c r="F12" s="357"/>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6">
        <f>SUMIF(K:K,A13,I:I)</f>
        <v>0</v>
      </c>
      <c r="F13" s="357"/>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6">
        <f>SUMIF(K:K,A14,I:I)</f>
        <v>0</v>
      </c>
      <c r="F14" s="367"/>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8" t="s">
        <v>337</v>
      </c>
      <c r="C16" s="349"/>
      <c r="D16" s="349"/>
      <c r="E16" s="349"/>
      <c r="F16" s="349"/>
      <c r="G16" s="349"/>
      <c r="H16" s="350"/>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1" t="s">
        <v>340</v>
      </c>
      <c r="C17" s="351"/>
      <c r="D17" s="351"/>
      <c r="E17" s="351"/>
      <c r="F17" s="351"/>
      <c r="G17" s="351"/>
      <c r="H17" s="351"/>
      <c r="I17" s="73">
        <f>SUMIF(FP!I:I,Doklady!$B$1&amp;A17,FP!D:D)</f>
        <v>0</v>
      </c>
      <c r="T17" s="86"/>
    </row>
    <row r="18" spans="1:20" x14ac:dyDescent="0.2">
      <c r="A18" s="135" t="s">
        <v>341</v>
      </c>
      <c r="B18" s="351" t="s">
        <v>342</v>
      </c>
      <c r="C18" s="351"/>
      <c r="D18" s="351"/>
      <c r="E18" s="351"/>
      <c r="F18" s="351"/>
      <c r="G18" s="351"/>
      <c r="H18" s="351"/>
      <c r="I18" s="73">
        <f>SUMIF(FP!I:I,Doklady!$B$1&amp;A18,FP!D:D)</f>
        <v>0</v>
      </c>
    </row>
    <row r="19" spans="1:20" x14ac:dyDescent="0.2">
      <c r="A19" s="115" t="s">
        <v>343</v>
      </c>
      <c r="B19" s="351" t="s">
        <v>344</v>
      </c>
      <c r="C19" s="351"/>
      <c r="D19" s="351"/>
      <c r="E19" s="351"/>
      <c r="F19" s="351"/>
      <c r="G19" s="351"/>
      <c r="H19" s="351"/>
      <c r="I19" s="73">
        <f>SUMIF(FP!I:I,Doklady!$B$1&amp;A19,FP!D:D)</f>
        <v>0</v>
      </c>
    </row>
    <row r="20" spans="1:20" x14ac:dyDescent="0.2">
      <c r="A20" s="135" t="s">
        <v>345</v>
      </c>
      <c r="B20" s="345" t="s">
        <v>346</v>
      </c>
      <c r="C20" s="346"/>
      <c r="D20" s="346"/>
      <c r="E20" s="346"/>
      <c r="F20" s="346"/>
      <c r="G20" s="346"/>
      <c r="H20" s="347"/>
      <c r="I20" s="73">
        <f>SUMIF(FP!I:I,Doklady!$B$1&amp;A20,FP!D:D)</f>
        <v>0</v>
      </c>
      <c r="T20" s="86"/>
    </row>
    <row r="21" spans="1:20" x14ac:dyDescent="0.2">
      <c r="A21" s="115" t="s">
        <v>347</v>
      </c>
      <c r="B21" s="345" t="s">
        <v>348</v>
      </c>
      <c r="C21" s="346"/>
      <c r="D21" s="346"/>
      <c r="E21" s="346"/>
      <c r="F21" s="346"/>
      <c r="G21" s="346"/>
      <c r="H21" s="347"/>
      <c r="I21" s="73">
        <f>SUMIF(FP!I:I,Doklady!$B$1&amp;A21,FP!D:D)</f>
        <v>0</v>
      </c>
      <c r="T21" s="86"/>
    </row>
    <row r="22" spans="1:20" x14ac:dyDescent="0.2">
      <c r="A22" s="135" t="s">
        <v>349</v>
      </c>
      <c r="B22" s="352" t="s">
        <v>350</v>
      </c>
      <c r="C22" s="353"/>
      <c r="D22" s="353"/>
      <c r="E22" s="353"/>
      <c r="F22" s="353"/>
      <c r="G22" s="353"/>
      <c r="H22" s="354"/>
      <c r="I22" s="73">
        <f>SUMIF(FP!I:I,Doklady!$B$1&amp;A22,FP!D:D)</f>
        <v>0</v>
      </c>
      <c r="T22" s="86"/>
    </row>
    <row r="23" spans="1:20" x14ac:dyDescent="0.2">
      <c r="A23" s="115" t="s">
        <v>351</v>
      </c>
      <c r="B23" s="345" t="s">
        <v>352</v>
      </c>
      <c r="C23" s="346"/>
      <c r="D23" s="346"/>
      <c r="E23" s="346"/>
      <c r="F23" s="346"/>
      <c r="G23" s="346"/>
      <c r="H23" s="347"/>
      <c r="I23" s="73">
        <f>SUMIF(FP!I:I,Doklady!$B$1&amp;A23,FP!D:D)</f>
        <v>0</v>
      </c>
      <c r="T23" s="86"/>
    </row>
    <row r="24" spans="1:20" x14ac:dyDescent="0.2">
      <c r="A24" s="135" t="s">
        <v>353</v>
      </c>
      <c r="B24" s="345" t="s">
        <v>354</v>
      </c>
      <c r="C24" s="346"/>
      <c r="D24" s="346"/>
      <c r="E24" s="346"/>
      <c r="F24" s="346"/>
      <c r="G24" s="346"/>
      <c r="H24" s="347"/>
      <c r="I24" s="73">
        <f>SUMIF(FP!I:I,Doklady!$B$1&amp;A24,FP!D:D)</f>
        <v>0</v>
      </c>
      <c r="T24" s="86"/>
    </row>
    <row r="25" spans="1:20" x14ac:dyDescent="0.2">
      <c r="A25" s="115" t="s">
        <v>355</v>
      </c>
      <c r="B25" s="368" t="s">
        <v>2235</v>
      </c>
      <c r="C25" s="369"/>
      <c r="D25" s="369"/>
      <c r="E25" s="369"/>
      <c r="F25" s="369"/>
      <c r="G25" s="369"/>
      <c r="H25" s="370"/>
      <c r="I25" s="73">
        <f>SUMIF(FP!I:I,Doklady!$B$1&amp;A25,FP!D:D)</f>
        <v>0</v>
      </c>
      <c r="T25" s="86"/>
    </row>
    <row r="26" spans="1:20" x14ac:dyDescent="0.2">
      <c r="A26" s="135" t="s">
        <v>356</v>
      </c>
      <c r="B26" s="345" t="s">
        <v>357</v>
      </c>
      <c r="C26" s="346"/>
      <c r="D26" s="346"/>
      <c r="E26" s="346"/>
      <c r="F26" s="346"/>
      <c r="G26" s="346"/>
      <c r="H26" s="347"/>
      <c r="I26" s="73">
        <f>SUMIF(FP!I:I,Doklady!$B$1&amp;A26,FP!D:D)</f>
        <v>0</v>
      </c>
      <c r="T26" s="86"/>
    </row>
    <row r="27" spans="1:20" x14ac:dyDescent="0.2">
      <c r="A27" s="115" t="s">
        <v>358</v>
      </c>
      <c r="B27" s="345" t="s">
        <v>359</v>
      </c>
      <c r="C27" s="346"/>
      <c r="D27" s="346"/>
      <c r="E27" s="346"/>
      <c r="F27" s="346"/>
      <c r="G27" s="346"/>
      <c r="H27" s="347"/>
      <c r="I27" s="73">
        <f>SUMIF(FP!I:I,Doklady!$B$1&amp;A27,FP!D:D)</f>
        <v>0</v>
      </c>
      <c r="T27" s="86"/>
    </row>
    <row r="28" spans="1:20" x14ac:dyDescent="0.2">
      <c r="A28" s="135" t="s">
        <v>360</v>
      </c>
      <c r="B28" s="345" t="s">
        <v>2989</v>
      </c>
      <c r="C28" s="346"/>
      <c r="D28" s="346"/>
      <c r="E28" s="346"/>
      <c r="F28" s="346"/>
      <c r="G28" s="346"/>
      <c r="H28" s="347"/>
      <c r="I28" s="73">
        <f>SUMIF(FP!I:I,Doklady!$B$1&amp;A28,FP!D:D)</f>
        <v>4900</v>
      </c>
      <c r="T28" s="86"/>
    </row>
    <row r="29" spans="1:20" x14ac:dyDescent="0.2">
      <c r="A29" s="115" t="s">
        <v>362</v>
      </c>
      <c r="B29" s="345" t="s">
        <v>363</v>
      </c>
      <c r="C29" s="346"/>
      <c r="D29" s="346"/>
      <c r="E29" s="346"/>
      <c r="F29" s="346"/>
      <c r="G29" s="346"/>
      <c r="H29" s="347"/>
      <c r="I29" s="73">
        <f>SUMIF(FP!I:I,Doklady!$B$1&amp;A29,FP!D:D)</f>
        <v>0</v>
      </c>
      <c r="T29" s="86"/>
    </row>
    <row r="30" spans="1:20" hidden="1" x14ac:dyDescent="0.2">
      <c r="A30" s="135" t="s">
        <v>364</v>
      </c>
      <c r="B30" s="345"/>
      <c r="C30" s="346"/>
      <c r="D30" s="346"/>
      <c r="E30" s="346"/>
      <c r="F30" s="346"/>
      <c r="G30" s="346"/>
      <c r="H30" s="347"/>
      <c r="I30" s="73">
        <f>SUMIF(FP!I:I,Doklady!$B$1&amp;A30,FP!D:D)</f>
        <v>0</v>
      </c>
      <c r="T30" s="86"/>
    </row>
    <row r="31" spans="1:20" hidden="1" x14ac:dyDescent="0.2">
      <c r="A31" s="115" t="s">
        <v>365</v>
      </c>
      <c r="B31" s="345"/>
      <c r="C31" s="346"/>
      <c r="D31" s="346"/>
      <c r="E31" s="346"/>
      <c r="F31" s="346"/>
      <c r="G31" s="346"/>
      <c r="H31" s="347"/>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30.6"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0.6"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8"/>
      <c r="B50" s="359"/>
      <c r="C50" s="359"/>
      <c r="D50" s="359"/>
      <c r="E50" s="359"/>
      <c r="F50" s="359"/>
      <c r="G50" s="359"/>
      <c r="H50" s="359"/>
      <c r="I50" s="359"/>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4900</v>
      </c>
      <c r="D53" s="73">
        <f>IF(A53&lt;&gt;"",Doklady!I1-Doklady!J1,"")</f>
        <v>4900</v>
      </c>
      <c r="E53" s="73">
        <f>IF(A53&lt;&gt;"",MIN(D53,C53)*Doklady!C1/(1-Doklady!C1),"")</f>
        <v>0</v>
      </c>
      <c r="F53" s="71">
        <f>IF(A53&lt;&gt;"",Doklady!J1,"")</f>
        <v>0</v>
      </c>
      <c r="G53" s="73">
        <f>+IFERROR(HLOOKUP(IF(RIGHT(B53,15)="bežné transfery",LEFT(B53,LEN(B53)-18),0),$J$40:$K$42,3,0),MIN(C53,D53))</f>
        <v>4900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4900</v>
      </c>
      <c r="D130" s="228">
        <f t="shared" ref="D130:I130" si="9">SUM(D53:D129)</f>
        <v>4900</v>
      </c>
      <c r="E130" s="228">
        <f t="shared" si="9"/>
        <v>0</v>
      </c>
      <c r="F130" s="228">
        <f t="shared" si="9"/>
        <v>0</v>
      </c>
      <c r="G130" s="228">
        <f t="shared" si="9"/>
        <v>4900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89">
        <v>46078</v>
      </c>
      <c r="C140" s="229"/>
      <c r="D140" s="371" t="s">
        <v>3017</v>
      </c>
      <c r="E140" s="371"/>
      <c r="F140" s="371"/>
      <c r="G140" s="371"/>
      <c r="H140" s="371"/>
      <c r="I140" s="371"/>
      <c r="J140" s="85"/>
    </row>
    <row r="141" spans="1:26" ht="68.25" customHeight="1" x14ac:dyDescent="0.25">
      <c r="A141" s="9"/>
      <c r="B141" s="280" t="s">
        <v>3016</v>
      </c>
      <c r="C141" s="214"/>
      <c r="D141" s="355" t="s">
        <v>393</v>
      </c>
      <c r="E141" s="355"/>
      <c r="F141" s="355"/>
      <c r="G141" s="355"/>
      <c r="H141" s="355"/>
      <c r="I141" s="355"/>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F120" sqref="F12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37834487</v>
      </c>
      <c r="C1" s="233">
        <f>IF(ROW()&lt;=B$3,INDEX(FP!E:E,B$2+ROW()-1),"")</f>
        <v>0</v>
      </c>
      <c r="D1" s="234" t="str">
        <f>IF(ROW()&lt;=B$3,INDEX(FP!F:F,B$2+ROW()-1),"")</f>
        <v>l</v>
      </c>
      <c r="E1" s="234"/>
      <c r="F1" s="234" t="str">
        <f>IF(ROW()&lt;=B$3,INDEX(FP!G:G,B$2+ROW()-1),"")</f>
        <v>026 01</v>
      </c>
      <c r="G1" s="234"/>
      <c r="H1" s="235" t="str">
        <f>IF(ROW()&lt;=B$3,INDEX(FP!C:C,B$2+ROW()-1),"")</f>
        <v>športové pohybové tábory pre mládež</v>
      </c>
      <c r="I1" s="236">
        <f>IF(ROW()&lt;=B$3,SUMIF(A$107:A$10042,A1,I$107:I$10042),"")</f>
        <v>4900</v>
      </c>
      <c r="J1" s="236">
        <f t="shared" ref="J1:J32" si="0">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494</v>
      </c>
      <c r="C2" s="233" t="str">
        <f>IF(ROW()&lt;=B$3,INDEX(FP!E:E,B$2+ROW()-1),"")</f>
        <v/>
      </c>
      <c r="D2" s="234" t="str">
        <f>IF(ROW()&lt;=B$3,INDEX(FP!F:F,B$2+ROW()-1),"")</f>
        <v/>
      </c>
      <c r="E2" s="234"/>
      <c r="F2" s="234" t="str">
        <f>IF(ROW()&lt;=B$3,INDEX(FP!G:G,B$2+ROW()-1),"")</f>
        <v/>
      </c>
      <c r="G2" s="234"/>
      <c r="H2" s="235" t="str">
        <f>IF(ROW()&lt;=B$3,INDEX(FP!C:C,B$2+ROW()-1),"")</f>
        <v/>
      </c>
      <c r="I2" s="236" t="str">
        <f>IF(ROW()&lt;=B$3,SUMIF(A$107:A$10042,A2,I$107:I$10042),"")</f>
        <v/>
      </c>
      <c r="J2" s="236" t="str">
        <f t="shared" si="0"/>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IF(ROW()&lt;=B$3,SUMIF(A$107:A$10042,A3,I$107:I$10042),"")</f>
        <v/>
      </c>
      <c r="J3" s="236" t="str">
        <f t="shared" si="0"/>
        <v/>
      </c>
      <c r="K3" s="110" t="str">
        <f t="shared" ref="K3:K66" si="1">$A3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IF(ROW()&lt;=B$3,SUMIF(A$107:A$10042,A4,I$107:I$10042),"")</f>
        <v/>
      </c>
      <c r="J4" s="236" t="str">
        <f t="shared" si="0"/>
        <v/>
      </c>
      <c r="K4" s="110" t="str">
        <f t="shared" si="1"/>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IF(ROW()&lt;=B$3,SUMIF(A$107:A$10042,A5,I$107:I$10042),"")</f>
        <v/>
      </c>
      <c r="J5" s="236" t="str">
        <f t="shared" si="0"/>
        <v/>
      </c>
      <c r="K5" s="110" t="str">
        <f t="shared" si="1"/>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IF(ROW()&lt;=B$3,SUMIF(A$107:A$10042,A6,I$107:I$10042),"")</f>
        <v/>
      </c>
      <c r="J6" s="236" t="str">
        <f t="shared" si="0"/>
        <v/>
      </c>
      <c r="K6" s="110" t="str">
        <f t="shared" si="1"/>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IF(ROW()&lt;=B$3,SUMIF(A$107:A$10042,A7,I$107:I$10042),"")</f>
        <v/>
      </c>
      <c r="J7" s="236" t="str">
        <f t="shared" si="0"/>
        <v/>
      </c>
      <c r="K7" s="110" t="str">
        <f t="shared" si="1"/>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IF(ROW()&lt;=B$3,SUMIF(A$107:A$10042,A8,I$107:I$10042),"")</f>
        <v/>
      </c>
      <c r="J8" s="236" t="str">
        <f t="shared" si="0"/>
        <v/>
      </c>
      <c r="K8" s="110" t="str">
        <f t="shared" si="1"/>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IF(ROW()&lt;=B$3,SUMIF(A$107:A$10042,A9,I$107:I$10042),"")</f>
        <v/>
      </c>
      <c r="J9" s="236" t="str">
        <f t="shared" si="0"/>
        <v/>
      </c>
      <c r="K9" s="110" t="str">
        <f t="shared" si="1"/>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IF(ROW()&lt;=B$3,SUMIF(A$107:A$10042,A10,I$107:I$10042),"")</f>
        <v/>
      </c>
      <c r="J10" s="236" t="str">
        <f t="shared" si="0"/>
        <v/>
      </c>
      <c r="K10" s="110" t="str">
        <f t="shared" si="1"/>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IF(ROW()&lt;=B$3,SUMIF(A$107:A$10042,A11,I$107:I$10042),"")</f>
        <v/>
      </c>
      <c r="J11" s="236" t="str">
        <f t="shared" si="0"/>
        <v/>
      </c>
      <c r="K11" s="110" t="str">
        <f t="shared" si="1"/>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IF(ROW()&lt;=B$3,SUMIF(A$107:A$10042,A12,I$107:I$10042),"")</f>
        <v/>
      </c>
      <c r="J12" s="236" t="str">
        <f t="shared" si="0"/>
        <v/>
      </c>
      <c r="K12" s="110" t="str">
        <f t="shared" si="1"/>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IF(ROW()&lt;=B$3,SUMIF(A$107:A$10042,A13,I$107:I$10042),"")</f>
        <v/>
      </c>
      <c r="J13" s="236" t="str">
        <f t="shared" si="0"/>
        <v/>
      </c>
      <c r="K13" s="110" t="str">
        <f t="shared" si="1"/>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IF(ROW()&lt;=B$3,SUMIF(A$107:A$10042,A14,I$107:I$10042),"")</f>
        <v/>
      </c>
      <c r="J14" s="236" t="str">
        <f t="shared" si="0"/>
        <v/>
      </c>
      <c r="K14" s="110" t="str">
        <f t="shared" si="1"/>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IF(ROW()&lt;=B$3,SUMIF(A$107:A$10042,A15,I$107:I$10042),"")</f>
        <v/>
      </c>
      <c r="J15" s="236" t="str">
        <f t="shared" si="0"/>
        <v/>
      </c>
      <c r="K15" s="110" t="str">
        <f t="shared" si="1"/>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IF(ROW()&lt;=B$3,SUMIF(A$107:A$10042,A16,I$107:I$10042),"")</f>
        <v/>
      </c>
      <c r="J16" s="236" t="str">
        <f t="shared" si="0"/>
        <v/>
      </c>
      <c r="K16" s="110" t="str">
        <f t="shared" si="1"/>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IF(ROW()&lt;=B$3,SUMIF(A$107:A$10042,A17,I$107:I$10042),"")</f>
        <v/>
      </c>
      <c r="J17" s="236" t="str">
        <f t="shared" si="0"/>
        <v/>
      </c>
      <c r="K17" s="110" t="str">
        <f t="shared" si="1"/>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IF(ROW()&lt;=B$3,SUMIF(A$107:A$10042,A18,I$107:I$10042),"")</f>
        <v/>
      </c>
      <c r="J18" s="236" t="str">
        <f t="shared" si="0"/>
        <v/>
      </c>
      <c r="K18" s="110" t="str">
        <f t="shared" si="1"/>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IF(ROW()&lt;=B$3,SUMIF(A$107:A$10042,A19,I$107:I$10042),"")</f>
        <v/>
      </c>
      <c r="J19" s="236" t="str">
        <f t="shared" si="0"/>
        <v/>
      </c>
      <c r="K19" s="110" t="str">
        <f t="shared" si="1"/>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IF(ROW()&lt;=B$3,SUMIF(A$107:A$10042,A20,I$107:I$10042),"")</f>
        <v/>
      </c>
      <c r="J20" s="236" t="str">
        <f t="shared" si="0"/>
        <v/>
      </c>
      <c r="K20" s="110" t="str">
        <f t="shared" si="1"/>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IF(ROW()&lt;=B$3,SUMIF(A$107:A$10042,A21,I$107:I$10042),"")</f>
        <v/>
      </c>
      <c r="J21" s="236" t="str">
        <f t="shared" si="0"/>
        <v/>
      </c>
      <c r="K21" s="110" t="str">
        <f t="shared" si="1"/>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IF(ROW()&lt;=B$3,SUMIF(A$107:A$10042,A22,I$107:I$10042),"")</f>
        <v/>
      </c>
      <c r="J22" s="236" t="str">
        <f t="shared" si="0"/>
        <v/>
      </c>
      <c r="K22" s="110" t="str">
        <f t="shared" si="1"/>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IF(ROW()&lt;=B$3,SUMIF(A$107:A$10042,A23,I$107:I$10042),"")</f>
        <v/>
      </c>
      <c r="J23" s="236" t="str">
        <f t="shared" si="0"/>
        <v/>
      </c>
      <c r="K23" s="110" t="str">
        <f t="shared" si="1"/>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IF(ROW()&lt;=B$3,SUMIF(A$107:A$10042,A24,I$107:I$10042),"")</f>
        <v/>
      </c>
      <c r="J24" s="236" t="str">
        <f t="shared" si="0"/>
        <v/>
      </c>
      <c r="K24" s="110" t="str">
        <f t="shared" si="1"/>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IF(ROW()&lt;=B$3,SUMIF(A$107:A$10042,A25,I$107:I$10042),"")</f>
        <v/>
      </c>
      <c r="J25" s="236" t="str">
        <f t="shared" si="0"/>
        <v/>
      </c>
      <c r="K25" s="110" t="str">
        <f t="shared" si="1"/>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IF(ROW()&lt;=B$3,SUMIF(A$107:A$10042,A26,I$107:I$10042),"")</f>
        <v/>
      </c>
      <c r="J26" s="236" t="str">
        <f t="shared" si="0"/>
        <v/>
      </c>
      <c r="K26" s="110" t="str">
        <f t="shared" si="1"/>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IF(ROW()&lt;=B$3,SUMIF(A$107:A$10042,A27,I$107:I$10042),"")</f>
        <v/>
      </c>
      <c r="J27" s="236" t="str">
        <f t="shared" si="0"/>
        <v/>
      </c>
      <c r="K27" s="110" t="str">
        <f t="shared" si="1"/>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IF(ROW()&lt;=B$3,SUMIF(A$107:A$10042,A28,I$107:I$10042),"")</f>
        <v/>
      </c>
      <c r="J28" s="236" t="str">
        <f t="shared" si="0"/>
        <v/>
      </c>
      <c r="K28" s="110" t="str">
        <f t="shared" si="1"/>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IF(ROW()&lt;=B$3,SUMIF(A$107:A$10042,A29,I$107:I$10042),"")</f>
        <v/>
      </c>
      <c r="J29" s="236" t="str">
        <f t="shared" si="0"/>
        <v/>
      </c>
      <c r="K29" s="110" t="str">
        <f t="shared" si="1"/>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IF(ROW()&lt;=B$3,SUMIF(A$107:A$10042,A30,I$107:I$10042),"")</f>
        <v/>
      </c>
      <c r="J30" s="236" t="str">
        <f t="shared" si="0"/>
        <v/>
      </c>
      <c r="K30" s="110" t="str">
        <f t="shared" si="1"/>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IF(ROW()&lt;=B$3,SUMIF(A$107:A$10042,A31,I$107:I$10042),"")</f>
        <v/>
      </c>
      <c r="J31" s="236" t="str">
        <f t="shared" si="0"/>
        <v/>
      </c>
      <c r="K31" s="110" t="str">
        <f t="shared" si="1"/>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IF(ROW()&lt;=B$3,SUMIF(A$107:A$10042,A32,I$107:I$10042),"")</f>
        <v/>
      </c>
      <c r="J32" s="236" t="str">
        <f t="shared" si="0"/>
        <v/>
      </c>
      <c r="K32" s="110" t="str">
        <f t="shared" si="1"/>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IF(ROW()&lt;=B$3,SUMIF(A$107:A$10042,A33,I$107:I$10042),"")</f>
        <v/>
      </c>
      <c r="J33" s="236" t="str">
        <f t="shared" ref="J33:J64" si="2">IF(ROW()&lt;=B$3,SUMIFS(I$103:I$50042,A$103:A$50042,K33,J$103:J$50042,L33),"")</f>
        <v/>
      </c>
      <c r="K33" s="110" t="str">
        <f t="shared" si="1"/>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IF(ROW()&lt;=B$3,SUMIF(A$107:A$10042,A34,I$107:I$10042),"")</f>
        <v/>
      </c>
      <c r="J34" s="236" t="str">
        <f t="shared" si="2"/>
        <v/>
      </c>
      <c r="K34" s="110" t="str">
        <f t="shared" si="1"/>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IF(ROW()&lt;=B$3,SUMIF(A$107:A$10042,A35,I$107:I$10042),"")</f>
        <v/>
      </c>
      <c r="J35" s="236" t="str">
        <f t="shared" si="2"/>
        <v/>
      </c>
      <c r="K35" s="110" t="str">
        <f t="shared" si="1"/>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IF(ROW()&lt;=B$3,SUMIF(A$107:A$10042,A36,I$107:I$10042),"")</f>
        <v/>
      </c>
      <c r="J36" s="236" t="str">
        <f t="shared" si="2"/>
        <v/>
      </c>
      <c r="K36" s="110" t="str">
        <f t="shared" si="1"/>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IF(ROW()&lt;=B$3,SUMIF(A$107:A$10042,A37,I$107:I$10042),"")</f>
        <v/>
      </c>
      <c r="J37" s="236" t="str">
        <f t="shared" si="2"/>
        <v/>
      </c>
      <c r="K37" s="110" t="str">
        <f t="shared" si="1"/>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IF(ROW()&lt;=B$3,SUMIF(A$107:A$10042,A38,I$107:I$10042),"")</f>
        <v/>
      </c>
      <c r="J38" s="236" t="str">
        <f t="shared" si="2"/>
        <v/>
      </c>
      <c r="K38" s="110" t="str">
        <f t="shared" si="1"/>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IF(ROW()&lt;=B$3,SUMIF(A$107:A$10042,A39,I$107:I$10042),"")</f>
        <v/>
      </c>
      <c r="J39" s="236" t="str">
        <f t="shared" si="2"/>
        <v/>
      </c>
      <c r="K39" s="110" t="str">
        <f t="shared" si="1"/>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IF(ROW()&lt;=B$3,SUMIF(A$107:A$10042,A40,I$107:I$10042),"")</f>
        <v/>
      </c>
      <c r="J40" s="236" t="str">
        <f t="shared" si="2"/>
        <v/>
      </c>
      <c r="K40" s="110" t="str">
        <f t="shared" si="1"/>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IF(ROW()&lt;=B$3,SUMIF(A$107:A$10042,A41,I$107:I$10042),"")</f>
        <v/>
      </c>
      <c r="J41" s="236" t="str">
        <f t="shared" si="2"/>
        <v/>
      </c>
      <c r="K41" s="110" t="str">
        <f t="shared" si="1"/>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IF(ROW()&lt;=B$3,SUMIF(A$107:A$10042,A42,I$107:I$10042),"")</f>
        <v/>
      </c>
      <c r="J42" s="236" t="str">
        <f t="shared" si="2"/>
        <v/>
      </c>
      <c r="K42" s="110" t="str">
        <f t="shared" si="1"/>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IF(ROW()&lt;=B$3,SUMIF(A$107:A$10042,A43,I$107:I$10042),"")</f>
        <v/>
      </c>
      <c r="J43" s="236" t="str">
        <f t="shared" si="2"/>
        <v/>
      </c>
      <c r="K43" s="110" t="str">
        <f t="shared" si="1"/>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IF(ROW()&lt;=B$3,SUMIF(A$107:A$10042,A44,I$107:I$10042),"")</f>
        <v/>
      </c>
      <c r="J44" s="236" t="str">
        <f t="shared" si="2"/>
        <v/>
      </c>
      <c r="K44" s="110" t="str">
        <f t="shared" si="1"/>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IF(ROW()&lt;=B$3,SUMIF(A$107:A$10042,A45,I$107:I$10042),"")</f>
        <v/>
      </c>
      <c r="J45" s="236" t="str">
        <f t="shared" si="2"/>
        <v/>
      </c>
      <c r="K45" s="110" t="str">
        <f t="shared" si="1"/>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IF(ROW()&lt;=B$3,SUMIF(A$107:A$10042,A46,I$107:I$10042),"")</f>
        <v/>
      </c>
      <c r="J46" s="236" t="str">
        <f t="shared" si="2"/>
        <v/>
      </c>
      <c r="K46" s="110" t="str">
        <f t="shared" si="1"/>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IF(ROW()&lt;=B$3,SUMIF(A$107:A$10042,A47,I$107:I$10042),"")</f>
        <v/>
      </c>
      <c r="J47" s="236" t="str">
        <f t="shared" si="2"/>
        <v/>
      </c>
      <c r="K47" s="110" t="str">
        <f t="shared" si="1"/>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IF(ROW()&lt;=B$3,SUMIF(A$107:A$10042,A48,I$107:I$10042),"")</f>
        <v/>
      </c>
      <c r="J48" s="236" t="str">
        <f t="shared" si="2"/>
        <v/>
      </c>
      <c r="K48" s="110" t="str">
        <f t="shared" si="1"/>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IF(ROW()&lt;=B$3,SUMIF(A$107:A$10042,A49,I$107:I$10042),"")</f>
        <v/>
      </c>
      <c r="J49" s="236" t="str">
        <f t="shared" si="2"/>
        <v/>
      </c>
      <c r="K49" s="110" t="str">
        <f t="shared" si="1"/>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IF(ROW()&lt;=B$3,SUMIF(A$107:A$10042,A50,I$107:I$10042),"")</f>
        <v/>
      </c>
      <c r="J50" s="236" t="str">
        <f t="shared" si="2"/>
        <v/>
      </c>
      <c r="K50" s="110" t="str">
        <f t="shared" si="1"/>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IF(ROW()&lt;=B$3,SUMIF(A$107:A$10042,A51,I$107:I$10042),"")</f>
        <v/>
      </c>
      <c r="J51" s="236" t="str">
        <f t="shared" si="2"/>
        <v/>
      </c>
      <c r="K51" s="110" t="str">
        <f t="shared" si="1"/>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IF(ROW()&lt;=B$3,SUMIF(A$107:A$10042,A52,I$107:I$10042),"")</f>
        <v/>
      </c>
      <c r="J52" s="236" t="str">
        <f t="shared" si="2"/>
        <v/>
      </c>
      <c r="K52" s="110" t="str">
        <f t="shared" si="1"/>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IF(ROW()&lt;=B$3,SUMIF(A$107:A$10042,A53,I$107:I$10042),"")</f>
        <v/>
      </c>
      <c r="J53" s="236" t="str">
        <f t="shared" si="2"/>
        <v/>
      </c>
      <c r="K53" s="110" t="str">
        <f t="shared" si="1"/>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IF(ROW()&lt;=B$3,SUMIF(A$107:A$10042,A54,I$107:I$10042),"")</f>
        <v/>
      </c>
      <c r="J54" s="236" t="str">
        <f t="shared" si="2"/>
        <v/>
      </c>
      <c r="K54" s="110" t="str">
        <f t="shared" si="1"/>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IF(ROW()&lt;=B$3,SUMIF(A$107:A$10042,A55,I$107:I$10042),"")</f>
        <v/>
      </c>
      <c r="J55" s="236" t="str">
        <f t="shared" si="2"/>
        <v/>
      </c>
      <c r="K55" s="110" t="str">
        <f t="shared" si="1"/>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IF(ROW()&lt;=B$3,SUMIF(A$107:A$10042,A56,I$107:I$10042),"")</f>
        <v/>
      </c>
      <c r="J56" s="236" t="str">
        <f t="shared" si="2"/>
        <v/>
      </c>
      <c r="K56" s="110" t="str">
        <f t="shared" si="1"/>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IF(ROW()&lt;=B$3,SUMIF(A$107:A$10042,A57,I$107:I$10042),"")</f>
        <v/>
      </c>
      <c r="J57" s="236" t="str">
        <f t="shared" si="2"/>
        <v/>
      </c>
      <c r="K57" s="110" t="str">
        <f t="shared" si="1"/>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IF(ROW()&lt;=B$3,SUMIF(A$107:A$10042,A58,I$107:I$10042),"")</f>
        <v/>
      </c>
      <c r="J58" s="236" t="str">
        <f t="shared" si="2"/>
        <v/>
      </c>
      <c r="K58" s="110" t="str">
        <f t="shared" si="1"/>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IF(ROW()&lt;=B$3,SUMIF(A$107:A$10042,A59,I$107:I$10042),"")</f>
        <v/>
      </c>
      <c r="J59" s="236" t="str">
        <f t="shared" si="2"/>
        <v/>
      </c>
      <c r="K59" s="110" t="str">
        <f t="shared" si="1"/>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IF(ROW()&lt;=B$3,SUMIF(A$107:A$10042,A60,I$107:I$10042),"")</f>
        <v/>
      </c>
      <c r="J60" s="236" t="str">
        <f t="shared" si="2"/>
        <v/>
      </c>
      <c r="K60" s="110" t="str">
        <f t="shared" si="1"/>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IF(ROW()&lt;=B$3,SUMIF(A$107:A$10042,A61,I$107:I$10042),"")</f>
        <v/>
      </c>
      <c r="J61" s="236" t="str">
        <f t="shared" si="2"/>
        <v/>
      </c>
      <c r="K61" s="110" t="str">
        <f t="shared" si="1"/>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IF(ROW()&lt;=B$3,SUMIF(A$107:A$10042,A62,I$107:I$10042),"")</f>
        <v/>
      </c>
      <c r="J62" s="236" t="str">
        <f t="shared" si="2"/>
        <v/>
      </c>
      <c r="K62" s="110" t="str">
        <f t="shared" si="1"/>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IF(ROW()&lt;=B$3,SUMIF(A$107:A$10042,A63,I$107:I$10042),"")</f>
        <v/>
      </c>
      <c r="J63" s="236" t="str">
        <f t="shared" si="2"/>
        <v/>
      </c>
      <c r="K63" s="110" t="str">
        <f t="shared" si="1"/>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IF(ROW()&lt;=B$3,SUMIF(A$107:A$10042,A64,I$107:I$10042),"")</f>
        <v/>
      </c>
      <c r="J64" s="236" t="str">
        <f t="shared" si="2"/>
        <v/>
      </c>
      <c r="K64" s="110" t="str">
        <f t="shared" si="1"/>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IF(ROW()&lt;=B$3,SUMIF(A$107:A$10042,A65,I$107:I$10042),"")</f>
        <v/>
      </c>
      <c r="J65" s="236" t="str">
        <f t="shared" ref="J65:J94" si="3">IF(ROW()&lt;=B$3,SUMIFS(I$103:I$50042,A$103:A$50042,K65,J$103:J$50042,L65),"")</f>
        <v/>
      </c>
      <c r="K65" s="110" t="str">
        <f t="shared" si="1"/>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IF(ROW()&lt;=B$3,SUMIF(A$107:A$10042,A66,I$107:I$10042),"")</f>
        <v/>
      </c>
      <c r="J66" s="236" t="str">
        <f t="shared" si="3"/>
        <v/>
      </c>
      <c r="K66" s="110" t="str">
        <f t="shared" si="1"/>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IF(ROW()&lt;=B$3,SUMIF(A$107:A$10042,A67,I$107:I$10042),"")</f>
        <v/>
      </c>
      <c r="J67" s="236" t="str">
        <f t="shared" si="3"/>
        <v/>
      </c>
      <c r="K67" s="110" t="str">
        <f t="shared" ref="K67:K94" si="4">$A67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IF(ROW()&lt;=B$3,SUMIF(A$107:A$10042,A68,I$107:I$10042),"")</f>
        <v/>
      </c>
      <c r="J68" s="236" t="str">
        <f t="shared" si="3"/>
        <v/>
      </c>
      <c r="K68" s="110" t="str">
        <f t="shared" si="4"/>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IF(ROW()&lt;=B$3,SUMIF(A$107:A$10042,A69,I$107:I$10042),"")</f>
        <v/>
      </c>
      <c r="J69" s="236" t="str">
        <f t="shared" si="3"/>
        <v/>
      </c>
      <c r="K69" s="110" t="str">
        <f t="shared" si="4"/>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IF(ROW()&lt;=B$3,SUMIF(A$107:A$10042,A70,I$107:I$10042),"")</f>
        <v/>
      </c>
      <c r="J70" s="236" t="str">
        <f t="shared" si="3"/>
        <v/>
      </c>
      <c r="K70" s="110" t="str">
        <f t="shared" si="4"/>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IF(ROW()&lt;=B$3,SUMIF(A$107:A$10042,A71,I$107:I$10042),"")</f>
        <v/>
      </c>
      <c r="J71" s="236" t="str">
        <f t="shared" si="3"/>
        <v/>
      </c>
      <c r="K71" s="110" t="str">
        <f t="shared" si="4"/>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IF(ROW()&lt;=B$3,SUMIF(A$107:A$10042,A72,I$107:I$10042),"")</f>
        <v/>
      </c>
      <c r="J72" s="236" t="str">
        <f t="shared" si="3"/>
        <v/>
      </c>
      <c r="K72" s="110" t="str">
        <f t="shared" si="4"/>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IF(ROW()&lt;=B$3,SUMIF(A$107:A$10042,A73,I$107:I$10042),"")</f>
        <v/>
      </c>
      <c r="J73" s="236" t="str">
        <f t="shared" si="3"/>
        <v/>
      </c>
      <c r="K73" s="110" t="str">
        <f t="shared" si="4"/>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IF(ROW()&lt;=B$3,SUMIF(A$107:A$10042,A74,I$107:I$10042),"")</f>
        <v/>
      </c>
      <c r="J74" s="236" t="str">
        <f t="shared" si="3"/>
        <v/>
      </c>
      <c r="K74" s="110" t="str">
        <f t="shared" si="4"/>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IF(ROW()&lt;=B$3,SUMIF(A$107:A$10042,A75,I$107:I$10042),"")</f>
        <v/>
      </c>
      <c r="J75" s="236" t="str">
        <f t="shared" si="3"/>
        <v/>
      </c>
      <c r="K75" s="110" t="str">
        <f t="shared" si="4"/>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IF(ROW()&lt;=B$3,SUMIF(A$107:A$10042,A76,I$107:I$10042),"")</f>
        <v/>
      </c>
      <c r="J76" s="236" t="str">
        <f t="shared" si="3"/>
        <v/>
      </c>
      <c r="K76" s="110" t="str">
        <f t="shared" si="4"/>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IF(ROW()&lt;=B$3,SUMIF(A$107:A$10042,A77,I$107:I$10042),"")</f>
        <v/>
      </c>
      <c r="J77" s="236" t="str">
        <f t="shared" si="3"/>
        <v/>
      </c>
      <c r="K77" s="110" t="str">
        <f t="shared" si="4"/>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IF(ROW()&lt;=B$3,SUMIF(A$107:A$10042,A78,I$107:I$10042),"")</f>
        <v/>
      </c>
      <c r="J78" s="236" t="str">
        <f t="shared" si="3"/>
        <v/>
      </c>
      <c r="K78" s="110" t="str">
        <f t="shared" si="4"/>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IF(ROW()&lt;=B$3,SUMIF(A$107:A$10042,A79,I$107:I$10042),"")</f>
        <v/>
      </c>
      <c r="J79" s="236" t="str">
        <f t="shared" si="3"/>
        <v/>
      </c>
      <c r="K79" s="110" t="str">
        <f t="shared" si="4"/>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IF(ROW()&lt;=B$3,SUMIF(A$107:A$10042,A80,I$107:I$10042),"")</f>
        <v/>
      </c>
      <c r="J80" s="236" t="str">
        <f t="shared" si="3"/>
        <v/>
      </c>
      <c r="K80" s="110" t="str">
        <f t="shared" si="4"/>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IF(ROW()&lt;=B$3,SUMIF(A$107:A$10042,A81,I$107:I$10042),"")</f>
        <v/>
      </c>
      <c r="J81" s="236" t="str">
        <f t="shared" si="3"/>
        <v/>
      </c>
      <c r="K81" s="110" t="str">
        <f t="shared" si="4"/>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IF(ROW()&lt;=B$3,SUMIF(A$107:A$10042,A82,I$107:I$10042),"")</f>
        <v/>
      </c>
      <c r="J82" s="236" t="str">
        <f t="shared" si="3"/>
        <v/>
      </c>
      <c r="K82" s="110" t="str">
        <f t="shared" si="4"/>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IF(ROW()&lt;=B$3,SUMIF(A$107:A$10042,A83,I$107:I$10042),"")</f>
        <v/>
      </c>
      <c r="J83" s="236" t="str">
        <f t="shared" si="3"/>
        <v/>
      </c>
      <c r="K83" s="110" t="str">
        <f t="shared" si="4"/>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IF(ROW()&lt;=B$3,SUMIF(A$107:A$10042,A84,I$107:I$10042),"")</f>
        <v/>
      </c>
      <c r="J84" s="236" t="str">
        <f t="shared" si="3"/>
        <v/>
      </c>
      <c r="K84" s="110" t="str">
        <f t="shared" si="4"/>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IF(ROW()&lt;=B$3,SUMIF(A$107:A$10042,A85,I$107:I$10042),"")</f>
        <v/>
      </c>
      <c r="J85" s="236" t="str">
        <f t="shared" si="3"/>
        <v/>
      </c>
      <c r="K85" s="110" t="str">
        <f t="shared" si="4"/>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IF(ROW()&lt;=B$3,SUMIF(A$107:A$10042,A86,I$107:I$10042),"")</f>
        <v/>
      </c>
      <c r="J86" s="236" t="str">
        <f t="shared" si="3"/>
        <v/>
      </c>
      <c r="K86" s="110" t="str">
        <f t="shared" si="4"/>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IF(ROW()&lt;=B$3,SUMIF(A$107:A$10042,A87,I$107:I$10042),"")</f>
        <v/>
      </c>
      <c r="J87" s="236" t="str">
        <f t="shared" si="3"/>
        <v/>
      </c>
      <c r="K87" s="110" t="str">
        <f t="shared" si="4"/>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IF(ROW()&lt;=B$3,SUMIF(A$107:A$10042,A88,I$107:I$10042),"")</f>
        <v/>
      </c>
      <c r="J88" s="236" t="str">
        <f t="shared" si="3"/>
        <v/>
      </c>
      <c r="K88" s="110" t="str">
        <f t="shared" si="4"/>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IF(ROW()&lt;=B$3,SUMIF(A$107:A$10042,A89,I$107:I$10042),"")</f>
        <v/>
      </c>
      <c r="J89" s="236" t="str">
        <f t="shared" si="3"/>
        <v/>
      </c>
      <c r="K89" s="110" t="str">
        <f t="shared" si="4"/>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IF(ROW()&lt;=B$3,SUMIF(A$107:A$10042,A90,I$107:I$10042),"")</f>
        <v/>
      </c>
      <c r="J90" s="236" t="str">
        <f t="shared" si="3"/>
        <v/>
      </c>
      <c r="K90" s="110" t="str">
        <f t="shared" si="4"/>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IF(ROW()&lt;=B$3,SUMIF(A$107:A$10042,A91,I$107:I$10042),"")</f>
        <v/>
      </c>
      <c r="J91" s="236" t="str">
        <f t="shared" si="3"/>
        <v/>
      </c>
      <c r="K91" s="110" t="str">
        <f t="shared" si="4"/>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IF(ROW()&lt;=B$3,SUMIF(A$107:A$10042,A92,I$107:I$10042),"")</f>
        <v/>
      </c>
      <c r="J92" s="236" t="str">
        <f t="shared" si="3"/>
        <v/>
      </c>
      <c r="K92" s="110" t="str">
        <f t="shared" si="4"/>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IF(ROW()&lt;=B$3,SUMIF(A$107:A$10042,A93,I$107:I$10042),"")</f>
        <v/>
      </c>
      <c r="J93" s="236" t="str">
        <f t="shared" si="3"/>
        <v/>
      </c>
      <c r="K93" s="110" t="str">
        <f t="shared" si="4"/>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IF(ROW()&lt;=B$3,SUMIF(A$107:A$10042,A94,I$107:I$10042),"")</f>
        <v/>
      </c>
      <c r="J94" s="236" t="str">
        <f t="shared" si="3"/>
        <v/>
      </c>
      <c r="K94" s="110" t="str">
        <f t="shared" si="4"/>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2" t="s">
        <v>329</v>
      </c>
      <c r="B100" s="372"/>
      <c r="C100" s="372"/>
      <c r="D100" s="372"/>
      <c r="E100" s="372"/>
      <c r="F100" s="372"/>
      <c r="G100" s="372"/>
      <c r="H100" s="372"/>
      <c r="I100" s="374" t="s">
        <v>2991</v>
      </c>
      <c r="J100" s="374"/>
      <c r="K100" s="89"/>
    </row>
    <row r="101" spans="1:25" ht="15.6" x14ac:dyDescent="0.3">
      <c r="A101" s="372"/>
      <c r="B101" s="372"/>
      <c r="C101" s="372"/>
      <c r="D101" s="372"/>
      <c r="E101" s="372"/>
      <c r="F101" s="372"/>
      <c r="G101" s="372"/>
      <c r="H101" s="372"/>
      <c r="I101" s="373">
        <v>45961</v>
      </c>
      <c r="J101" s="373"/>
    </row>
    <row r="102" spans="1:25" ht="13.8" x14ac:dyDescent="0.25">
      <c r="A102" s="249" t="s">
        <v>398</v>
      </c>
      <c r="B102" s="250">
        <v>229</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3000</v>
      </c>
      <c r="B107" s="14" t="s">
        <v>3018</v>
      </c>
      <c r="C107" s="14" t="s">
        <v>3002</v>
      </c>
      <c r="D107" s="16">
        <v>45944</v>
      </c>
      <c r="E107" s="16"/>
      <c r="F107" s="14" t="s">
        <v>3009</v>
      </c>
      <c r="G107" s="14" t="s">
        <v>3003</v>
      </c>
      <c r="H107" s="14" t="s">
        <v>3004</v>
      </c>
      <c r="I107" s="15">
        <v>1100</v>
      </c>
      <c r="J107" s="77">
        <v>1</v>
      </c>
      <c r="K107" s="92"/>
    </row>
    <row r="108" spans="1:25" ht="13.2" x14ac:dyDescent="0.25">
      <c r="A108" s="14" t="s">
        <v>3000</v>
      </c>
      <c r="B108" s="14" t="s">
        <v>3020</v>
      </c>
      <c r="C108" s="14" t="s">
        <v>3001</v>
      </c>
      <c r="D108" s="16">
        <v>45964</v>
      </c>
      <c r="E108" s="16"/>
      <c r="F108" s="14" t="s">
        <v>3005</v>
      </c>
      <c r="G108" s="14" t="s">
        <v>3006</v>
      </c>
      <c r="H108" s="14" t="s">
        <v>3007</v>
      </c>
      <c r="I108" s="15">
        <v>1120</v>
      </c>
      <c r="J108" s="77">
        <v>1</v>
      </c>
      <c r="K108" s="92"/>
    </row>
    <row r="109" spans="1:25" ht="20.399999999999999" x14ac:dyDescent="0.25">
      <c r="A109" s="14" t="s">
        <v>3000</v>
      </c>
      <c r="B109" s="14" t="s">
        <v>3019</v>
      </c>
      <c r="C109" s="14" t="s">
        <v>3010</v>
      </c>
      <c r="D109" s="16">
        <v>45974</v>
      </c>
      <c r="E109" s="16"/>
      <c r="F109" s="14" t="s">
        <v>3023</v>
      </c>
      <c r="G109" s="14" t="s">
        <v>3011</v>
      </c>
      <c r="H109" s="14" t="s">
        <v>3012</v>
      </c>
      <c r="I109" s="15">
        <v>500</v>
      </c>
      <c r="J109" s="77">
        <v>1</v>
      </c>
      <c r="K109" s="92"/>
    </row>
    <row r="110" spans="1:25" ht="30.6" x14ac:dyDescent="0.25">
      <c r="A110" s="14" t="s">
        <v>3000</v>
      </c>
      <c r="B110" s="14" t="s">
        <v>3021</v>
      </c>
      <c r="C110" s="14" t="s">
        <v>3008</v>
      </c>
      <c r="D110" s="16">
        <v>45974</v>
      </c>
      <c r="E110" s="16"/>
      <c r="F110" s="14" t="s">
        <v>3024</v>
      </c>
      <c r="G110" s="14" t="s">
        <v>3003</v>
      </c>
      <c r="H110" s="14" t="s">
        <v>3004</v>
      </c>
      <c r="I110" s="15">
        <v>930</v>
      </c>
      <c r="J110" s="77">
        <v>1</v>
      </c>
      <c r="K110" s="92"/>
    </row>
    <row r="111" spans="1:25" ht="20.399999999999999" x14ac:dyDescent="0.25">
      <c r="A111" s="14" t="s">
        <v>3000</v>
      </c>
      <c r="B111" s="14" t="s">
        <v>3022</v>
      </c>
      <c r="C111" s="14" t="s">
        <v>3013</v>
      </c>
      <c r="D111" s="16">
        <v>46002</v>
      </c>
      <c r="E111" s="16"/>
      <c r="F111" s="14" t="s">
        <v>3025</v>
      </c>
      <c r="G111" s="14" t="s">
        <v>3014</v>
      </c>
      <c r="H111" s="14" t="s">
        <v>3015</v>
      </c>
      <c r="I111" s="15">
        <v>1250</v>
      </c>
      <c r="J111" s="77">
        <v>1</v>
      </c>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2"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2"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2"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2"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2"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2"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2"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2"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2"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399999999999999"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3.2"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3.2"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3.2"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3.2"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3.2"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3.2"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3.2"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3.2"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3.2"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A268&amp;F268</f>
        <v>30811082e</v>
      </c>
      <c r="J268" s="167" t="str">
        <f>A268&amp;G268</f>
        <v>30811082026 03</v>
      </c>
      <c r="K268" s="5"/>
      <c r="L268" s="167" t="str">
        <f>A268&amp;G268&amp;H268</f>
        <v>30811082026 03B</v>
      </c>
      <c r="M268" s="5" t="str">
        <f>B268&amp;F268&amp;H268&amp;C268</f>
        <v>Slovenský olympijský a športový výboreBzabezpečenie účasti športovej reprezentácie SR na Zimnom Európskom olympijskom festivale mládeže (EYOF) v Bakuriani, Gruzínsko</v>
      </c>
      <c r="N268" s="3" t="str">
        <f>+I268&amp;H268</f>
        <v>30811082eB</v>
      </c>
    </row>
    <row r="269" spans="1:14" ht="20.399999999999999"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A269&amp;F269</f>
        <v>30811082e</v>
      </c>
      <c r="J269" s="167" t="str">
        <f>A269&amp;G269</f>
        <v>30811082026 03</v>
      </c>
      <c r="K269" s="5"/>
      <c r="L269" s="167" t="str">
        <f>A269&amp;G269&amp;H269</f>
        <v>30811082026 03B</v>
      </c>
      <c r="M269" s="5" t="str">
        <f>B269&amp;F269&amp;H269&amp;C269</f>
        <v>Slovenský olympijský a športový výboreBzabezpečenie účasti športovej reprezentácie SR na Letnom Európskom olympijskom festivale mládeže (EYOF) v Skopje, Severné Macedónsko</v>
      </c>
      <c r="N269" s="3" t="str">
        <f>+I269&amp;H269</f>
        <v>30811082eB</v>
      </c>
    </row>
    <row r="270" spans="1:14" ht="20.399999999999999"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A270&amp;F270</f>
        <v>30811082e</v>
      </c>
      <c r="J270" s="167" t="str">
        <f>A270&amp;G270</f>
        <v>30811082026 03</v>
      </c>
      <c r="K270" s="5"/>
      <c r="L270" s="167" t="str">
        <f>A270&amp;G270&amp;H270</f>
        <v>30811082026 03B</v>
      </c>
      <c r="M270" s="5" t="str">
        <f>B270&amp;F270&amp;H270&amp;C270</f>
        <v>Slovenský olympijský a športový výboreBzabezpečenie účasti športovej reprezentácie SR na Svetových hrách 2025 v Čcheng-tu, Čína</v>
      </c>
      <c r="N270" s="3" t="str">
        <f>+I270&amp;H270</f>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A272&amp;F272</f>
        <v>30811082f</v>
      </c>
      <c r="J272" s="167" t="str">
        <f>A272&amp;G272</f>
        <v>30811082026 03</v>
      </c>
      <c r="K272" s="5"/>
      <c r="L272" s="167" t="str">
        <f>A272&amp;G272&amp;H272</f>
        <v>30811082026 03B</v>
      </c>
      <c r="M272" s="5" t="str">
        <f>B272&amp;F272&amp;H272&amp;C272</f>
        <v>Slovenský olympijský a športový výborfBŠportovec roka 2024</v>
      </c>
      <c r="N272" s="3" t="str">
        <f>+I272&amp;H272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25">A326&amp;F326</f>
        <v>30811384d</v>
      </c>
      <c r="J326" s="167" t="str">
        <f t="shared" ref="J326:J389" si="26">A326&amp;G326</f>
        <v>30811384026 03</v>
      </c>
      <c r="K326" s="5"/>
      <c r="L326" s="167" t="str">
        <f t="shared" ref="L326:L389" si="27">A326&amp;G326&amp;H326</f>
        <v>30811384026 03B</v>
      </c>
      <c r="M326" s="5" t="str">
        <f t="shared" ref="M326:M389" si="28">B326&amp;F326&amp;H326&amp;C326</f>
        <v>Slovenský tenisový zväzdBKrajčí Michal</v>
      </c>
      <c r="N326" s="3" t="str">
        <f t="shared" ref="N326:N389" si="2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zväzdBPohánková Mia</v>
      </c>
      <c r="N327" s="3" t="str">
        <f t="shared" si="2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25"/>
        <v>30811384d</v>
      </c>
      <c r="J328" s="167" t="str">
        <f t="shared" si="26"/>
        <v>30811384026 03</v>
      </c>
      <c r="K328" s="5"/>
      <c r="L328" s="167" t="str">
        <f t="shared" si="27"/>
        <v>30811384026 03B</v>
      </c>
      <c r="M328" s="5" t="str">
        <f t="shared" si="28"/>
        <v>Slovenský tenisový zväzdBSchmiedlová Karolína Anna</v>
      </c>
      <c r="N328" s="3" t="str">
        <f t="shared" si="2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25"/>
        <v>30811384d</v>
      </c>
      <c r="J329" s="167" t="str">
        <f t="shared" si="26"/>
        <v>30811384026 03</v>
      </c>
      <c r="K329" s="5"/>
      <c r="L329" s="167" t="str">
        <f t="shared" si="27"/>
        <v>30811384026 03B</v>
      </c>
      <c r="M329" s="5" t="str">
        <f t="shared" si="28"/>
        <v>Slovenský tenisový zväzdBŠramková Tamara</v>
      </c>
      <c r="N329" s="3" t="str">
        <f t="shared" si="2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25"/>
        <v>30811384d</v>
      </c>
      <c r="J330" s="167" t="str">
        <f t="shared" si="26"/>
        <v>30811384026 03</v>
      </c>
      <c r="K330" s="5"/>
      <c r="L330" s="167" t="str">
        <f t="shared" si="27"/>
        <v>30811384026 03B</v>
      </c>
      <c r="M330" s="5" t="str">
        <f t="shared" si="28"/>
        <v>Slovenský tenisový zväzdBVargová Nina</v>
      </c>
      <c r="N330" s="3" t="str">
        <f t="shared" si="2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25"/>
        <v>30811384d</v>
      </c>
      <c r="J331" s="167" t="str">
        <f t="shared" si="26"/>
        <v>30811384026 03</v>
      </c>
      <c r="K331" s="5"/>
      <c r="L331" s="167" t="str">
        <f t="shared" si="27"/>
        <v>30811384026 03B</v>
      </c>
      <c r="M331" s="5" t="str">
        <f t="shared" si="28"/>
        <v>Slovenský tenisový zväzdBŽabková Kiara</v>
      </c>
      <c r="N331" s="3" t="str">
        <f t="shared" si="2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25"/>
        <v>00688304a</v>
      </c>
      <c r="J332" s="167" t="str">
        <f t="shared" si="26"/>
        <v>00688304026 02</v>
      </c>
      <c r="K332" s="5" t="s">
        <v>1133</v>
      </c>
      <c r="L332" s="167" t="str">
        <f t="shared" si="27"/>
        <v>00688304026 02B</v>
      </c>
      <c r="M332" s="5" t="str">
        <f t="shared" si="28"/>
        <v>Slovenský veslársky zväzaBveslovanie - bežné transfery</v>
      </c>
      <c r="N332" s="3" t="str">
        <f t="shared" si="2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25"/>
        <v>00688304c</v>
      </c>
      <c r="J333" s="167" t="str">
        <f t="shared" si="26"/>
        <v>00688304026 03</v>
      </c>
      <c r="K333" s="5"/>
      <c r="L333" s="167" t="str">
        <f t="shared" si="27"/>
        <v>00688304026 03B</v>
      </c>
      <c r="M333" s="5" t="str">
        <f t="shared" si="28"/>
        <v>Slovenský veslársky zväzcBzabezpečenie a rozvoj športu veslovanie zdravotne postihnutých športovcov</v>
      </c>
      <c r="N333" s="3" t="str">
        <f t="shared" si="2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25"/>
        <v>00688304d</v>
      </c>
      <c r="J334" s="167" t="str">
        <f t="shared" si="26"/>
        <v>00688304026 03</v>
      </c>
      <c r="K334" s="5"/>
      <c r="L334" s="167" t="str">
        <f t="shared" si="27"/>
        <v>00688304026 03B</v>
      </c>
      <c r="M334" s="5" t="str">
        <f t="shared" si="28"/>
        <v>Slovenský veslársky zväzdBStrečanský Peter</v>
      </c>
      <c r="N334" s="3" t="str">
        <f t="shared" si="2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25"/>
        <v>00688304d</v>
      </c>
      <c r="J335" s="167" t="str">
        <f t="shared" si="26"/>
        <v>00688304026 03</v>
      </c>
      <c r="K335" s="5"/>
      <c r="L335" s="167" t="str">
        <f t="shared" si="27"/>
        <v>00688304026 03B</v>
      </c>
      <c r="M335" s="5" t="str">
        <f t="shared" si="28"/>
        <v>Slovenský veslársky zväzdBŠimek Oliver</v>
      </c>
      <c r="N335" s="3" t="str">
        <f t="shared" si="2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25"/>
        <v>00688304d</v>
      </c>
      <c r="J336" s="167" t="str">
        <f t="shared" si="26"/>
        <v>00688304026 03</v>
      </c>
      <c r="K336" s="5"/>
      <c r="L336" s="167" t="str">
        <f t="shared" si="27"/>
        <v>00688304026 03B</v>
      </c>
      <c r="M336" s="5" t="str">
        <f t="shared" si="28"/>
        <v>Slovenský veslársky zväzdBŽemla Michal</v>
      </c>
      <c r="N336" s="3" t="str">
        <f t="shared" si="2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25"/>
        <v>31791981a</v>
      </c>
      <c r="J337" s="167" t="str">
        <f t="shared" si="26"/>
        <v>31791981026 02</v>
      </c>
      <c r="K337" s="5" t="s">
        <v>1135</v>
      </c>
      <c r="L337" s="167" t="str">
        <f t="shared" si="27"/>
        <v>31791981026 02B</v>
      </c>
      <c r="M337" s="5" t="str">
        <f t="shared" si="28"/>
        <v>SLOVENSKÝ ZÁPASNÍCKY ZVÄZaBzápasenie - bežné transfery</v>
      </c>
      <c r="N337" s="3" t="str">
        <f t="shared" si="2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ZVÄZdBGörcs Lara</v>
      </c>
      <c r="N338" s="3" t="str">
        <f t="shared" si="2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ZVÄZdBGulaev Akhsarbek</v>
      </c>
      <c r="N339" s="3" t="str">
        <f t="shared" si="2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ZVÄZdBHegedus Réka</v>
      </c>
      <c r="N340" s="3" t="str">
        <f t="shared" si="2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ZVÄZdBJakšík Adam</v>
      </c>
      <c r="N341" s="3" t="str">
        <f t="shared" si="2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ZVÄZdBMakoev Boris</v>
      </c>
      <c r="N342" s="3" t="str">
        <f t="shared" si="2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25"/>
        <v>31791981d</v>
      </c>
      <c r="J343" s="167" t="str">
        <f t="shared" si="26"/>
        <v>31791981026 03</v>
      </c>
      <c r="K343" s="5"/>
      <c r="L343" s="167" t="str">
        <f t="shared" si="27"/>
        <v>31791981026 03B</v>
      </c>
      <c r="M343" s="5" t="str">
        <f t="shared" si="28"/>
        <v>SLOVENSKÝ ZÁPASNÍCKY ZVÄZdBMeszároš Martin Róbert</v>
      </c>
      <c r="N343" s="3" t="str">
        <f t="shared" si="2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25"/>
        <v>31791981d</v>
      </c>
      <c r="J344" s="167" t="str">
        <f t="shared" si="26"/>
        <v>31791981026 03</v>
      </c>
      <c r="K344" s="5"/>
      <c r="L344" s="167" t="str">
        <f t="shared" si="27"/>
        <v>31791981026 03B</v>
      </c>
      <c r="M344" s="5" t="str">
        <f t="shared" si="28"/>
        <v>SLOVENSKÝ ZÁPASNÍCKY ZVÄZdBMolnár Zsuzsanna</v>
      </c>
      <c r="N344" s="3" t="str">
        <f t="shared" si="2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25"/>
        <v>31791981d</v>
      </c>
      <c r="J345" s="167" t="str">
        <f t="shared" si="26"/>
        <v>31791981026 03</v>
      </c>
      <c r="K345" s="5"/>
      <c r="L345" s="167" t="str">
        <f t="shared" si="27"/>
        <v>31791981026 03B</v>
      </c>
      <c r="M345" s="5" t="str">
        <f t="shared" si="28"/>
        <v>SLOVENSKÝ ZÁPASNÍCKY ZVÄZdBSalkazanov Tajmuraz</v>
      </c>
      <c r="N345" s="3" t="str">
        <f t="shared" si="2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25"/>
        <v>31791981d</v>
      </c>
      <c r="J346" s="167" t="str">
        <f t="shared" si="26"/>
        <v>31791981026 03</v>
      </c>
      <c r="K346" s="5"/>
      <c r="L346" s="167" t="str">
        <f t="shared" si="27"/>
        <v>31791981026 03B</v>
      </c>
      <c r="M346" s="5" t="str">
        <f t="shared" si="28"/>
        <v>SLOVENSKÝ ZÁPASNÍCKY ZVÄZdBTsakulov Batyrbek</v>
      </c>
      <c r="N346" s="3" t="str">
        <f t="shared" si="2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25"/>
        <v>30811546a</v>
      </c>
      <c r="J347" s="167" t="str">
        <f t="shared" si="26"/>
        <v>30811546026 02</v>
      </c>
      <c r="K347" s="5" t="s">
        <v>1137</v>
      </c>
      <c r="L347" s="167" t="str">
        <f t="shared" si="27"/>
        <v>30811546026 02B</v>
      </c>
      <c r="M347" s="5" t="str">
        <f t="shared" si="28"/>
        <v>Slovenský zväz bedmintonuaBbedminton - bežné transfery</v>
      </c>
      <c r="N347" s="3" t="str">
        <f t="shared" si="2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25"/>
        <v>30811546c</v>
      </c>
      <c r="J348" s="167" t="str">
        <f t="shared" si="26"/>
        <v>30811546026 03</v>
      </c>
      <c r="K348" s="5"/>
      <c r="L348" s="167" t="str">
        <f t="shared" si="27"/>
        <v>30811546026 03B</v>
      </c>
      <c r="M348" s="5" t="str">
        <f t="shared" si="28"/>
        <v>Slovenský zväz bedmintonucBzabezpečenie a rozvoj športu bedminton zdravotne postihnutých športovcov</v>
      </c>
      <c r="N348" s="3" t="str">
        <f t="shared" si="2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25"/>
        <v>35656743a</v>
      </c>
      <c r="J349" s="167" t="str">
        <f t="shared" si="26"/>
        <v>35656743026 02</v>
      </c>
      <c r="K349" s="5" t="s">
        <v>1139</v>
      </c>
      <c r="L349" s="167" t="str">
        <f t="shared" si="27"/>
        <v>35656743026 02B</v>
      </c>
      <c r="M349" s="5" t="str">
        <f t="shared" si="28"/>
        <v>Slovenský zväz biatlonuaBbiatlon - bežné transfery</v>
      </c>
      <c r="N349" s="3" t="str">
        <f t="shared" si="2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biatlonudBBátovská Fialková Paulína</v>
      </c>
      <c r="N350" s="3" t="str">
        <f t="shared" si="2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biatlonudBBorguľa Jakub</v>
      </c>
      <c r="N351" s="3" t="str">
        <f t="shared" si="2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biatlonudBIskhakov Arthur</v>
      </c>
      <c r="N352" s="3" t="str">
        <f t="shared" si="2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biatlonudBKapustová Ema</v>
      </c>
      <c r="N353" s="3" t="str">
        <f t="shared" si="2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biatlonudBKuzminová Anastasiya</v>
      </c>
      <c r="N354" s="3" t="str">
        <f t="shared" si="2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25"/>
        <v>35656743d</v>
      </c>
      <c r="J355" s="167" t="str">
        <f t="shared" si="26"/>
        <v>35656743026 03</v>
      </c>
      <c r="K355" s="5"/>
      <c r="L355" s="167" t="str">
        <f t="shared" si="27"/>
        <v>35656743026 03B</v>
      </c>
      <c r="M355" s="5" t="str">
        <f t="shared" si="28"/>
        <v>Slovenský zväz biatlonudBStraková Michaela</v>
      </c>
      <c r="N355" s="3" t="str">
        <f t="shared" si="2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25"/>
        <v>35656743d</v>
      </c>
      <c r="J356" s="167" t="str">
        <f t="shared" si="26"/>
        <v>35656743026 03</v>
      </c>
      <c r="K356" s="5"/>
      <c r="L356" s="167" t="str">
        <f t="shared" si="27"/>
        <v>35656743026 03B</v>
      </c>
      <c r="M356" s="5" t="str">
        <f t="shared" si="28"/>
        <v>Slovenský zväz biatlonudBštafeta - biatlon - juniori</v>
      </c>
      <c r="N356" s="3" t="str">
        <f t="shared" si="2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25"/>
        <v>35656743d</v>
      </c>
      <c r="J357" s="167" t="str">
        <f t="shared" si="26"/>
        <v>35656743026 03</v>
      </c>
      <c r="K357" s="5"/>
      <c r="L357" s="167" t="str">
        <f t="shared" si="27"/>
        <v>35656743026 03B</v>
      </c>
      <c r="M357" s="5" t="str">
        <f t="shared" si="28"/>
        <v>Slovenský zväz biatlonudBštafeta - biatlon - juniorky</v>
      </c>
      <c r="N357" s="3" t="str">
        <f t="shared" si="2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25"/>
        <v>35656743d</v>
      </c>
      <c r="J358" s="167" t="str">
        <f t="shared" si="26"/>
        <v>35656743026 03</v>
      </c>
      <c r="K358" s="5"/>
      <c r="L358" s="167" t="str">
        <f t="shared" si="27"/>
        <v>35656743026 03B</v>
      </c>
      <c r="M358" s="5" t="str">
        <f t="shared" si="28"/>
        <v>Slovenský zväz biatlonudBštafeta - biatlon - ženy</v>
      </c>
      <c r="N358" s="3" t="str">
        <f t="shared" si="2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25"/>
        <v>36067580a</v>
      </c>
      <c r="J359" s="167" t="str">
        <f t="shared" si="26"/>
        <v>36067580026 02</v>
      </c>
      <c r="K359" s="5" t="s">
        <v>1141</v>
      </c>
      <c r="L359" s="167" t="str">
        <f t="shared" si="27"/>
        <v>36067580026 02B</v>
      </c>
      <c r="M359" s="5" t="str">
        <f t="shared" si="28"/>
        <v>Slovenský zväz bobistovaBboby a skeleton - bežné transfery</v>
      </c>
      <c r="N359" s="3" t="str">
        <f t="shared" si="2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25"/>
        <v>00684112a</v>
      </c>
      <c r="J360" s="167" t="str">
        <f t="shared" si="26"/>
        <v>00684112026 02</v>
      </c>
      <c r="K360" s="5" t="s">
        <v>1143</v>
      </c>
      <c r="L360" s="167" t="str">
        <f t="shared" si="27"/>
        <v>00684112026 02B</v>
      </c>
      <c r="M360" s="5" t="str">
        <f t="shared" si="28"/>
        <v>Slovenský zväz cyklistikyaBcyklistika - bežné transfery</v>
      </c>
      <c r="N360" s="3" t="str">
        <f t="shared" si="2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25"/>
        <v>00684112c</v>
      </c>
      <c r="J361" s="167" t="str">
        <f t="shared" si="26"/>
        <v>00684112026 03</v>
      </c>
      <c r="K361" s="5"/>
      <c r="L361" s="167" t="str">
        <f t="shared" si="27"/>
        <v>00684112026 03B</v>
      </c>
      <c r="M361" s="5" t="str">
        <f t="shared" si="28"/>
        <v>Slovenský zväz cyklistikycBzabezpečenie a rozvoj športu cyklistika zdravotne postihnutých športovcov</v>
      </c>
      <c r="N361" s="3" t="str">
        <f t="shared" si="2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cyklistikydBČorej Jozef</v>
      </c>
      <c r="N362" s="3" t="str">
        <f t="shared" si="2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cyklistikydBChladoňová Viktória</v>
      </c>
      <c r="N363" s="3" t="str">
        <f t="shared" si="2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cyklistikydBJenčušová Nora</v>
      </c>
      <c r="N364" s="3" t="str">
        <f t="shared" si="2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cyklistikydBKubiš Lukáš</v>
      </c>
      <c r="N365" s="3" t="str">
        <f t="shared" si="2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25"/>
        <v>00684112d</v>
      </c>
      <c r="J366" s="167" t="str">
        <f t="shared" si="26"/>
        <v>00684112026 03</v>
      </c>
      <c r="K366" s="5"/>
      <c r="L366" s="167" t="str">
        <f t="shared" si="27"/>
        <v>00684112026 03B</v>
      </c>
      <c r="M366" s="5" t="str">
        <f t="shared" si="28"/>
        <v>Slovenský zväz cyklistikydBManiková Dominika</v>
      </c>
      <c r="N366" s="3" t="str">
        <f t="shared" si="2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25"/>
        <v>00684112d</v>
      </c>
      <c r="J367" s="167" t="str">
        <f t="shared" si="26"/>
        <v>00684112026 03</v>
      </c>
      <c r="K367" s="5"/>
      <c r="L367" s="167" t="str">
        <f t="shared" si="27"/>
        <v>00684112026 03B</v>
      </c>
      <c r="M367" s="5" t="str">
        <f t="shared" si="28"/>
        <v>Slovenský zväz cyklistikydBMetelka Jozef</v>
      </c>
      <c r="N367" s="3" t="str">
        <f t="shared" si="2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25"/>
        <v>00684112d</v>
      </c>
      <c r="J368" s="167" t="str">
        <f t="shared" si="26"/>
        <v>00684112026 03</v>
      </c>
      <c r="K368" s="5"/>
      <c r="L368" s="167" t="str">
        <f t="shared" si="27"/>
        <v>00684112026 03B</v>
      </c>
      <c r="M368" s="5" t="str">
        <f t="shared" si="28"/>
        <v>Slovenský zväz cyklistikydBStrečko Ondrej</v>
      </c>
      <c r="N368" s="3" t="str">
        <f t="shared" si="2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25"/>
        <v>00684112d</v>
      </c>
      <c r="J369" s="167" t="str">
        <f t="shared" si="26"/>
        <v>00684112026 03</v>
      </c>
      <c r="K369" s="5"/>
      <c r="L369" s="167" t="str">
        <f t="shared" si="27"/>
        <v>00684112026 03B</v>
      </c>
      <c r="M369" s="5" t="str">
        <f t="shared" si="28"/>
        <v>Slovenský zväz cyklistikydBSvrček Martin</v>
      </c>
      <c r="N369" s="3" t="str">
        <f t="shared" si="2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25"/>
        <v>00684112f</v>
      </c>
      <c r="J370" s="167" t="str">
        <f t="shared" si="26"/>
        <v>00684112026 03</v>
      </c>
      <c r="K370" s="5"/>
      <c r="L370" s="167" t="str">
        <f t="shared" si="27"/>
        <v>00684112026 03B</v>
      </c>
      <c r="M370" s="5" t="str">
        <f t="shared" si="28"/>
        <v>Slovenský zväz cyklistikyfBPodpora činnosti centier talentovanej mládeže</v>
      </c>
      <c r="N370" s="3" t="str">
        <f t="shared" si="2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25"/>
        <v>00684112f</v>
      </c>
      <c r="J371" s="167" t="str">
        <f t="shared" si="26"/>
        <v>00684112026 03</v>
      </c>
      <c r="K371" s="5"/>
      <c r="L371" s="167" t="str">
        <f t="shared" si="27"/>
        <v>00684112026 03K</v>
      </c>
      <c r="M371" s="5" t="str">
        <f t="shared" si="28"/>
        <v>Slovenský zväz cyklistikyfKPodpora činnosti centier talentovanej mládeže</v>
      </c>
      <c r="N371" s="3" t="str">
        <f t="shared" si="2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25"/>
        <v>00684112f</v>
      </c>
      <c r="J372" s="167" t="str">
        <f t="shared" si="26"/>
        <v>00684112026 03</v>
      </c>
      <c r="K372" s="5"/>
      <c r="L372" s="167" t="str">
        <f t="shared" si="27"/>
        <v>00684112026 03B</v>
      </c>
      <c r="M372" s="5" t="str">
        <f t="shared" si="28"/>
        <v>Slovenský zväz cyklistikyfBZorganizovanie kongresu európskej cyklistickej únie na Slovensku</v>
      </c>
      <c r="N372" s="3" t="str">
        <f t="shared" si="2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25"/>
        <v>31806431a</v>
      </c>
      <c r="J373" s="167" t="str">
        <f t="shared" si="26"/>
        <v>31806431026 02</v>
      </c>
      <c r="K373" s="5" t="s">
        <v>1145</v>
      </c>
      <c r="L373" s="167" t="str">
        <f t="shared" si="27"/>
        <v>31806431026 02B</v>
      </c>
      <c r="M373" s="5" t="str">
        <f t="shared" si="28"/>
        <v>Slovenský zväz dráhového golfuaBdráhový golf - bežné transfery</v>
      </c>
      <c r="N373" s="3" t="str">
        <f t="shared" si="2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25"/>
        <v>31795421a</v>
      </c>
      <c r="J374" s="167" t="str">
        <f t="shared" si="26"/>
        <v>31795421026 02</v>
      </c>
      <c r="K374" s="5" t="s">
        <v>1147</v>
      </c>
      <c r="L374" s="167" t="str">
        <f t="shared" si="27"/>
        <v>31795421026 02B</v>
      </c>
      <c r="M374" s="5" t="str">
        <f t="shared" si="28"/>
        <v>Slovenský zväz florbaluaBflorbal - bežné transfery</v>
      </c>
      <c r="N374" s="3" t="str">
        <f t="shared" si="2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25"/>
        <v>30774772a</v>
      </c>
      <c r="J375" s="167" t="str">
        <f t="shared" si="26"/>
        <v>30774772026 02</v>
      </c>
      <c r="K375" s="5" t="s">
        <v>1149</v>
      </c>
      <c r="L375" s="167" t="str">
        <f t="shared" si="27"/>
        <v>30774772026 02B</v>
      </c>
      <c r="M375" s="5" t="str">
        <f t="shared" si="28"/>
        <v>Slovenský zväz hádzanejaBhádzaná - bežné transfery</v>
      </c>
      <c r="N375" s="3" t="str">
        <f t="shared" si="2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25"/>
        <v>42390800f</v>
      </c>
      <c r="J376" s="167" t="str">
        <f t="shared" si="26"/>
        <v>42390800026 03</v>
      </c>
      <c r="K376" s="5"/>
      <c r="L376" s="167" t="str">
        <f t="shared" si="27"/>
        <v>42390800026 03B</v>
      </c>
      <c r="M376" s="5" t="str">
        <f t="shared" si="28"/>
        <v>Slovenský zväz hasičského športufBpodpora a rozvoj športu</v>
      </c>
      <c r="N376" s="3" t="str">
        <f t="shared" si="2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25"/>
        <v>36070351f</v>
      </c>
      <c r="J377" s="167" t="str">
        <f t="shared" si="26"/>
        <v>36070351026 03</v>
      </c>
      <c r="K377" s="5"/>
      <c r="L377" s="167" t="str">
        <f t="shared" si="27"/>
        <v>36070351026 03B</v>
      </c>
      <c r="M377" s="5" t="str">
        <f t="shared" si="28"/>
        <v>Slovenský zväz integrovaného tanca a tanečného športufBplnenie úloh verejného záujmu v športe</v>
      </c>
      <c r="N377" s="3" t="str">
        <f t="shared" si="2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25"/>
        <v>36070351g</v>
      </c>
      <c r="J378" s="167" t="str">
        <f t="shared" si="26"/>
        <v>36070351026 03</v>
      </c>
      <c r="K378" s="5"/>
      <c r="L378" s="167" t="str">
        <f t="shared" si="27"/>
        <v>36070351026 03B</v>
      </c>
      <c r="M378" s="5" t="str">
        <f t="shared" si="28"/>
        <v>Slovenský zväz integrovaného tanca a tanečného športugBrozvoj športov, ktoré nie sú uznanými podľa zákona č. 440/2015 Z. z.</v>
      </c>
      <c r="N378" s="3" t="str">
        <f t="shared" si="2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25"/>
        <v>30793211a</v>
      </c>
      <c r="J379" s="167" t="str">
        <f t="shared" si="26"/>
        <v>30793211026 02</v>
      </c>
      <c r="K379" s="5" t="s">
        <v>1151</v>
      </c>
      <c r="L379" s="167" t="str">
        <f t="shared" si="27"/>
        <v>30793211026 02B</v>
      </c>
      <c r="M379" s="5" t="str">
        <f t="shared" si="28"/>
        <v>Slovenský zväz jachtinguaBjachting - bežné transfery</v>
      </c>
      <c r="N379" s="3" t="str">
        <f t="shared" si="2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25"/>
        <v>30793211d</v>
      </c>
      <c r="J380" s="167" t="str">
        <f t="shared" si="26"/>
        <v>30793211026 03</v>
      </c>
      <c r="K380" s="5"/>
      <c r="L380" s="167" t="str">
        <f t="shared" si="27"/>
        <v>30793211026 03B</v>
      </c>
      <c r="M380" s="5" t="str">
        <f t="shared" si="28"/>
        <v>Slovenský zväz jachtingudBKubín Róbert</v>
      </c>
      <c r="N380" s="3" t="str">
        <f t="shared" si="2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25"/>
        <v>17308518a</v>
      </c>
      <c r="J381" s="167" t="str">
        <f t="shared" si="26"/>
        <v>17308518026 02</v>
      </c>
      <c r="K381" s="5" t="s">
        <v>1153</v>
      </c>
      <c r="L381" s="167" t="str">
        <f t="shared" si="27"/>
        <v>17308518026 02B</v>
      </c>
      <c r="M381" s="5" t="str">
        <f t="shared" si="28"/>
        <v>Slovenský zväz JudoaBjudo - bežné transfery</v>
      </c>
      <c r="N381" s="3" t="str">
        <f t="shared" si="2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JudodBÁdam Viktor</v>
      </c>
      <c r="N382" s="3" t="str">
        <f t="shared" si="2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JudodBFízeľ Márius</v>
      </c>
      <c r="N383" s="3" t="str">
        <f t="shared" si="2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25"/>
        <v>17308518d</v>
      </c>
      <c r="J384" s="167" t="str">
        <f t="shared" si="26"/>
        <v>17308518026 03</v>
      </c>
      <c r="K384" s="5"/>
      <c r="L384" s="167" t="str">
        <f t="shared" si="27"/>
        <v>17308518026 03B</v>
      </c>
      <c r="M384" s="5" t="str">
        <f t="shared" si="28"/>
        <v>Slovenský zväz JudodBFízeľová Ema</v>
      </c>
      <c r="N384" s="3" t="str">
        <f t="shared" si="2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25"/>
        <v>17308518d</v>
      </c>
      <c r="J385" s="167" t="str">
        <f t="shared" si="26"/>
        <v>17308518026 03</v>
      </c>
      <c r="K385" s="5"/>
      <c r="L385" s="167" t="str">
        <f t="shared" si="27"/>
        <v>17308518026 03B</v>
      </c>
      <c r="M385" s="5" t="str">
        <f t="shared" si="28"/>
        <v>Slovenský zväz JudodBMaťašeje Benjamín</v>
      </c>
      <c r="N385" s="3" t="str">
        <f t="shared" si="2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25"/>
        <v>17308518d</v>
      </c>
      <c r="J386" s="167" t="str">
        <f t="shared" si="26"/>
        <v>17308518026 03</v>
      </c>
      <c r="K386" s="5"/>
      <c r="L386" s="167" t="str">
        <f t="shared" si="27"/>
        <v>17308518026 03B</v>
      </c>
      <c r="M386" s="5" t="str">
        <f t="shared" si="28"/>
        <v>Slovenský zväz JudodBScheffel Oliver</v>
      </c>
      <c r="N386" s="3" t="str">
        <f t="shared" si="2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25"/>
        <v>17308518d</v>
      </c>
      <c r="J387" s="167" t="str">
        <f t="shared" si="26"/>
        <v>17308518026 03</v>
      </c>
      <c r="K387" s="5"/>
      <c r="L387" s="167" t="str">
        <f t="shared" si="27"/>
        <v>17308518026 03B</v>
      </c>
      <c r="M387" s="5" t="str">
        <f t="shared" si="28"/>
        <v>Slovenský zväz JudodBTománková Patrícia</v>
      </c>
      <c r="N387" s="3" t="str">
        <f t="shared" si="2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25"/>
        <v>17308518f</v>
      </c>
      <c r="J388" s="167" t="str">
        <f t="shared" si="26"/>
        <v>17308518026 03</v>
      </c>
      <c r="K388" s="5"/>
      <c r="L388" s="167" t="str">
        <f t="shared" si="27"/>
        <v>17308518026 03B</v>
      </c>
      <c r="M388" s="5" t="str">
        <f t="shared" si="28"/>
        <v>Slovenský zväz JudofBplnenie úloh verejného záujmu v športe</v>
      </c>
      <c r="N388" s="3" t="str">
        <f t="shared" si="2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25"/>
        <v>30811571a</v>
      </c>
      <c r="J389" s="167" t="str">
        <f t="shared" si="26"/>
        <v>30811571026 02</v>
      </c>
      <c r="K389" s="5" t="s">
        <v>1155</v>
      </c>
      <c r="L389" s="167" t="str">
        <f t="shared" si="27"/>
        <v>30811571026 02B</v>
      </c>
      <c r="M389" s="5" t="str">
        <f t="shared" si="28"/>
        <v>Slovenský Zväz KarateaBkarate - bežné transfery</v>
      </c>
      <c r="N389" s="3" t="str">
        <f t="shared" si="2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30">A390&amp;F390</f>
        <v>30811571c</v>
      </c>
      <c r="J390" s="167" t="str">
        <f t="shared" ref="J390:J453" si="31">A390&amp;G390</f>
        <v>30811571026 03</v>
      </c>
      <c r="K390" s="5"/>
      <c r="L390" s="167" t="str">
        <f t="shared" ref="L390:L453" si="32">A390&amp;G390&amp;H390</f>
        <v>30811571026 03B</v>
      </c>
      <c r="M390" s="5" t="str">
        <f t="shared" ref="M390:M453" si="33">B390&amp;F390&amp;H390&amp;C390</f>
        <v>Slovenský Zväz KaratecBzabezpečenie a rozvoj športu karate zdravotne postihnutých športovcov</v>
      </c>
      <c r="N390" s="3" t="str">
        <f t="shared" ref="N390:N453" si="3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30"/>
        <v>30811571d</v>
      </c>
      <c r="J391" s="167" t="str">
        <f t="shared" si="31"/>
        <v>30811571026 03</v>
      </c>
      <c r="K391" s="5"/>
      <c r="L391" s="167" t="str">
        <f t="shared" si="32"/>
        <v>30811571026 03B</v>
      </c>
      <c r="M391" s="5" t="str">
        <f t="shared" si="33"/>
        <v>Slovenský Zväz KaratedBBakoš Suchánková Ingrida</v>
      </c>
      <c r="N391" s="3" t="str">
        <f t="shared" si="3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30"/>
        <v>30811571d</v>
      </c>
      <c r="J392" s="167" t="str">
        <f t="shared" si="31"/>
        <v>30811571026 03</v>
      </c>
      <c r="K392" s="5"/>
      <c r="L392" s="167" t="str">
        <f t="shared" si="32"/>
        <v>30811571026 03B</v>
      </c>
      <c r="M392" s="5" t="str">
        <f t="shared" si="33"/>
        <v>Slovenský Zväz KaratedBImrich Dominik</v>
      </c>
      <c r="N392" s="3" t="str">
        <f t="shared" si="3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30"/>
        <v>30811571m</v>
      </c>
      <c r="J393" s="167" t="str">
        <f t="shared" si="31"/>
        <v>30811571026 03</v>
      </c>
      <c r="K393" s="5"/>
      <c r="L393" s="167" t="str">
        <f t="shared" si="32"/>
        <v>30811571026 03B</v>
      </c>
      <c r="M393" s="5" t="str">
        <f t="shared" si="33"/>
        <v>Slovenský Zväz KaratemBVeľká cena Slovenska</v>
      </c>
      <c r="N393" s="3" t="str">
        <f t="shared" si="3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30"/>
        <v>31119247a</v>
      </c>
      <c r="J394" s="167" t="str">
        <f t="shared" si="31"/>
        <v>31119247026 02</v>
      </c>
      <c r="K394" s="5" t="s">
        <v>1157</v>
      </c>
      <c r="L394" s="167" t="str">
        <f t="shared" si="32"/>
        <v>31119247026 02B</v>
      </c>
      <c r="M394" s="5" t="str">
        <f t="shared" si="33"/>
        <v>Slovenský zväz kickboxuaBkickbox - bežné transfery</v>
      </c>
      <c r="N394" s="3" t="str">
        <f t="shared" si="3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30"/>
        <v>31119247d</v>
      </c>
      <c r="J395" s="167" t="str">
        <f t="shared" si="31"/>
        <v>31119247026 03</v>
      </c>
      <c r="K395" s="5"/>
      <c r="L395" s="167" t="str">
        <f t="shared" si="32"/>
        <v>31119247026 03B</v>
      </c>
      <c r="M395" s="5" t="str">
        <f t="shared" si="33"/>
        <v>Slovenský zväz kickboxudBCmárová Lucia</v>
      </c>
      <c r="N395" s="3" t="str">
        <f t="shared" si="3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30"/>
        <v>31119247d</v>
      </c>
      <c r="J396" s="167" t="str">
        <f t="shared" si="31"/>
        <v>31119247026 03</v>
      </c>
      <c r="K396" s="5"/>
      <c r="L396" s="167" t="str">
        <f t="shared" si="32"/>
        <v>31119247026 03B</v>
      </c>
      <c r="M396" s="5" t="str">
        <f t="shared" si="33"/>
        <v>Slovenský zväz kickboxudBTessier Lucia</v>
      </c>
      <c r="N396" s="3" t="str">
        <f t="shared" si="34"/>
        <v>31119247dB</v>
      </c>
    </row>
    <row r="397" spans="1:14" ht="20.399999999999999"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30"/>
        <v>31119247f</v>
      </c>
      <c r="J397" s="167" t="str">
        <f t="shared" si="31"/>
        <v>31119247026 03</v>
      </c>
      <c r="K397" s="5"/>
      <c r="L397" s="167" t="str">
        <f t="shared" si="32"/>
        <v>31119247026 03B</v>
      </c>
      <c r="M397" s="5" t="str">
        <f t="shared" si="33"/>
        <v>Slovenský zväz kickboxufBzabezpečenie účasti športovej reprezentácie SR na Majstrovstcách sveta WAKO</v>
      </c>
      <c r="N397" s="3" t="str">
        <f t="shared" si="3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30"/>
        <v>31119247m</v>
      </c>
      <c r="J398" s="167" t="str">
        <f t="shared" si="31"/>
        <v>31119247026 03</v>
      </c>
      <c r="K398" s="5"/>
      <c r="L398" s="167" t="str">
        <f t="shared" si="32"/>
        <v>31119247026 03B</v>
      </c>
      <c r="M398" s="5" t="str">
        <f t="shared" si="33"/>
        <v>Slovenský zväz kickboxumBSlovak Open 2025 – Memoriál Ladislava Doky Tótha</v>
      </c>
      <c r="N398" s="3" t="str">
        <f t="shared" si="3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30"/>
        <v>30845386a</v>
      </c>
      <c r="J399" s="167" t="str">
        <f t="shared" si="31"/>
        <v>30845386026 02</v>
      </c>
      <c r="K399" s="5" t="s">
        <v>1159</v>
      </c>
      <c r="L399" s="167" t="str">
        <f t="shared" si="32"/>
        <v>30845386026 02B</v>
      </c>
      <c r="M399" s="5" t="str">
        <f t="shared" si="33"/>
        <v>Slovenský zväz ľadového hokejaaBľadový hokej - bežné transfery</v>
      </c>
      <c r="N399" s="3" t="str">
        <f t="shared" si="3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30"/>
        <v>30865930g</v>
      </c>
      <c r="J400" s="167" t="str">
        <f t="shared" si="31"/>
        <v>30865930026 03</v>
      </c>
      <c r="K400" s="5"/>
      <c r="L400" s="167" t="str">
        <f t="shared" si="32"/>
        <v>30865930026 03B</v>
      </c>
      <c r="M400" s="5" t="str">
        <f t="shared" si="33"/>
        <v>Slovenský zväz malého futbalugBrozvoj športov, ktoré nie sú uznanými podľa zákona č. 440/2015 Z. z.</v>
      </c>
      <c r="N400" s="3" t="str">
        <f t="shared" si="3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30"/>
        <v>30788714a</v>
      </c>
      <c r="J401" s="167" t="str">
        <f t="shared" si="31"/>
        <v>30788714026 02</v>
      </c>
      <c r="K401" s="5" t="s">
        <v>1161</v>
      </c>
      <c r="L401" s="167" t="str">
        <f t="shared" si="32"/>
        <v>30788714026 02B</v>
      </c>
      <c r="M401" s="5" t="str">
        <f t="shared" si="33"/>
        <v>Slovenský zväz moderného päťbojaaBmoderný päťboj - bežné transfery</v>
      </c>
      <c r="N401" s="3" t="str">
        <f t="shared" si="3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30"/>
        <v>30806518a</v>
      </c>
      <c r="J402" s="167" t="str">
        <f t="shared" si="31"/>
        <v>30806518026 02</v>
      </c>
      <c r="K402" s="5" t="s">
        <v>1163</v>
      </c>
      <c r="L402" s="167" t="str">
        <f t="shared" si="32"/>
        <v>30806518026 02B</v>
      </c>
      <c r="M402" s="5" t="str">
        <f t="shared" si="33"/>
        <v>Slovenský zväz orientačných športovaBorientačné športy - bežné transfery</v>
      </c>
      <c r="N402" s="3" t="str">
        <f t="shared" si="3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30"/>
        <v>31751075a</v>
      </c>
      <c r="J403" s="167" t="str">
        <f t="shared" si="31"/>
        <v>31751075026 02</v>
      </c>
      <c r="K403" s="5" t="s">
        <v>1165</v>
      </c>
      <c r="L403" s="167" t="str">
        <f t="shared" si="32"/>
        <v>31751075026 02B</v>
      </c>
      <c r="M403" s="5" t="str">
        <f t="shared" si="33"/>
        <v>Slovenský zväz pozemného hokejaaBpozemný hokej - bežné transfery</v>
      </c>
      <c r="N403" s="3" t="str">
        <f t="shared" si="3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30"/>
        <v>37818058a</v>
      </c>
      <c r="J404" s="167" t="str">
        <f t="shared" si="31"/>
        <v>37818058026 02</v>
      </c>
      <c r="K404" s="5" t="s">
        <v>1167</v>
      </c>
      <c r="L404" s="167" t="str">
        <f t="shared" si="32"/>
        <v>37818058026 02B</v>
      </c>
      <c r="M404" s="5" t="str">
        <f t="shared" si="33"/>
        <v>Slovenský zväz psích záprahovaBpsie záprahy - bežné transfery</v>
      </c>
      <c r="N404" s="3" t="str">
        <f t="shared" si="3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30"/>
        <v>00896896f</v>
      </c>
      <c r="J405" s="167" t="str">
        <f t="shared" si="31"/>
        <v>00896896026 03</v>
      </c>
      <c r="K405" s="5"/>
      <c r="L405" s="167" t="str">
        <f t="shared" si="32"/>
        <v>00896896026 03B</v>
      </c>
      <c r="M405" s="5" t="str">
        <f t="shared" si="33"/>
        <v>Slovenský zväz rádioamatérovfBpodpora a rozvoj športu</v>
      </c>
      <c r="N405" s="3" t="str">
        <f t="shared" si="3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30"/>
        <v>31871526a</v>
      </c>
      <c r="J406" s="167" t="str">
        <f t="shared" si="31"/>
        <v>31871526026 02</v>
      </c>
      <c r="K406" s="5" t="s">
        <v>1169</v>
      </c>
      <c r="L406" s="167" t="str">
        <f t="shared" si="32"/>
        <v>31871526026 02B</v>
      </c>
      <c r="M406" s="5" t="str">
        <f t="shared" si="33"/>
        <v>Slovenský zväz rybolovnej technikyaBrybolovná technika - bežné transfery</v>
      </c>
      <c r="N406" s="3" t="str">
        <f t="shared" si="3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30"/>
        <v>31989373a</v>
      </c>
      <c r="J407" s="167" t="str">
        <f t="shared" si="31"/>
        <v>31989373026 02</v>
      </c>
      <c r="K407" s="5" t="s">
        <v>1171</v>
      </c>
      <c r="L407" s="167" t="str">
        <f t="shared" si="32"/>
        <v>31989373026 02B</v>
      </c>
      <c r="M407" s="5" t="str">
        <f t="shared" si="33"/>
        <v>Slovenský zväz sánkarovaBsánkovanie - bežné transfery</v>
      </c>
      <c r="N407" s="3" t="str">
        <f t="shared" si="3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30"/>
        <v>31989373d</v>
      </c>
      <c r="J408" s="167" t="str">
        <f t="shared" si="31"/>
        <v>31989373026 03</v>
      </c>
      <c r="K408" s="5"/>
      <c r="L408" s="167" t="str">
        <f t="shared" si="32"/>
        <v>31989373026 03B</v>
      </c>
      <c r="M408" s="5" t="str">
        <f t="shared" si="33"/>
        <v>Slovenský zväz sánkarovdBBosman Christián</v>
      </c>
      <c r="N408" s="3" t="str">
        <f t="shared" si="3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30"/>
        <v>31989373d</v>
      </c>
      <c r="J409" s="167" t="str">
        <f t="shared" si="31"/>
        <v>31989373026 03</v>
      </c>
      <c r="K409" s="5"/>
      <c r="L409" s="167" t="str">
        <f t="shared" si="32"/>
        <v>31989373026 03B</v>
      </c>
      <c r="M409" s="5" t="str">
        <f t="shared" si="33"/>
        <v>Slovenský zväz sánkarovdBMick Bruno</v>
      </c>
      <c r="N409" s="3" t="str">
        <f t="shared" si="3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30"/>
        <v>31989373d</v>
      </c>
      <c r="J410" s="167" t="str">
        <f t="shared" si="31"/>
        <v>31989373026 03</v>
      </c>
      <c r="K410" s="5"/>
      <c r="L410" s="167" t="str">
        <f t="shared" si="32"/>
        <v>31989373026 03B</v>
      </c>
      <c r="M410" s="5" t="str">
        <f t="shared" si="33"/>
        <v>Slovenský zväz sánkarovdBNinis Jozef</v>
      </c>
      <c r="N410" s="3" t="str">
        <f t="shared" si="3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30"/>
        <v>17326087c</v>
      </c>
      <c r="J411" s="167" t="str">
        <f t="shared" si="31"/>
        <v>17326087026 03</v>
      </c>
      <c r="K411" s="5"/>
      <c r="L411" s="167" t="str">
        <f t="shared" si="32"/>
        <v>17326087026 03B</v>
      </c>
      <c r="M411" s="5" t="str">
        <f t="shared" si="33"/>
        <v>Slovenský zväz športovcov s mentálnym postihnutímcBzabezpečenie činnosti a úloh v roku 2025</v>
      </c>
      <c r="N411" s="3" t="str">
        <f t="shared" si="3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30"/>
        <v>42219922a</v>
      </c>
      <c r="J412" s="167" t="str">
        <f t="shared" si="31"/>
        <v>42219922026 02</v>
      </c>
      <c r="K412" s="5" t="s">
        <v>1173</v>
      </c>
      <c r="L412" s="167" t="str">
        <f t="shared" si="32"/>
        <v>42219922026 02B</v>
      </c>
      <c r="M412" s="5" t="str">
        <f t="shared" si="33"/>
        <v>Slovenský zväz športového ju-jitsuaBju-jitsu - bežné transfery</v>
      </c>
      <c r="N412" s="3" t="str">
        <f t="shared" si="3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30"/>
        <v>51118831a</v>
      </c>
      <c r="J413" s="167" t="str">
        <f t="shared" si="31"/>
        <v>51118831026 02</v>
      </c>
      <c r="K413" s="5" t="s">
        <v>1175</v>
      </c>
      <c r="L413" s="167" t="str">
        <f t="shared" si="32"/>
        <v>51118831026 02B</v>
      </c>
      <c r="M413" s="5" t="str">
        <f t="shared" si="33"/>
        <v>Slovenský zväz športového rybolovuaBšportové rybárstvo - bežné transfery</v>
      </c>
      <c r="N413" s="3" t="str">
        <f t="shared" si="3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30"/>
        <v>37938941g</v>
      </c>
      <c r="J414" s="167" t="str">
        <f t="shared" si="31"/>
        <v>37938941026 03</v>
      </c>
      <c r="K414" s="5"/>
      <c r="L414" s="167" t="str">
        <f t="shared" si="32"/>
        <v>37938941026 03B</v>
      </c>
      <c r="M414" s="5" t="str">
        <f t="shared" si="33"/>
        <v>Slovenský zväz Taekwon-Do ITFgBrozvoj športov, ktoré nie sú uznanými podľa zákona č. 440/2015 Z. z.</v>
      </c>
      <c r="N414" s="3" t="str">
        <f t="shared" si="3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30"/>
        <v>00684767a</v>
      </c>
      <c r="J415" s="167" t="str">
        <f t="shared" si="31"/>
        <v>00684767026 02</v>
      </c>
      <c r="K415" s="5" t="s">
        <v>1177</v>
      </c>
      <c r="L415" s="167" t="str">
        <f t="shared" si="32"/>
        <v>00684767026 02B</v>
      </c>
      <c r="M415" s="5" t="str">
        <f t="shared" si="33"/>
        <v>Slovenský zväz tanečných športovaBtanečný šport - bežné transfery</v>
      </c>
      <c r="N415" s="3" t="str">
        <f t="shared" si="3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30"/>
        <v>22665234c</v>
      </c>
      <c r="J416" s="167" t="str">
        <f t="shared" si="31"/>
        <v>22665234026 03</v>
      </c>
      <c r="K416" s="5"/>
      <c r="L416" s="167" t="str">
        <f t="shared" si="32"/>
        <v>22665234026 03B</v>
      </c>
      <c r="M416" s="5" t="str">
        <f t="shared" si="33"/>
        <v>Slovenský zväz telesne postihnutých športovcovcBzabezpečenie činnosti a úloh SZTPŠ v roku 2025</v>
      </c>
      <c r="N416" s="3" t="str">
        <f t="shared" si="3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športovcovdBCsejtey Richard</v>
      </c>
      <c r="N417" s="3" t="str">
        <f t="shared" si="3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športovcovdBDorič Martin</v>
      </c>
      <c r="N418" s="3" t="str">
        <f t="shared" si="3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športovcovdBdružstvo - boccia (BC1-2)</v>
      </c>
      <c r="N419" s="3" t="str">
        <f t="shared" si="3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športovcovdBdružstvo - boccia (BC4)</v>
      </c>
      <c r="N420" s="3" t="str">
        <f t="shared" si="3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športovcovdBdvojica - curling na vozíku</v>
      </c>
      <c r="N421" s="3" t="str">
        <f t="shared" si="3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športovcovdBdvojica - tanec na vozíku</v>
      </c>
      <c r="N422" s="3" t="str">
        <f t="shared" si="3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športovcovdBHusvéthová Rebeka</v>
      </c>
      <c r="N423" s="3" t="str">
        <f t="shared" si="3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športovcovdBIvan Dávid</v>
      </c>
      <c r="N424" s="3" t="str">
        <f t="shared" si="3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športovcovdBJankechová Eliška</v>
      </c>
      <c r="N425" s="3" t="str">
        <f t="shared" si="3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športovcovdBKánová Alena</v>
      </c>
      <c r="N426" s="3" t="str">
        <f t="shared" si="3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športovcovdBKrál Tomáš</v>
      </c>
      <c r="N427" s="3" t="str">
        <f t="shared" si="3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športovcovdBLovaš Peter</v>
      </c>
      <c r="N428" s="3" t="str">
        <f t="shared" si="3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športovcovdBLudrovský Martin</v>
      </c>
      <c r="N429" s="3" t="str">
        <f t="shared" si="3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športovcovdBMasaryk Tomáš</v>
      </c>
      <c r="N430" s="3" t="str">
        <f t="shared" si="3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športovcovdBMelicherová Nina</v>
      </c>
      <c r="N431" s="3" t="str">
        <f t="shared" si="3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športovcovdBMezík Róbert</v>
      </c>
      <c r="N432" s="3" t="str">
        <f t="shared" si="3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športovcovdBMihálik Peter</v>
      </c>
      <c r="N433" s="3" t="str">
        <f t="shared" si="3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športovcovdBPavlík Marcel</v>
      </c>
      <c r="N434" s="3" t="str">
        <f t="shared" si="3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športovcovdBRiapoš Ján</v>
      </c>
      <c r="N435" s="3" t="str">
        <f t="shared" si="3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športovcovdBSloboda Samuel</v>
      </c>
      <c r="N436" s="3" t="str">
        <f t="shared" si="3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30"/>
        <v>22665234d</v>
      </c>
      <c r="J437" s="167" t="str">
        <f t="shared" si="31"/>
        <v>22665234026 03</v>
      </c>
      <c r="K437" s="5"/>
      <c r="L437" s="167" t="str">
        <f t="shared" si="32"/>
        <v>22665234026 03B</v>
      </c>
      <c r="M437" s="5" t="str">
        <f t="shared" si="33"/>
        <v>Slovenský zväz telesne postihnutých športovcovdBStrehársky Martin</v>
      </c>
      <c r="N437" s="3" t="str">
        <f t="shared" si="3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30"/>
        <v>22665234d</v>
      </c>
      <c r="J438" s="167" t="str">
        <f t="shared" si="31"/>
        <v>22665234026 03</v>
      </c>
      <c r="K438" s="5"/>
      <c r="L438" s="167" t="str">
        <f t="shared" si="32"/>
        <v>22665234026 03B</v>
      </c>
      <c r="M438" s="5" t="str">
        <f t="shared" si="33"/>
        <v>Slovenský zväz telesne postihnutých športovcovdBTrávníček Boris</v>
      </c>
      <c r="N438" s="3" t="str">
        <f t="shared" si="3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30"/>
        <v>22665234d</v>
      </c>
      <c r="J439" s="167" t="str">
        <f t="shared" si="31"/>
        <v>22665234026 03</v>
      </c>
      <c r="K439" s="5"/>
      <c r="L439" s="167" t="str">
        <f t="shared" si="32"/>
        <v>22665234026 03B</v>
      </c>
      <c r="M439" s="5" t="str">
        <f t="shared" si="33"/>
        <v>Slovenský zväz telesne postihnutých športovcovdBVladovičová Lucia</v>
      </c>
      <c r="N439" s="3" t="str">
        <f t="shared" si="3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30"/>
        <v>22665234d</v>
      </c>
      <c r="J440" s="167" t="str">
        <f t="shared" si="31"/>
        <v>22665234026 03</v>
      </c>
      <c r="K440" s="5"/>
      <c r="L440" s="167" t="str">
        <f t="shared" si="32"/>
        <v>22665234026 03B</v>
      </c>
      <c r="M440" s="5" t="str">
        <f t="shared" si="33"/>
        <v>Slovenský zväz telesne postihnutých športovcovdBVozárová Kristína</v>
      </c>
      <c r="N440" s="3" t="str">
        <f t="shared" si="3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30"/>
        <v>22665234m</v>
      </c>
      <c r="J441" s="167" t="str">
        <f t="shared" si="31"/>
        <v>22665234026 03</v>
      </c>
      <c r="K441" s="5"/>
      <c r="L441" s="167" t="str">
        <f t="shared" si="32"/>
        <v>22665234026 03B</v>
      </c>
      <c r="M441" s="5" t="str">
        <f t="shared" si="33"/>
        <v>Slovenský zväz telesne postihnutých športovcovmBSlovakia open wheelchair tennis</v>
      </c>
      <c r="N441" s="3" t="str">
        <f t="shared" si="3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30"/>
        <v>30793203a</v>
      </c>
      <c r="J442" s="167" t="str">
        <f t="shared" si="31"/>
        <v>30793203026 02</v>
      </c>
      <c r="K442" s="5" t="s">
        <v>1179</v>
      </c>
      <c r="L442" s="167" t="str">
        <f t="shared" si="32"/>
        <v>30793203026 02B</v>
      </c>
      <c r="M442" s="5" t="str">
        <f t="shared" si="33"/>
        <v>Slovenský zväz vodného lyžovania a wakeboardinguaBvodné lyžovanie - bežné transfery</v>
      </c>
      <c r="N442" s="3" t="str">
        <f t="shared" si="3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30"/>
        <v>00681768a</v>
      </c>
      <c r="J443" s="167" t="str">
        <f t="shared" si="31"/>
        <v>00681768026 02</v>
      </c>
      <c r="K443" s="5" t="s">
        <v>1181</v>
      </c>
      <c r="L443" s="167" t="str">
        <f t="shared" si="32"/>
        <v>00681768026 02B</v>
      </c>
      <c r="M443" s="5" t="str">
        <f t="shared" si="33"/>
        <v>Slovenský zväz vodného motorizmuaBvodný motorizmus - bežné transfery</v>
      </c>
      <c r="N443" s="3" t="str">
        <f t="shared" si="3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30"/>
        <v>00681768d</v>
      </c>
      <c r="J444" s="167" t="str">
        <f t="shared" si="31"/>
        <v>00681768026 03</v>
      </c>
      <c r="K444" s="5"/>
      <c r="L444" s="167" t="str">
        <f t="shared" si="32"/>
        <v>00681768026 03B</v>
      </c>
      <c r="M444" s="5" t="str">
        <f t="shared" si="33"/>
        <v>Slovenský zväz vodného motorizmudBJung Šimon</v>
      </c>
      <c r="N444" s="3" t="str">
        <f t="shared" si="3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30"/>
        <v>31796079a</v>
      </c>
      <c r="J445" s="167" t="str">
        <f t="shared" si="31"/>
        <v>31796079026 02</v>
      </c>
      <c r="K445" s="5" t="s">
        <v>1183</v>
      </c>
      <c r="L445" s="167" t="str">
        <f t="shared" si="32"/>
        <v>31796079026 02B</v>
      </c>
      <c r="M445" s="5" t="str">
        <f t="shared" si="33"/>
        <v>Slovenský zväz vzpieraniaaBvzpieranie - bežné transfery</v>
      </c>
      <c r="N445" s="3" t="str">
        <f t="shared" si="3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30"/>
        <v>42257166f</v>
      </c>
      <c r="J446" s="167" t="str">
        <f t="shared" si="31"/>
        <v>42257166026 01</v>
      </c>
      <c r="K446" s="5"/>
      <c r="L446" s="167" t="str">
        <f t="shared" si="32"/>
        <v>42257166026 01B</v>
      </c>
      <c r="M446" s="5" t="str">
        <f t="shared" si="33"/>
        <v>Sokolská únia SlovenskafBpodpora a rozvoj športu pre všetkých</v>
      </c>
      <c r="N446" s="3" t="str">
        <f t="shared" si="3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30"/>
        <v>46699821f</v>
      </c>
      <c r="J447" s="167" t="str">
        <f t="shared" si="31"/>
        <v>46699821026 01</v>
      </c>
      <c r="K447" s="5"/>
      <c r="L447" s="167" t="str">
        <f t="shared" si="32"/>
        <v>46699821026 01B</v>
      </c>
      <c r="M447" s="5" t="str">
        <f t="shared" si="33"/>
        <v>SPARTAK MYJAVA a. s.fBplnenie úloh verejného záujmu v športe</v>
      </c>
      <c r="N447" s="3" t="str">
        <f t="shared" si="3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30"/>
        <v>42192927f</v>
      </c>
      <c r="J448" s="167" t="str">
        <f t="shared" si="31"/>
        <v>42192927026 03</v>
      </c>
      <c r="K448" s="5"/>
      <c r="L448" s="167" t="str">
        <f t="shared" si="32"/>
        <v>42192927026 03K</v>
      </c>
      <c r="M448" s="5" t="str">
        <f t="shared" si="33"/>
        <v>SPEEDWAY CLUB ŽARNOVICAfKplnenie úloh verejného záujmu v športe</v>
      </c>
      <c r="N448" s="3" t="str">
        <f t="shared" si="3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30"/>
        <v>31957404l</v>
      </c>
      <c r="J449" s="167" t="str">
        <f t="shared" si="31"/>
        <v>31957404026 01</v>
      </c>
      <c r="K449" s="5"/>
      <c r="L449" s="167" t="str">
        <f t="shared" si="32"/>
        <v>31957404026 01B</v>
      </c>
      <c r="M449" s="5" t="str">
        <f t="shared" si="33"/>
        <v>Spoločenstvo detí a mládeže (SDM) DominolBšportové pohybové tábory pre mládež</v>
      </c>
      <c r="N449" s="3" t="str">
        <f t="shared" si="3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30"/>
        <v>31822398f</v>
      </c>
      <c r="J450" s="167" t="str">
        <f t="shared" si="31"/>
        <v>31822398026 03</v>
      </c>
      <c r="K450" s="5"/>
      <c r="L450" s="167" t="str">
        <f t="shared" si="32"/>
        <v>31822398026 03B</v>
      </c>
      <c r="M450" s="5" t="str">
        <f t="shared" si="33"/>
        <v>Sport club Okoč - SokolecfBplnenie úloh verejného záujmu v športe</v>
      </c>
      <c r="N450" s="3" t="str">
        <f t="shared" si="3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30"/>
        <v>51806606m</v>
      </c>
      <c r="J451" s="167" t="str">
        <f t="shared" si="31"/>
        <v>51806606026 03</v>
      </c>
      <c r="K451" s="5"/>
      <c r="L451" s="167" t="str">
        <f t="shared" si="32"/>
        <v>51806606026 03B</v>
      </c>
      <c r="M451" s="5" t="str">
        <f t="shared" si="33"/>
        <v>ST RelaxmBSatellite Tour v stolnom tenise 2025</v>
      </c>
      <c r="N451" s="3" t="str">
        <f t="shared" si="3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30"/>
        <v>30868068f</v>
      </c>
      <c r="J452" s="167" t="str">
        <f t="shared" si="31"/>
        <v>30868068026 03</v>
      </c>
      <c r="K452" s="5"/>
      <c r="L452" s="167" t="str">
        <f t="shared" si="32"/>
        <v>30868068026 03B</v>
      </c>
      <c r="M452" s="5" t="str">
        <f t="shared" si="33"/>
        <v>ŠK Hargašova Záhorská BystricafBzabezpečenie účasti na EuroFloorbal Cupe</v>
      </c>
      <c r="N452" s="3" t="str">
        <f t="shared" si="3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30"/>
        <v>35555661l</v>
      </c>
      <c r="J453" s="167" t="str">
        <f t="shared" si="31"/>
        <v>35555661026 01</v>
      </c>
      <c r="K453" s="5"/>
      <c r="L453" s="167" t="str">
        <f t="shared" si="32"/>
        <v>35555661026 01B</v>
      </c>
      <c r="M453" s="5" t="str">
        <f t="shared" si="33"/>
        <v>ŠK Hornets Košice – mládež o.z.lBšportové pohybové tábory pre mládež</v>
      </c>
      <c r="N453" s="3" t="str">
        <f t="shared" si="3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35">A454&amp;F454</f>
        <v>42252750l</v>
      </c>
      <c r="J454" s="167" t="str">
        <f t="shared" ref="J454:J510" si="36">A454&amp;G454</f>
        <v>42252750026 01</v>
      </c>
      <c r="K454" s="5"/>
      <c r="L454" s="167" t="str">
        <f t="shared" ref="L454:L517" si="37">A454&amp;G454&amp;H454</f>
        <v>42252750026 01B</v>
      </c>
      <c r="M454" s="5" t="str">
        <f t="shared" ref="M454:M517" si="38">B454&amp;F454&amp;H454&amp;C454</f>
        <v>ŠK JUVENTA BratislavalBšportové pohybové tábory pre mládež</v>
      </c>
      <c r="N454" s="3" t="str">
        <f t="shared" ref="N454:N517" si="3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35"/>
        <v>37911074l</v>
      </c>
      <c r="J455" s="167" t="str">
        <f t="shared" si="36"/>
        <v>37911074026 01</v>
      </c>
      <c r="K455" s="5"/>
      <c r="L455" s="167" t="str">
        <f t="shared" si="37"/>
        <v>37911074026 01B</v>
      </c>
      <c r="M455" s="5" t="str">
        <f t="shared" si="38"/>
        <v>ŠK JUVENTA Žilina, o. z.lBšportové pohybové tábory pre mládež</v>
      </c>
      <c r="N455" s="3" t="str">
        <f t="shared" si="3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35"/>
        <v>42322651f</v>
      </c>
      <c r="J456" s="167" t="str">
        <f t="shared" si="36"/>
        <v>42322651026 03</v>
      </c>
      <c r="K456" s="5"/>
      <c r="L456" s="167" t="str">
        <f t="shared" si="37"/>
        <v>42322651026 03B</v>
      </c>
      <c r="M456" s="5" t="str">
        <f t="shared" si="38"/>
        <v>ŠK ZEMPLÍN MICHALOVCE - SILOVÝ TROJBOJfBplnenie úloh verejného záujmu v športe</v>
      </c>
      <c r="N456" s="3" t="str">
        <f t="shared" si="3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35"/>
        <v>35539453f</v>
      </c>
      <c r="J457" s="167" t="str">
        <f t="shared" si="36"/>
        <v>35539453026 01</v>
      </c>
      <c r="K457" s="5"/>
      <c r="L457" s="167" t="str">
        <f t="shared" si="37"/>
        <v>35539453026 01B</v>
      </c>
      <c r="M457" s="5" t="str">
        <f t="shared" si="38"/>
        <v>Školský športový klub Bernolákova 16 KošicefBplnenie úloh verejného záujmu v športe</v>
      </c>
      <c r="N457" s="3" t="str">
        <f t="shared" si="3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35"/>
        <v>30811406c</v>
      </c>
      <c r="J458" s="167" t="str">
        <f t="shared" si="36"/>
        <v>30811406026 03</v>
      </c>
      <c r="K458" s="5"/>
      <c r="L458" s="167" t="str">
        <f t="shared" si="37"/>
        <v>30811406026 03B</v>
      </c>
      <c r="M458" s="5" t="str">
        <f t="shared" si="38"/>
        <v>Špeciálne olympiády SlovenskocBzabezpečenie činnosti a úloh v roku 2025</v>
      </c>
      <c r="N458" s="3" t="str">
        <f t="shared" si="3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35"/>
        <v>50843184f</v>
      </c>
      <c r="J459" s="167" t="str">
        <f t="shared" si="36"/>
        <v>50843184026 03</v>
      </c>
      <c r="K459" s="5"/>
      <c r="L459" s="167" t="str">
        <f t="shared" si="37"/>
        <v>50843184026 03B</v>
      </c>
      <c r="M459" s="5" t="str">
        <f t="shared" si="38"/>
        <v>Športovo – strelecké združenie GunSterfBplnenie úloh verejného záujmu v športe</v>
      </c>
      <c r="N459" s="3" t="str">
        <f t="shared" si="3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35"/>
        <v>37940155f</v>
      </c>
      <c r="J460" s="167" t="str">
        <f t="shared" si="36"/>
        <v>37940155026 03</v>
      </c>
      <c r="K460" s="5"/>
      <c r="L460" s="167" t="str">
        <f t="shared" si="37"/>
        <v>37940155026 03B</v>
      </c>
      <c r="M460" s="5" t="str">
        <f t="shared" si="38"/>
        <v>Športový klub CENTRUM SvidníkfBplnenie úloh verejného záujmu v športe</v>
      </c>
      <c r="N460" s="3" t="str">
        <f t="shared" si="3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35"/>
        <v>42301718f</v>
      </c>
      <c r="J461" s="167" t="str">
        <f t="shared" si="36"/>
        <v>42301718026 03</v>
      </c>
      <c r="K461" s="5"/>
      <c r="L461" s="167" t="str">
        <f t="shared" si="37"/>
        <v>42301718026 03B</v>
      </c>
      <c r="M461" s="5" t="str">
        <f t="shared" si="38"/>
        <v>Športový klub CVČ Brusno pri ZŠ s MŠ BrusnofBplnenie úloh verejného záujmu v športe</v>
      </c>
      <c r="N461" s="3" t="str">
        <f t="shared" si="3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35"/>
        <v>42184509l</v>
      </c>
      <c r="J462" s="167" t="str">
        <f t="shared" si="36"/>
        <v>42184509026 01</v>
      </c>
      <c r="K462" s="5"/>
      <c r="L462" s="167" t="str">
        <f t="shared" si="37"/>
        <v>42184509026 01B</v>
      </c>
      <c r="M462" s="5" t="str">
        <f t="shared" si="38"/>
        <v>Športový klub GrandSportlBšportové pohybové tábory pre mládež</v>
      </c>
      <c r="N462" s="3" t="str">
        <f t="shared" si="3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35"/>
        <v>35539895l</v>
      </c>
      <c r="J463" s="167" t="str">
        <f t="shared" si="36"/>
        <v>35539895026 01</v>
      </c>
      <c r="K463" s="5"/>
      <c r="L463" s="167" t="str">
        <f t="shared" si="37"/>
        <v>35539895026 01B</v>
      </c>
      <c r="M463" s="5" t="str">
        <f t="shared" si="38"/>
        <v>Športový klub HANGAIR o.z.lBšportové pohybové tábory pre mládež</v>
      </c>
      <c r="N463" s="3" t="str">
        <f t="shared" si="3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35"/>
        <v>36066818l</v>
      </c>
      <c r="J464" s="167" t="str">
        <f t="shared" si="36"/>
        <v>36066818026 01</v>
      </c>
      <c r="K464" s="5"/>
      <c r="L464" s="167" t="str">
        <f t="shared" si="37"/>
        <v>36066818026 01B</v>
      </c>
      <c r="M464" s="5" t="str">
        <f t="shared" si="38"/>
        <v>Športový klub Imet squash klublBšportové pohybové tábory pre mládež</v>
      </c>
      <c r="N464" s="3" t="str">
        <f t="shared" si="3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35"/>
        <v>00654701f</v>
      </c>
      <c r="J465" s="167" t="str">
        <f t="shared" si="36"/>
        <v>00654701026 01</v>
      </c>
      <c r="K465" s="5"/>
      <c r="L465" s="167" t="str">
        <f t="shared" si="37"/>
        <v>00654701026 01B</v>
      </c>
      <c r="M465" s="5" t="str">
        <f t="shared" si="38"/>
        <v>Športový klub obce TvrdošovcefBplnenie úloh verejného záujmu v športe</v>
      </c>
      <c r="N465" s="3" t="str">
        <f t="shared" si="3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35"/>
        <v>42250765l</v>
      </c>
      <c r="J466" s="167" t="str">
        <f t="shared" si="36"/>
        <v>42250765026 01</v>
      </c>
      <c r="K466" s="5"/>
      <c r="L466" s="167" t="str">
        <f t="shared" si="37"/>
        <v>42250765026 01B</v>
      </c>
      <c r="M466" s="5" t="str">
        <f t="shared" si="38"/>
        <v>Športový klub polície - ILYO Taekwondo KošicelBšportové pohybové tábory pre mládež</v>
      </c>
      <c r="N466" s="3" t="str">
        <f t="shared" si="3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35"/>
        <v>42250765m</v>
      </c>
      <c r="J467" s="167" t="str">
        <f t="shared" si="36"/>
        <v>42250765026 03</v>
      </c>
      <c r="K467" s="5"/>
      <c r="L467" s="167" t="str">
        <f t="shared" si="37"/>
        <v>42250765026 03B</v>
      </c>
      <c r="M467" s="5" t="str">
        <f t="shared" si="38"/>
        <v>Športový klub polície - ILYO Taekwondo KošicemBILYO cup 2025</v>
      </c>
      <c r="N467" s="3" t="str">
        <f t="shared" si="3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35"/>
        <v>36130036l</v>
      </c>
      <c r="J468" s="167" t="str">
        <f t="shared" si="36"/>
        <v>36130036026 01</v>
      </c>
      <c r="K468" s="5"/>
      <c r="L468" s="167" t="str">
        <f t="shared" si="37"/>
        <v>36130036026 01B</v>
      </c>
      <c r="M468" s="5" t="str">
        <f t="shared" si="38"/>
        <v>Športový klub Real team Trenčín, o.z.lBšportové pohybové tábory pre mládež</v>
      </c>
      <c r="N468" s="3" t="str">
        <f t="shared" si="3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35"/>
        <v>50231570f</v>
      </c>
      <c r="J469" s="167" t="str">
        <f t="shared" si="36"/>
        <v>50231570026 03</v>
      </c>
      <c r="K469" s="5"/>
      <c r="L469" s="167" t="str">
        <f t="shared" si="37"/>
        <v>50231570026 03B</v>
      </c>
      <c r="M469" s="5" t="str">
        <f t="shared" si="38"/>
        <v>Športový klub Strongman PopradfBplnenie úloh verejného záujmu v športe</v>
      </c>
      <c r="N469" s="3" t="str">
        <f t="shared" si="3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35"/>
        <v>31997449l</v>
      </c>
      <c r="J470" s="167" t="str">
        <f t="shared" si="36"/>
        <v>31997449026 01</v>
      </c>
      <c r="K470" s="5"/>
      <c r="L470" s="167" t="str">
        <f t="shared" si="37"/>
        <v>31997449026 01B</v>
      </c>
      <c r="M470" s="5" t="str">
        <f t="shared" si="38"/>
        <v>Športový klub ZEMPLÍN Michalovce - oddiel Judo, o.z.lBšportové pohybové tábory pre mládež</v>
      </c>
      <c r="N470" s="3" t="str">
        <f t="shared" si="3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35"/>
        <v>31997449m</v>
      </c>
      <c r="J471" s="167" t="str">
        <f t="shared" si="36"/>
        <v>31997449026 03</v>
      </c>
      <c r="K471" s="5"/>
      <c r="L471" s="167" t="str">
        <f t="shared" si="37"/>
        <v>31997449026 03B</v>
      </c>
      <c r="M471" s="5" t="str">
        <f t="shared" si="38"/>
        <v>Športový klub ZEMPLÍN Michalovce - oddiel Judo, o.z.mB53 ročník Grand Prix Michalovce v judo</v>
      </c>
      <c r="N471" s="3" t="str">
        <f t="shared" si="3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35"/>
        <v>42394601f</v>
      </c>
      <c r="J472" s="167" t="str">
        <f t="shared" si="36"/>
        <v>42394601026 03</v>
      </c>
      <c r="K472" s="5"/>
      <c r="L472" s="167" t="str">
        <f t="shared" si="37"/>
        <v>42394601026 03B</v>
      </c>
      <c r="M472" s="5" t="str">
        <f t="shared" si="38"/>
        <v>ŠŤASTNÉ DETSTVOfBplnenie úloh verejného záujmu v športe</v>
      </c>
      <c r="N472" s="3" t="str">
        <f t="shared" si="3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35"/>
        <v>56642504f</v>
      </c>
      <c r="J473" s="167" t="str">
        <f t="shared" si="36"/>
        <v>56642504026 03</v>
      </c>
      <c r="K473" s="5"/>
      <c r="L473" s="167" t="str">
        <f t="shared" si="37"/>
        <v>56642504026 03B</v>
      </c>
      <c r="M473" s="5" t="str">
        <f t="shared" si="38"/>
        <v>Tajovský behfBplnenie úloh verejného záujmu v športe</v>
      </c>
      <c r="N473" s="3" t="str">
        <f t="shared" si="3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35"/>
        <v>31772897m</v>
      </c>
      <c r="J474" s="167" t="str">
        <f t="shared" si="36"/>
        <v>31772897026 03</v>
      </c>
      <c r="K474" s="5"/>
      <c r="L474" s="167" t="str">
        <f t="shared" si="37"/>
        <v>31772897026 03B</v>
      </c>
      <c r="M474" s="5" t="str">
        <f t="shared" si="38"/>
        <v>TANEČNÉ CENTRUM CHARIZMAmBPEZINSKÝ STRAPEC - 50.ročník</v>
      </c>
      <c r="N474" s="3" t="str">
        <f t="shared" si="39"/>
        <v>31772897mB</v>
      </c>
    </row>
    <row r="475" spans="1:14" ht="20.399999999999999"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35"/>
        <v>31785131m</v>
      </c>
      <c r="J475" s="167" t="str">
        <f t="shared" si="36"/>
        <v>31785131026 03</v>
      </c>
      <c r="K475" s="5"/>
      <c r="L475" s="167" t="str">
        <f t="shared" si="37"/>
        <v>31785131026 03B</v>
      </c>
      <c r="M475" s="5" t="str">
        <f t="shared" si="38"/>
        <v>TANEČNO ŠPORTOVÝ KLUB M+M BRATISLAVA pri ZŠ OstredkovámBSlovak Open Championship 2025 (spojené podujatia Bratislava Open a Dunajský pohár)</v>
      </c>
      <c r="N475" s="3" t="str">
        <f t="shared" si="3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35"/>
        <v>37909487l</v>
      </c>
      <c r="J476" s="167" t="str">
        <f t="shared" si="36"/>
        <v>37909487026 01</v>
      </c>
      <c r="K476" s="5"/>
      <c r="L476" s="167" t="str">
        <f t="shared" si="37"/>
        <v>37909487026 01B</v>
      </c>
      <c r="M476" s="5" t="str">
        <f t="shared" si="38"/>
        <v>Tanečný klub Jessy VavrišovolBšportové pohybové tábory pre mládež</v>
      </c>
      <c r="N476" s="3" t="str">
        <f t="shared" si="3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35"/>
        <v>36107921l</v>
      </c>
      <c r="J477" s="167" t="str">
        <f t="shared" si="36"/>
        <v>36107921026 01</v>
      </c>
      <c r="K477" s="5"/>
      <c r="L477" s="167" t="str">
        <f t="shared" si="37"/>
        <v>36107921026 01B</v>
      </c>
      <c r="M477" s="5" t="str">
        <f t="shared" si="38"/>
        <v>Tanečný klub JUMPINGlBšportové pohybové tábory pre mládež</v>
      </c>
      <c r="N477" s="3" t="str">
        <f t="shared" si="3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35"/>
        <v>00592552l</v>
      </c>
      <c r="J478" s="167" t="str">
        <f t="shared" si="36"/>
        <v>00592552026 01</v>
      </c>
      <c r="K478" s="5"/>
      <c r="L478" s="167" t="str">
        <f t="shared" si="37"/>
        <v>00592552026 01B</v>
      </c>
      <c r="M478" s="5" t="str">
        <f t="shared" si="38"/>
        <v>Telovýchovná jednota - Športové kluby KrupinalBšportové pohybové tábory pre mládež</v>
      </c>
      <c r="N478" s="3" t="str">
        <f t="shared" si="3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35"/>
        <v>00892424m</v>
      </c>
      <c r="J479" s="167" t="str">
        <f t="shared" si="36"/>
        <v>00892424026 03</v>
      </c>
      <c r="K479" s="5"/>
      <c r="L479" s="167" t="str">
        <f t="shared" si="37"/>
        <v>00892424026 03B</v>
      </c>
      <c r="M479" s="5" t="str">
        <f t="shared" si="38"/>
        <v>Telovýchovná jednota DRUŽBA PIEŠŤANYmBSilvestrovský beh 2025, 61.ročník</v>
      </c>
      <c r="N479" s="3" t="str">
        <f t="shared" si="3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35"/>
        <v>18048528f</v>
      </c>
      <c r="J480" s="167" t="str">
        <f t="shared" si="36"/>
        <v>18048528026 03</v>
      </c>
      <c r="K480" s="5"/>
      <c r="L480" s="167" t="str">
        <f t="shared" si="37"/>
        <v>18048528026 03B</v>
      </c>
      <c r="M480" s="5" t="str">
        <f t="shared" si="38"/>
        <v>Telovýchovná jednota DUKLA Trenčín, o. z.fBplnenie úloh verejného záujmu v športe</v>
      </c>
      <c r="N480" s="3" t="str">
        <f t="shared" si="3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35"/>
        <v>00592129m</v>
      </c>
      <c r="J481" s="167" t="str">
        <f t="shared" si="36"/>
        <v>00592129026 03</v>
      </c>
      <c r="K481" s="5"/>
      <c r="L481" s="167" t="str">
        <f t="shared" si="37"/>
        <v>00592129026 03B</v>
      </c>
      <c r="M481" s="5" t="str">
        <f t="shared" si="38"/>
        <v>Telovýchovná jednota NižnámB57. ročník Okolo Tatier</v>
      </c>
      <c r="N481" s="3" t="str">
        <f t="shared" si="3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35"/>
        <v>31945899m</v>
      </c>
      <c r="J482" s="167" t="str">
        <f t="shared" si="36"/>
        <v>31945899026 03</v>
      </c>
      <c r="K482" s="5"/>
      <c r="L482" s="167" t="str">
        <f t="shared" si="37"/>
        <v>31945899026 03B</v>
      </c>
      <c r="M482" s="5" t="str">
        <f t="shared" si="38"/>
        <v>Telovýchovná jednota Nohejbalový klub ZalužicemB30.ročník nohejbalového turnaja - Memoriál v Zalužiciach</v>
      </c>
      <c r="N482" s="3" t="str">
        <f t="shared" si="3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35"/>
        <v>00592196m</v>
      </c>
      <c r="J483" s="167" t="str">
        <f t="shared" si="36"/>
        <v>00592196026 03</v>
      </c>
      <c r="K483" s="5"/>
      <c r="L483" s="167" t="str">
        <f t="shared" si="37"/>
        <v>00592196026 03B</v>
      </c>
      <c r="M483" s="5" t="str">
        <f t="shared" si="38"/>
        <v>Telovýchovná jednota Roháče ZuberecmBO Goralský klobúčik</v>
      </c>
      <c r="N483" s="3" t="str">
        <f t="shared" si="3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35"/>
        <v>31953441f</v>
      </c>
      <c r="J484" s="167" t="str">
        <f t="shared" si="36"/>
        <v>31953441026 01</v>
      </c>
      <c r="K484" s="5"/>
      <c r="L484" s="167" t="str">
        <f t="shared" si="37"/>
        <v>31953441026 01B</v>
      </c>
      <c r="M484" s="5" t="str">
        <f t="shared" si="38"/>
        <v>Telovýchovná jednota Slávia Univerzity veterinárskeho lekárstva a farmácie v KošiciachfBplnenie úloh verejného záujmu v športe</v>
      </c>
      <c r="N484" s="3" t="str">
        <f t="shared" si="3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35"/>
        <v>17059364l</v>
      </c>
      <c r="J485" s="167" t="str">
        <f t="shared" si="36"/>
        <v>17059364026 01</v>
      </c>
      <c r="K485" s="5"/>
      <c r="L485" s="167" t="str">
        <f t="shared" si="37"/>
        <v>17059364026 01B</v>
      </c>
      <c r="M485" s="5" t="str">
        <f t="shared" si="38"/>
        <v>Telovýchovná jednota Sokol IlavalBšportové pohybové tábory pre mládež</v>
      </c>
      <c r="N485" s="3" t="str">
        <f t="shared" si="3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35"/>
        <v>14220059m</v>
      </c>
      <c r="J486" s="167" t="str">
        <f t="shared" si="36"/>
        <v>14220059026 03</v>
      </c>
      <c r="K486" s="5"/>
      <c r="L486" s="167" t="str">
        <f t="shared" si="37"/>
        <v>14220059026 03B</v>
      </c>
      <c r="M486" s="5" t="str">
        <f t="shared" si="38"/>
        <v>Telovýchovná jednota Športový klub PodbielmBCestný beh SNP Roháče - Podbiel 34. ročník</v>
      </c>
      <c r="N486" s="3" t="str">
        <f t="shared" si="3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35"/>
        <v>17151414m</v>
      </c>
      <c r="J487" s="167" t="str">
        <f t="shared" si="36"/>
        <v>17151414026 03</v>
      </c>
      <c r="K487" s="5"/>
      <c r="L487" s="167" t="str">
        <f t="shared" si="37"/>
        <v>17151414026 03B</v>
      </c>
      <c r="M487" s="5" t="str">
        <f t="shared" si="38"/>
        <v>Telovýchovná jednota Štart, sekcia nevidiacich a slabozrakých športovcov Slovenska 054 01 LevočamB19. ročník Levoča Cup 2025</v>
      </c>
      <c r="N487" s="3" t="str">
        <f t="shared" si="3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35"/>
        <v>35980567l</v>
      </c>
      <c r="J488" s="167" t="str">
        <f t="shared" si="36"/>
        <v>35980567026 01</v>
      </c>
      <c r="K488" s="5"/>
      <c r="L488" s="167" t="str">
        <f t="shared" si="37"/>
        <v>35980567026 01B</v>
      </c>
      <c r="M488" s="5" t="str">
        <f t="shared" si="38"/>
        <v>Tenisový klub HriňoválBšportové pohybové tábory pre mládež</v>
      </c>
      <c r="N488" s="3" t="str">
        <f t="shared" si="3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35"/>
        <v>53007344a</v>
      </c>
      <c r="J489" s="167" t="str">
        <f t="shared" si="36"/>
        <v>53007344026 02</v>
      </c>
      <c r="K489" s="5" t="s">
        <v>1185</v>
      </c>
      <c r="L489" s="167" t="str">
        <f t="shared" si="37"/>
        <v>53007344026 02B</v>
      </c>
      <c r="M489" s="5" t="str">
        <f t="shared" si="38"/>
        <v>Teqballová federácia SlovenskoaBteqball - bežné transfery</v>
      </c>
      <c r="N489" s="3" t="str">
        <f t="shared" si="3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35"/>
        <v>42268095m</v>
      </c>
      <c r="J490" s="167" t="str">
        <f t="shared" si="36"/>
        <v>42268095026 03</v>
      </c>
      <c r="K490" s="5"/>
      <c r="L490" s="167" t="str">
        <f t="shared" si="37"/>
        <v>42268095026 03B</v>
      </c>
      <c r="M490" s="5" t="str">
        <f t="shared" si="38"/>
        <v>Trinity Triathlon TeammBTriatlon Senec 2025</v>
      </c>
      <c r="N490" s="3" t="str">
        <f t="shared" si="3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35"/>
        <v>54561981f</v>
      </c>
      <c r="J491" s="167" t="str">
        <f t="shared" si="36"/>
        <v>54561981026 03</v>
      </c>
      <c r="K491" s="5"/>
      <c r="L491" s="167" t="str">
        <f t="shared" si="37"/>
        <v>54561981026 03B</v>
      </c>
      <c r="M491" s="5" t="str">
        <f t="shared" si="38"/>
        <v xml:space="preserve">University SpartacusfBpodpora činnosti a účasť na medzinárodných univerzitných hokejových súťažiach </v>
      </c>
      <c r="N491" s="3" t="str">
        <f t="shared" si="3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35"/>
        <v>42433509l</v>
      </c>
      <c r="J492" s="167" t="str">
        <f t="shared" si="36"/>
        <v>42433509026 01</v>
      </c>
      <c r="K492" s="5"/>
      <c r="L492" s="167" t="str">
        <f t="shared" si="37"/>
        <v>42433509026 01B</v>
      </c>
      <c r="M492" s="5" t="str">
        <f t="shared" si="38"/>
        <v>Volejbalový klub Rachmaninka Liptovský MikulášlBšportové pohybové tábory pre mládež</v>
      </c>
      <c r="N492" s="3" t="str">
        <f t="shared" si="3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35"/>
        <v>31796991l</v>
      </c>
      <c r="J493" s="167" t="str">
        <f t="shared" si="36"/>
        <v>31796991026 01</v>
      </c>
      <c r="K493" s="5"/>
      <c r="L493" s="167" t="str">
        <f t="shared" si="37"/>
        <v>31796991026 01B</v>
      </c>
      <c r="M493" s="5" t="str">
        <f t="shared" si="38"/>
        <v>Volejbalový klub Slávia UK Bratislava, o.z.lBšportové pohybové tábory pre mládež</v>
      </c>
      <c r="N493" s="3" t="str">
        <f t="shared" si="3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35"/>
        <v>37834487l</v>
      </c>
      <c r="J494" s="167" t="str">
        <f t="shared" si="36"/>
        <v>37834487026 01</v>
      </c>
      <c r="K494" s="5"/>
      <c r="L494" s="167" t="str">
        <f t="shared" si="37"/>
        <v>37834487026 01B</v>
      </c>
      <c r="M494" s="5" t="str">
        <f t="shared" si="38"/>
        <v>Volejbalový oddiel Hit TrnavalBšportové pohybové tábory pre mládež</v>
      </c>
      <c r="N494" s="3" t="str">
        <f t="shared" si="39"/>
        <v>37834487lB</v>
      </c>
    </row>
    <row r="495" spans="1:14" ht="20.399999999999999"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35"/>
        <v>30227151m</v>
      </c>
      <c r="J495" s="167" t="str">
        <f t="shared" si="36"/>
        <v>30227151026 03</v>
      </c>
      <c r="K495" s="5"/>
      <c r="L495" s="167" t="str">
        <f t="shared" si="37"/>
        <v>30227151026 03B</v>
      </c>
      <c r="M495" s="5" t="str">
        <f t="shared" si="38"/>
        <v>Zápasnícky klub Baník Prievidza, o. z.mB51. ročník Medzinárodného turnaja mládeže a priateľstva v zápasení voľným štýlom</v>
      </c>
      <c r="N495" s="3" t="str">
        <f t="shared" si="3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35"/>
        <v>34009892l</v>
      </c>
      <c r="J496" s="167" t="str">
        <f t="shared" si="36"/>
        <v>34009892026 01</v>
      </c>
      <c r="K496" s="5"/>
      <c r="L496" s="167" t="str">
        <f t="shared" si="37"/>
        <v>34009892026 01B</v>
      </c>
      <c r="M496" s="5" t="str">
        <f t="shared" si="38"/>
        <v>Zápasnícky klub Dunajská Streda, o.z.lBšportové pohybové tábory pre mládež</v>
      </c>
      <c r="N496" s="3" t="str">
        <f t="shared" si="3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35"/>
        <v>35538015a</v>
      </c>
      <c r="J497" s="167" t="str">
        <f t="shared" si="36"/>
        <v>35538015026 02</v>
      </c>
      <c r="K497" s="5" t="s">
        <v>1187</v>
      </c>
      <c r="L497" s="167" t="str">
        <f t="shared" si="37"/>
        <v>35538015026 02B</v>
      </c>
      <c r="M497" s="5" t="str">
        <f t="shared" si="38"/>
        <v>Združenie šípkarských organizáciíaBšípky - bežné transfery</v>
      </c>
      <c r="N497" s="3" t="str">
        <f t="shared" si="3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35"/>
        <v>00585319a</v>
      </c>
      <c r="J498" s="167" t="str">
        <f t="shared" si="36"/>
        <v>00585319026 02</v>
      </c>
      <c r="K498" s="5" t="s">
        <v>1189</v>
      </c>
      <c r="L498" s="167" t="str">
        <f t="shared" si="37"/>
        <v>00585319026 02B</v>
      </c>
      <c r="M498" s="5" t="str">
        <f t="shared" si="38"/>
        <v>Zväz potápačov SlovenskaaBpotápačské športy - bežné transfery</v>
      </c>
      <c r="N498" s="3" t="str">
        <f t="shared" si="3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35"/>
        <v>00585319d</v>
      </c>
      <c r="J499" s="167" t="str">
        <f t="shared" si="36"/>
        <v>00585319026 03</v>
      </c>
      <c r="K499" s="5"/>
      <c r="L499" s="167" t="str">
        <f t="shared" si="37"/>
        <v>00585319026 03B</v>
      </c>
      <c r="M499" s="5" t="str">
        <f t="shared" si="38"/>
        <v>Zväz potápačov SlovenskadBHrašková Zuzana</v>
      </c>
      <c r="N499" s="3" t="str">
        <f t="shared" si="3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35"/>
        <v>42132690a</v>
      </c>
      <c r="J500" s="167" t="str">
        <f t="shared" si="36"/>
        <v>42132690026 02</v>
      </c>
      <c r="K500" s="5" t="s">
        <v>1191</v>
      </c>
      <c r="L500" s="167" t="str">
        <f t="shared" si="37"/>
        <v>42132690026 02B</v>
      </c>
      <c r="M500" s="5" t="str">
        <f t="shared" si="38"/>
        <v>Zväz slovenského kolieskového korčuľovaniaaBkolieskové korčuľovanie - bežné transfery</v>
      </c>
      <c r="N500" s="3" t="str">
        <f t="shared" si="3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35"/>
        <v>42132690d</v>
      </c>
      <c r="J501" s="167" t="str">
        <f t="shared" si="36"/>
        <v>42132690026 03</v>
      </c>
      <c r="K501" s="5"/>
      <c r="L501" s="167" t="str">
        <f t="shared" si="37"/>
        <v>42132690026 03B</v>
      </c>
      <c r="M501" s="5" t="str">
        <f t="shared" si="38"/>
        <v>Zväz slovenského kolieskového korčuľovaniadBTury Richard</v>
      </c>
      <c r="N501" s="3" t="str">
        <f t="shared" si="3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35"/>
        <v>50671669a</v>
      </c>
      <c r="J502" s="167" t="str">
        <f t="shared" si="36"/>
        <v>50671669026 02</v>
      </c>
      <c r="K502" s="5" t="s">
        <v>1193</v>
      </c>
      <c r="L502" s="167" t="str">
        <f t="shared" si="37"/>
        <v>50671669026 02B</v>
      </c>
      <c r="M502" s="5" t="str">
        <f t="shared" si="38"/>
        <v>Zväz slovenského lyžovaniaaBlyžovanie - bežné transfery</v>
      </c>
      <c r="N502" s="3" t="str">
        <f t="shared" si="3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35"/>
        <v>50671669c</v>
      </c>
      <c r="J503" s="167" t="str">
        <f t="shared" si="36"/>
        <v>50671669026 03</v>
      </c>
      <c r="K503" s="5"/>
      <c r="L503" s="167" t="str">
        <f t="shared" si="37"/>
        <v>50671669026 03B</v>
      </c>
      <c r="M503" s="5" t="str">
        <f t="shared" si="38"/>
        <v>Zväz slovenského lyžovaniacBzabezpečenie a rozvoj športu lyžovanie zdravotne postihnutých športovcov</v>
      </c>
      <c r="N503" s="3" t="str">
        <f t="shared" si="3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lyžovaniadBHaraus Miroslav + navádzač</v>
      </c>
      <c r="N504" s="3" t="str">
        <f t="shared" si="3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lyžovaniadBJaroš Samuel</v>
      </c>
      <c r="N505" s="3" t="str">
        <f t="shared" si="3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35"/>
        <v>50671669d</v>
      </c>
      <c r="J506" s="167" t="str">
        <f t="shared" si="36"/>
        <v>50671669026 03</v>
      </c>
      <c r="K506" s="5"/>
      <c r="L506" s="167" t="str">
        <f t="shared" si="37"/>
        <v>50671669026 03B</v>
      </c>
      <c r="M506" s="5" t="str">
        <f t="shared" si="38"/>
        <v>Zväz slovenského lyžovaniadBPitoňáková Sára</v>
      </c>
      <c r="N506" s="3" t="str">
        <f t="shared" si="3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35"/>
        <v>50671669d</v>
      </c>
      <c r="J507" s="167" t="str">
        <f t="shared" si="36"/>
        <v>50671669026 03</v>
      </c>
      <c r="K507" s="5"/>
      <c r="L507" s="167" t="str">
        <f t="shared" si="37"/>
        <v>50671669026 03B</v>
      </c>
      <c r="M507" s="5" t="str">
        <f t="shared" si="38"/>
        <v>Zväz slovenského lyžovaniadBRexová Alexandra + navádzač</v>
      </c>
      <c r="N507" s="3" t="str">
        <f t="shared" si="3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35"/>
        <v>50671669d</v>
      </c>
      <c r="J508" s="167" t="str">
        <f t="shared" si="36"/>
        <v>50671669026 03</v>
      </c>
      <c r="K508" s="5"/>
      <c r="L508" s="167" t="str">
        <f t="shared" si="37"/>
        <v>50671669026 03B</v>
      </c>
      <c r="M508" s="5" t="str">
        <f t="shared" si="38"/>
        <v>Zväz slovenského lyžovaniadBSakál Samuel</v>
      </c>
      <c r="N508" s="3" t="str">
        <f t="shared" si="3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35"/>
        <v>50671669d</v>
      </c>
      <c r="J509" s="167" t="str">
        <f t="shared" si="36"/>
        <v>50671669026 03</v>
      </c>
      <c r="K509" s="5"/>
      <c r="L509" s="167" t="str">
        <f t="shared" si="37"/>
        <v>50671669026 03B</v>
      </c>
      <c r="M509" s="5" t="str">
        <f t="shared" si="38"/>
        <v>Zväz slovenského lyžovaniadBVlhová Petra</v>
      </c>
      <c r="N509" s="3" t="str">
        <f t="shared" si="3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35"/>
        <v>31945732f</v>
      </c>
      <c r="J510" s="167" t="str">
        <f t="shared" si="36"/>
        <v>31945732026 03</v>
      </c>
      <c r="K510" s="5"/>
      <c r="L510" s="167" t="str">
        <f t="shared" si="37"/>
        <v>31945732026 03B</v>
      </c>
      <c r="M510" s="5" t="str">
        <f t="shared" si="38"/>
        <v>ZVÄZ ŠPORTOVEJ KYNOLÓGIE SRfBpodpora a rozvoj športu</v>
      </c>
      <c r="N510" s="3" t="str">
        <f t="shared" si="39"/>
        <v>31945732fB</v>
      </c>
    </row>
    <row r="511" spans="1:14" x14ac:dyDescent="0.2">
      <c r="A511" s="166"/>
      <c r="B511" s="204" t="e">
        <f>VLOOKUP(A511,Adr!A:B,2,FALSE)</f>
        <v>#N/A</v>
      </c>
      <c r="C511" s="196"/>
      <c r="D511" s="172"/>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90"/>
      <c r="D512" s="172"/>
      <c r="E512" s="173"/>
      <c r="F512" s="166"/>
      <c r="G512" s="169"/>
      <c r="H512" s="169"/>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0"/>
      <c r="D513" s="172"/>
      <c r="E513" s="173"/>
      <c r="F513" s="166"/>
      <c r="G513" s="169"/>
      <c r="H513" s="169"/>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96"/>
      <c r="D514" s="187"/>
      <c r="E514" s="173"/>
      <c r="F514" s="166"/>
      <c r="G514" s="169"/>
      <c r="H514" s="169"/>
      <c r="I514" s="192" t="str">
        <f t="shared" si="35"/>
        <v/>
      </c>
      <c r="J514" s="167"/>
      <c r="K514" s="5"/>
      <c r="L514" s="167" t="str">
        <f t="shared" si="37"/>
        <v/>
      </c>
      <c r="M514" s="5" t="e">
        <f t="shared" si="38"/>
        <v>#N/A</v>
      </c>
      <c r="N514" s="3" t="str">
        <f t="shared" si="39"/>
        <v/>
      </c>
    </row>
    <row r="515" spans="1:14" x14ac:dyDescent="0.2">
      <c r="A515" s="166"/>
      <c r="B515" s="204" t="e">
        <f>VLOOKUP(A515,Adr!A:B,2,FALSE)</f>
        <v>#N/A</v>
      </c>
      <c r="C515" s="196"/>
      <c r="D515" s="187"/>
      <c r="E515" s="173"/>
      <c r="F515" s="166"/>
      <c r="G515" s="169"/>
      <c r="H515" s="169"/>
      <c r="I515" s="192" t="str">
        <f t="shared" si="35"/>
        <v/>
      </c>
      <c r="J515" s="167"/>
      <c r="K515" s="5"/>
      <c r="L515" s="167" t="str">
        <f t="shared" si="37"/>
        <v/>
      </c>
      <c r="M515" s="5" t="e">
        <f t="shared" si="38"/>
        <v>#N/A</v>
      </c>
      <c r="N515" s="3" t="str">
        <f t="shared" si="39"/>
        <v/>
      </c>
    </row>
    <row r="516" spans="1:14" x14ac:dyDescent="0.2">
      <c r="A516" s="166"/>
      <c r="B516" s="204" t="e">
        <f>VLOOKUP(A516,Adr!A:B,2,FALSE)</f>
        <v>#N/A</v>
      </c>
      <c r="C516" s="185"/>
      <c r="D516" s="187"/>
      <c r="E516" s="173"/>
      <c r="F516" s="182"/>
      <c r="G516" s="185"/>
      <c r="H516" s="185"/>
      <c r="I516" s="192" t="str">
        <f t="shared" si="35"/>
        <v/>
      </c>
      <c r="J516" s="167"/>
      <c r="K516" s="5"/>
      <c r="L516" s="167" t="str">
        <f t="shared" si="37"/>
        <v/>
      </c>
      <c r="M516" s="5" t="e">
        <f t="shared" si="38"/>
        <v>#N/A</v>
      </c>
      <c r="N516" s="3" t="str">
        <f t="shared" si="39"/>
        <v/>
      </c>
    </row>
    <row r="517" spans="1:14" x14ac:dyDescent="0.2">
      <c r="A517" s="166"/>
      <c r="B517" s="204" t="e">
        <f>VLOOKUP(A517,Adr!A:B,2,FALSE)</f>
        <v>#N/A</v>
      </c>
      <c r="C517" s="197"/>
      <c r="D517" s="191"/>
      <c r="E517" s="173"/>
      <c r="F517" s="182"/>
      <c r="G517" s="185"/>
      <c r="H517" s="185"/>
      <c r="I517" s="192" t="str">
        <f t="shared" si="35"/>
        <v/>
      </c>
      <c r="J517" s="167"/>
      <c r="K517" s="5"/>
      <c r="L517" s="167" t="str">
        <f t="shared" si="37"/>
        <v/>
      </c>
      <c r="M517" s="5" t="e">
        <f t="shared" si="38"/>
        <v>#N/A</v>
      </c>
      <c r="N517" s="3" t="str">
        <f t="shared" si="39"/>
        <v/>
      </c>
    </row>
    <row r="518" spans="1:14" x14ac:dyDescent="0.2">
      <c r="A518" s="166"/>
      <c r="B518" s="204" t="e">
        <f>VLOOKUP(A518,Adr!A:B,2,FALSE)</f>
        <v>#N/A</v>
      </c>
      <c r="C518" s="185"/>
      <c r="D518" s="187"/>
      <c r="E518" s="173"/>
      <c r="F518" s="182"/>
      <c r="G518" s="185"/>
      <c r="H518" s="185"/>
      <c r="I518" s="192" t="str">
        <f t="shared" ref="I518:I581" si="40">A518&amp;F518</f>
        <v/>
      </c>
      <c r="J518" s="167"/>
      <c r="K518" s="5"/>
      <c r="L518" s="167" t="str">
        <f t="shared" ref="L518:L581" si="41">A518&amp;G518&amp;H518</f>
        <v/>
      </c>
      <c r="M518" s="5" t="e">
        <f t="shared" ref="M518:M581" si="42">B518&amp;F518&amp;H518&amp;C518</f>
        <v>#N/A</v>
      </c>
      <c r="N518" s="3" t="str">
        <f t="shared" ref="N518:N581" si="43">+I518&amp;H518</f>
        <v/>
      </c>
    </row>
    <row r="519" spans="1:14" x14ac:dyDescent="0.2">
      <c r="A519" s="182"/>
      <c r="B519" s="204" t="e">
        <f>VLOOKUP(A519,Adr!A:B,2,FALSE)</f>
        <v>#N/A</v>
      </c>
      <c r="C519" s="185"/>
      <c r="D519" s="187"/>
      <c r="E519" s="230"/>
      <c r="F519" s="182"/>
      <c r="G519" s="185"/>
      <c r="H519" s="185"/>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6"/>
      <c r="D520" s="186"/>
      <c r="E520" s="173"/>
      <c r="F520" s="166"/>
      <c r="G520" s="169"/>
      <c r="H520" s="169"/>
      <c r="I520" s="192" t="str">
        <f t="shared" si="40"/>
        <v/>
      </c>
      <c r="J520" s="167"/>
      <c r="K520" s="5"/>
      <c r="L520" s="167" t="str">
        <f t="shared" si="41"/>
        <v/>
      </c>
      <c r="M520" s="5" t="e">
        <f t="shared" si="42"/>
        <v>#N/A</v>
      </c>
      <c r="N520" s="3" t="str">
        <f t="shared" si="43"/>
        <v/>
      </c>
    </row>
    <row r="521" spans="1:14" x14ac:dyDescent="0.2">
      <c r="A521" s="166"/>
      <c r="B521" s="204" t="e">
        <f>VLOOKUP(A521,Adr!A:B,2,FALSE)</f>
        <v>#N/A</v>
      </c>
      <c r="C521" s="196"/>
      <c r="D521" s="186"/>
      <c r="E521" s="173"/>
      <c r="F521" s="166"/>
      <c r="G521" s="169"/>
      <c r="H521" s="169"/>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0"/>
      <c r="D524" s="172"/>
      <c r="E524" s="173"/>
      <c r="F524" s="166"/>
      <c r="G524" s="169"/>
      <c r="H524" s="169"/>
      <c r="I524" s="192" t="str">
        <f t="shared" si="40"/>
        <v/>
      </c>
      <c r="J524" s="167"/>
      <c r="K524" s="5"/>
      <c r="L524" s="167" t="str">
        <f t="shared" si="41"/>
        <v/>
      </c>
      <c r="M524" s="5" t="e">
        <f t="shared" si="42"/>
        <v>#N/A</v>
      </c>
      <c r="N524" s="3" t="str">
        <f t="shared" si="43"/>
        <v/>
      </c>
    </row>
    <row r="525" spans="1:14" x14ac:dyDescent="0.2">
      <c r="A525" s="182"/>
      <c r="B525" s="204" t="e">
        <f>VLOOKUP(A525,Adr!A:B,2,FALSE)</f>
        <v>#N/A</v>
      </c>
      <c r="C525" s="185"/>
      <c r="D525" s="187"/>
      <c r="E525" s="230"/>
      <c r="F525" s="182"/>
      <c r="G525" s="185"/>
      <c r="H525" s="185"/>
      <c r="I525" s="192" t="str">
        <f t="shared" si="40"/>
        <v/>
      </c>
      <c r="J525" s="167"/>
      <c r="K525" s="5"/>
      <c r="L525" s="167" t="str">
        <f t="shared" si="41"/>
        <v/>
      </c>
      <c r="M525" s="5" t="e">
        <f t="shared" si="42"/>
        <v>#N/A</v>
      </c>
      <c r="N525" s="3" t="str">
        <f t="shared" si="43"/>
        <v/>
      </c>
    </row>
    <row r="526" spans="1:14" x14ac:dyDescent="0.2">
      <c r="A526" s="166"/>
      <c r="B526" s="204" t="e">
        <f>VLOOKUP(A526,Adr!A:B,2,FALSE)</f>
        <v>#N/A</v>
      </c>
      <c r="C526" s="196"/>
      <c r="D526" s="186"/>
      <c r="E526" s="173"/>
      <c r="F526" s="166"/>
      <c r="G526" s="169"/>
      <c r="H526" s="169"/>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82"/>
      <c r="B530" s="204" t="e">
        <f>VLOOKUP(A530,Adr!A:B,2,FALSE)</f>
        <v>#N/A</v>
      </c>
      <c r="C530" s="185"/>
      <c r="D530" s="187"/>
      <c r="E530" s="230"/>
      <c r="F530" s="182"/>
      <c r="G530" s="185"/>
      <c r="H530" s="185"/>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6"/>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6"/>
      <c r="D532" s="186"/>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6"/>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0"/>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66"/>
      <c r="B535" s="204" t="e">
        <f>VLOOKUP(A535,Adr!A:B,2,FALSE)</f>
        <v>#N/A</v>
      </c>
      <c r="C535" s="196"/>
      <c r="D535" s="187"/>
      <c r="E535" s="173"/>
      <c r="F535" s="166"/>
      <c r="G535" s="169"/>
      <c r="H535" s="169"/>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0"/>
      <c r="D536" s="172"/>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7"/>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82"/>
      <c r="B539" s="204" t="e">
        <f>VLOOKUP(A539,Adr!A:B,2,FALSE)</f>
        <v>#N/A</v>
      </c>
      <c r="C539" s="185"/>
      <c r="D539" s="187"/>
      <c r="E539" s="230"/>
      <c r="F539" s="182"/>
      <c r="G539" s="185"/>
      <c r="H539" s="185"/>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6"/>
      <c r="D540" s="187"/>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6"/>
      <c r="D541" s="186"/>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6"/>
      <c r="D542" s="187"/>
      <c r="E542" s="173"/>
      <c r="F542" s="166"/>
      <c r="G542" s="169"/>
      <c r="H542" s="169"/>
      <c r="I542" s="192" t="str">
        <f t="shared" si="40"/>
        <v/>
      </c>
      <c r="J542" s="167"/>
      <c r="K542" s="5"/>
      <c r="L542" s="167" t="str">
        <f t="shared" si="41"/>
        <v/>
      </c>
      <c r="M542" s="5" t="e">
        <f t="shared" si="42"/>
        <v>#N/A</v>
      </c>
      <c r="N542" s="3" t="str">
        <f t="shared" si="43"/>
        <v/>
      </c>
    </row>
    <row r="543" spans="1:14" x14ac:dyDescent="0.2">
      <c r="A543" s="198"/>
      <c r="B543" s="204" t="e">
        <f>VLOOKUP(A543,Adr!A:B,2,FALSE)</f>
        <v>#N/A</v>
      </c>
      <c r="C543" s="169"/>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0"/>
      <c r="D545" s="172"/>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0"/>
      <c r="D546" s="172"/>
      <c r="E546" s="173"/>
      <c r="F546" s="166"/>
      <c r="G546" s="169"/>
      <c r="H546" s="169"/>
      <c r="I546" s="192" t="str">
        <f t="shared" si="40"/>
        <v/>
      </c>
      <c r="J546" s="167"/>
      <c r="K546" s="5"/>
      <c r="L546" s="167" t="str">
        <f t="shared" si="41"/>
        <v/>
      </c>
      <c r="M546" s="5" t="e">
        <f t="shared" si="42"/>
        <v>#N/A</v>
      </c>
      <c r="N546" s="3" t="str">
        <f t="shared" si="43"/>
        <v/>
      </c>
    </row>
    <row r="547" spans="1:14" x14ac:dyDescent="0.2">
      <c r="A547" s="166"/>
      <c r="B547" s="204" t="e">
        <f>VLOOKUP(A547,Adr!A:B,2,FALSE)</f>
        <v>#N/A</v>
      </c>
      <c r="C547" s="196"/>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166"/>
      <c r="B548" s="204" t="e">
        <f>VLOOKUP(A548,Adr!A:B,2,FALSE)</f>
        <v>#N/A</v>
      </c>
      <c r="C548" s="190"/>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166"/>
      <c r="B550" s="204" t="e">
        <f>VLOOKUP(A550,Adr!A:B,2,FALSE)</f>
        <v>#N/A</v>
      </c>
      <c r="C550" s="196"/>
      <c r="D550" s="187"/>
      <c r="E550" s="173"/>
      <c r="F550" s="166"/>
      <c r="G550" s="169"/>
      <c r="H550" s="169"/>
      <c r="I550" s="192" t="str">
        <f t="shared" si="40"/>
        <v/>
      </c>
      <c r="J550" s="167"/>
      <c r="K550" s="5"/>
      <c r="L550" s="167" t="str">
        <f t="shared" si="41"/>
        <v/>
      </c>
      <c r="M550" s="5" t="e">
        <f t="shared" si="42"/>
        <v>#N/A</v>
      </c>
      <c r="N550" s="3" t="str">
        <f t="shared" si="43"/>
        <v/>
      </c>
    </row>
    <row r="551" spans="1:14" x14ac:dyDescent="0.2">
      <c r="A551" s="202"/>
      <c r="B551" s="204" t="e">
        <f>VLOOKUP(A551,Adr!A:B,2,FALSE)</f>
        <v>#N/A</v>
      </c>
      <c r="C551" s="169"/>
      <c r="D551" s="172"/>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6"/>
      <c r="D553" s="187"/>
      <c r="E553" s="173"/>
      <c r="F553" s="166"/>
      <c r="G553" s="169"/>
      <c r="H553" s="169"/>
      <c r="I553" s="192" t="str">
        <f t="shared" si="40"/>
        <v/>
      </c>
      <c r="J553" s="167"/>
      <c r="K553" s="5"/>
      <c r="L553" s="167" t="str">
        <f t="shared" si="41"/>
        <v/>
      </c>
      <c r="M553" s="5" t="e">
        <f t="shared" si="42"/>
        <v>#N/A</v>
      </c>
      <c r="N553" s="3" t="str">
        <f t="shared" si="43"/>
        <v/>
      </c>
    </row>
    <row r="554" spans="1:14" x14ac:dyDescent="0.2">
      <c r="A554" s="202"/>
      <c r="B554" s="204" t="e">
        <f>VLOOKUP(A554,Adr!A:B,2,FALSE)</f>
        <v>#N/A</v>
      </c>
      <c r="C554" s="169"/>
      <c r="D554" s="172"/>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202"/>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66"/>
      <c r="B557" s="204" t="e">
        <f>VLOOKUP(A557,Adr!A:B,2,FALSE)</f>
        <v>#N/A</v>
      </c>
      <c r="C557" s="190"/>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98"/>
      <c r="B560" s="204" t="e">
        <f>VLOOKUP(A560,Adr!A:B,2,FALSE)</f>
        <v>#N/A</v>
      </c>
      <c r="C560" s="169"/>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98"/>
      <c r="B561" s="204" t="e">
        <f>VLOOKUP(A561,Adr!A:B,2,FALSE)</f>
        <v>#N/A</v>
      </c>
      <c r="C561" s="169"/>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166"/>
      <c r="B564" s="204" t="e">
        <f>VLOOKUP(A564,Adr!A:B,2,FALSE)</f>
        <v>#N/A</v>
      </c>
      <c r="C564" s="190"/>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0"/>
      <c r="D565" s="172"/>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6"/>
      <c r="D566" s="187"/>
      <c r="E566" s="173"/>
      <c r="F566" s="166"/>
      <c r="G566" s="169"/>
      <c r="H566" s="169"/>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6"/>
      <c r="D567" s="187"/>
      <c r="E567" s="173"/>
      <c r="F567" s="166"/>
      <c r="G567" s="169"/>
      <c r="H567" s="169"/>
      <c r="I567" s="192" t="str">
        <f t="shared" si="40"/>
        <v/>
      </c>
      <c r="J567" s="167"/>
      <c r="K567" s="5"/>
      <c r="L567" s="167" t="str">
        <f t="shared" si="41"/>
        <v/>
      </c>
      <c r="M567" s="5" t="e">
        <f t="shared" si="42"/>
        <v>#N/A</v>
      </c>
      <c r="N567" s="3" t="str">
        <f t="shared" si="43"/>
        <v/>
      </c>
    </row>
    <row r="568" spans="1:14" x14ac:dyDescent="0.2">
      <c r="A568" s="202"/>
      <c r="B568" s="204" t="e">
        <f>VLOOKUP(A568,Adr!A:B,2,FALSE)</f>
        <v>#N/A</v>
      </c>
      <c r="C568" s="169"/>
      <c r="D568" s="172"/>
      <c r="E568" s="173"/>
      <c r="F568" s="166"/>
      <c r="G568" s="169"/>
      <c r="H568" s="169"/>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6"/>
      <c r="D569" s="187"/>
      <c r="E569" s="173"/>
      <c r="F569" s="166"/>
      <c r="G569" s="169"/>
      <c r="H569" s="169"/>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66"/>
      <c r="B572" s="204" t="e">
        <f>VLOOKUP(A572,Adr!A:B,2,FALSE)</f>
        <v>#N/A</v>
      </c>
      <c r="C572" s="197"/>
      <c r="D572" s="191"/>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66"/>
      <c r="B574" s="204" t="e">
        <f>VLOOKUP(A574,Adr!A:B,2,FALSE)</f>
        <v>#N/A</v>
      </c>
      <c r="C574" s="197"/>
      <c r="D574" s="191"/>
      <c r="E574" s="173"/>
      <c r="F574" s="182"/>
      <c r="G574" s="185"/>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7"/>
      <c r="D575" s="191"/>
      <c r="E575" s="173"/>
      <c r="F575" s="182"/>
      <c r="G575" s="185"/>
      <c r="H575" s="185"/>
      <c r="I575" s="192" t="str">
        <f t="shared" si="40"/>
        <v/>
      </c>
      <c r="J575" s="167"/>
      <c r="K575" s="5"/>
      <c r="L575" s="167" t="str">
        <f t="shared" si="41"/>
        <v/>
      </c>
      <c r="M575" s="5" t="e">
        <f t="shared" si="42"/>
        <v>#N/A</v>
      </c>
      <c r="N575" s="3" t="str">
        <f t="shared" si="43"/>
        <v/>
      </c>
    </row>
    <row r="576" spans="1:14" x14ac:dyDescent="0.2">
      <c r="A576" s="182"/>
      <c r="B576" s="204" t="e">
        <f>VLOOKUP(A576,Adr!A:B,2,FALSE)</f>
        <v>#N/A</v>
      </c>
      <c r="C576" s="185"/>
      <c r="D576" s="187"/>
      <c r="E576" s="173"/>
      <c r="F576" s="182"/>
      <c r="G576" s="185"/>
      <c r="H576" s="185"/>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7"/>
      <c r="D577" s="191"/>
      <c r="E577" s="173"/>
      <c r="F577" s="182"/>
      <c r="G577" s="185"/>
      <c r="H577" s="185"/>
      <c r="I577" s="192" t="str">
        <f t="shared" si="40"/>
        <v/>
      </c>
      <c r="J577" s="167"/>
      <c r="K577" s="5"/>
      <c r="L577" s="167" t="str">
        <f t="shared" si="41"/>
        <v/>
      </c>
      <c r="M577" s="5" t="e">
        <f t="shared" si="42"/>
        <v>#N/A</v>
      </c>
      <c r="N577" s="3" t="str">
        <f t="shared" si="43"/>
        <v/>
      </c>
    </row>
    <row r="578" spans="1:14" x14ac:dyDescent="0.2">
      <c r="A578" s="182"/>
      <c r="B578" s="204" t="e">
        <f>VLOOKUP(A578,Adr!A:B,2,FALSE)</f>
        <v>#N/A</v>
      </c>
      <c r="C578" s="185"/>
      <c r="D578" s="187"/>
      <c r="E578" s="173"/>
      <c r="F578" s="182"/>
      <c r="G578" s="169"/>
      <c r="H578" s="185"/>
      <c r="I578" s="192" t="str">
        <f t="shared" si="40"/>
        <v/>
      </c>
      <c r="J578" s="167"/>
      <c r="K578" s="5"/>
      <c r="L578" s="167" t="str">
        <f t="shared" si="41"/>
        <v/>
      </c>
      <c r="M578" s="5" t="e">
        <f t="shared" si="42"/>
        <v>#N/A</v>
      </c>
      <c r="N578" s="3" t="str">
        <f t="shared" si="43"/>
        <v/>
      </c>
    </row>
    <row r="579" spans="1:14" x14ac:dyDescent="0.2">
      <c r="A579" s="166"/>
      <c r="B579" s="204" t="e">
        <f>VLOOKUP(A579,Adr!A:B,2,FALSE)</f>
        <v>#N/A</v>
      </c>
      <c r="C579" s="196"/>
      <c r="D579" s="187"/>
      <c r="E579" s="173"/>
      <c r="F579" s="166"/>
      <c r="G579" s="169"/>
      <c r="H579" s="169"/>
      <c r="I579" s="192" t="str">
        <f t="shared" si="40"/>
        <v/>
      </c>
      <c r="J579" s="167"/>
      <c r="K579" s="5"/>
      <c r="L579" s="167" t="str">
        <f t="shared" si="41"/>
        <v/>
      </c>
      <c r="M579" s="5" t="e">
        <f t="shared" si="42"/>
        <v>#N/A</v>
      </c>
      <c r="N579" s="3" t="str">
        <f t="shared" si="43"/>
        <v/>
      </c>
    </row>
    <row r="580" spans="1:14" x14ac:dyDescent="0.2">
      <c r="A580" s="166"/>
      <c r="B580" s="204" t="e">
        <f>VLOOKUP(A580,Adr!A:B,2,FALSE)</f>
        <v>#N/A</v>
      </c>
      <c r="C580" s="190"/>
      <c r="D580" s="172"/>
      <c r="E580" s="173"/>
      <c r="F580" s="166"/>
      <c r="G580" s="169"/>
      <c r="H580" s="169"/>
      <c r="I580" s="192" t="str">
        <f t="shared" si="40"/>
        <v/>
      </c>
      <c r="J580" s="167"/>
      <c r="K580" s="5"/>
      <c r="L580" s="167" t="str">
        <f t="shared" si="41"/>
        <v/>
      </c>
      <c r="M580" s="5" t="e">
        <f t="shared" si="42"/>
        <v>#N/A</v>
      </c>
      <c r="N580" s="3" t="str">
        <f t="shared" si="43"/>
        <v/>
      </c>
    </row>
    <row r="581" spans="1:14" x14ac:dyDescent="0.2">
      <c r="A581" s="166"/>
      <c r="B581" s="204" t="e">
        <f>VLOOKUP(A581,Adr!A:B,2,FALSE)</f>
        <v>#N/A</v>
      </c>
      <c r="C581" s="190"/>
      <c r="D581" s="172"/>
      <c r="E581" s="173"/>
      <c r="F581" s="166"/>
      <c r="G581" s="169"/>
      <c r="H581" s="169"/>
      <c r="I581" s="192" t="str">
        <f t="shared" si="40"/>
        <v/>
      </c>
      <c r="J581" s="167"/>
      <c r="K581" s="5"/>
      <c r="L581" s="167" t="str">
        <f t="shared" si="41"/>
        <v/>
      </c>
      <c r="M581" s="5" t="e">
        <f t="shared" si="42"/>
        <v>#N/A</v>
      </c>
      <c r="N581" s="3" t="str">
        <f t="shared" si="43"/>
        <v/>
      </c>
    </row>
    <row r="582" spans="1:14" x14ac:dyDescent="0.2">
      <c r="A582" s="166"/>
      <c r="B582" s="204" t="e">
        <f>VLOOKUP(A582,Adr!A:B,2,FALSE)</f>
        <v>#N/A</v>
      </c>
      <c r="C582" s="190"/>
      <c r="D582" s="172"/>
      <c r="E582" s="173"/>
      <c r="F582" s="166"/>
      <c r="G582" s="169"/>
      <c r="H582" s="169"/>
      <c r="I582" s="192" t="str">
        <f t="shared" ref="I582:I590" si="44">A582&amp;F582</f>
        <v/>
      </c>
      <c r="J582" s="167"/>
      <c r="K582" s="5"/>
      <c r="L582" s="167" t="str">
        <f t="shared" ref="L582:L645" si="45">A582&amp;G582&amp;H582</f>
        <v/>
      </c>
      <c r="M582" s="5" t="e">
        <f t="shared" ref="M582:M645" si="46">B582&amp;F582&amp;H582&amp;C582</f>
        <v>#N/A</v>
      </c>
      <c r="N582" s="3" t="str">
        <f t="shared" ref="N582:N645" si="47">+I582&amp;H582</f>
        <v/>
      </c>
    </row>
    <row r="583" spans="1:14" x14ac:dyDescent="0.2">
      <c r="A583" s="166"/>
      <c r="B583" s="204" t="e">
        <f>VLOOKUP(A583,Adr!A:B,2,FALSE)</f>
        <v>#N/A</v>
      </c>
      <c r="C583" s="190"/>
      <c r="D583" s="172"/>
      <c r="E583" s="173"/>
      <c r="F583" s="166"/>
      <c r="G583" s="169"/>
      <c r="H583" s="169"/>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90"/>
      <c r="D584" s="172"/>
      <c r="E584" s="173"/>
      <c r="F584" s="166"/>
      <c r="G584" s="169"/>
      <c r="H584" s="169"/>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85"/>
      <c r="D585" s="187"/>
      <c r="E585" s="173"/>
      <c r="F585" s="182"/>
      <c r="G585" s="185"/>
      <c r="H585" s="185"/>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85"/>
      <c r="D586" s="187"/>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85"/>
      <c r="D587" s="187"/>
      <c r="E587" s="173"/>
      <c r="F587" s="182"/>
      <c r="G587" s="185"/>
      <c r="H587" s="185"/>
      <c r="I587" s="192" t="str">
        <f t="shared" si="44"/>
        <v/>
      </c>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t="str">
        <f t="shared" si="44"/>
        <v/>
      </c>
      <c r="J588" s="167"/>
      <c r="K588" s="5"/>
      <c r="L588" s="167" t="str">
        <f t="shared" si="45"/>
        <v/>
      </c>
      <c r="M588" s="5" t="e">
        <f t="shared" si="46"/>
        <v>#N/A</v>
      </c>
      <c r="N588" s="3" t="str">
        <f t="shared" si="47"/>
        <v/>
      </c>
    </row>
    <row r="589" spans="1:14" x14ac:dyDescent="0.2">
      <c r="A589" s="166"/>
      <c r="B589" s="204" t="e">
        <f>VLOOKUP(A589,Adr!A:B,2,FALSE)</f>
        <v>#N/A</v>
      </c>
      <c r="C589" s="169"/>
      <c r="D589" s="172"/>
      <c r="E589" s="173"/>
      <c r="F589" s="166"/>
      <c r="G589" s="169"/>
      <c r="H589" s="169"/>
      <c r="I589" s="192" t="str">
        <f t="shared" si="44"/>
        <v/>
      </c>
      <c r="J589" s="167"/>
      <c r="K589" s="5"/>
      <c r="L589" s="167" t="str">
        <f t="shared" si="45"/>
        <v/>
      </c>
      <c r="M589" s="5" t="e">
        <f t="shared" si="46"/>
        <v>#N/A</v>
      </c>
      <c r="N589" s="3" t="str">
        <f t="shared" si="47"/>
        <v/>
      </c>
    </row>
    <row r="590" spans="1:14" x14ac:dyDescent="0.2">
      <c r="A590" s="166"/>
      <c r="B590" s="204" t="e">
        <f>VLOOKUP(A590,Adr!A:B,2,FALSE)</f>
        <v>#N/A</v>
      </c>
      <c r="C590" s="197"/>
      <c r="D590" s="191"/>
      <c r="E590" s="173"/>
      <c r="F590" s="182"/>
      <c r="G590" s="185"/>
      <c r="H590" s="185"/>
      <c r="I590" s="192" t="str">
        <f t="shared" si="44"/>
        <v/>
      </c>
      <c r="J590" s="167"/>
      <c r="K590" s="5"/>
      <c r="L590" s="167" t="str">
        <f t="shared" si="45"/>
        <v/>
      </c>
      <c r="M590" s="5" t="e">
        <f t="shared" si="46"/>
        <v>#N/A</v>
      </c>
      <c r="N590" s="3" t="str">
        <f t="shared" si="47"/>
        <v/>
      </c>
    </row>
    <row r="591" spans="1:14" x14ac:dyDescent="0.2">
      <c r="A591" s="166"/>
      <c r="B591" s="204" t="e">
        <f>VLOOKUP(A591,Adr!A:B,2,FALSE)</f>
        <v>#N/A</v>
      </c>
      <c r="C591" s="197"/>
      <c r="D591" s="191"/>
      <c r="E591" s="173"/>
      <c r="F591" s="182"/>
      <c r="G591" s="185"/>
      <c r="H591" s="185"/>
      <c r="I591" s="167"/>
      <c r="J591" s="167"/>
      <c r="K591" s="5"/>
      <c r="L591" s="167" t="str">
        <f t="shared" si="45"/>
        <v/>
      </c>
      <c r="M591" s="5" t="e">
        <f t="shared" si="46"/>
        <v>#N/A</v>
      </c>
      <c r="N591" s="3" t="str">
        <f t="shared" si="47"/>
        <v/>
      </c>
    </row>
    <row r="592" spans="1:14" x14ac:dyDescent="0.2">
      <c r="A592" s="166"/>
      <c r="B592" s="204" t="e">
        <f>VLOOKUP(A592,Adr!A:B,2,FALSE)</f>
        <v>#N/A</v>
      </c>
      <c r="C592" s="185"/>
      <c r="D592" s="187"/>
      <c r="E592" s="173"/>
      <c r="F592" s="182"/>
      <c r="G592" s="185"/>
      <c r="H592" s="185"/>
      <c r="I592" s="192"/>
      <c r="J592" s="167"/>
      <c r="K592" s="5"/>
      <c r="L592" s="167" t="str">
        <f t="shared" si="45"/>
        <v/>
      </c>
      <c r="M592" s="5" t="e">
        <f t="shared" si="46"/>
        <v>#N/A</v>
      </c>
      <c r="N592" s="3" t="str">
        <f t="shared" si="47"/>
        <v/>
      </c>
    </row>
    <row r="593" spans="1:14" x14ac:dyDescent="0.2">
      <c r="A593" s="182"/>
      <c r="B593" s="204" t="e">
        <f>VLOOKUP(A593,Adr!A:B,2,FALSE)</f>
        <v>#N/A</v>
      </c>
      <c r="C593" s="185"/>
      <c r="D593" s="187"/>
      <c r="E593" s="230"/>
      <c r="F593" s="182"/>
      <c r="G593" s="185"/>
      <c r="H593" s="185"/>
      <c r="I593" s="192"/>
      <c r="J593" s="167"/>
      <c r="K593" s="5"/>
      <c r="L593" s="167" t="str">
        <f t="shared" si="45"/>
        <v/>
      </c>
      <c r="M593" s="5" t="e">
        <f t="shared" si="46"/>
        <v>#N/A</v>
      </c>
      <c r="N593" s="3" t="str">
        <f t="shared" si="47"/>
        <v/>
      </c>
    </row>
    <row r="594" spans="1:14" x14ac:dyDescent="0.2">
      <c r="A594" s="166"/>
      <c r="B594" s="204" t="e">
        <f>VLOOKUP(A594,Adr!A:B,2,FALSE)</f>
        <v>#N/A</v>
      </c>
      <c r="C594" s="196"/>
      <c r="D594" s="187"/>
      <c r="E594" s="173"/>
      <c r="F594" s="166"/>
      <c r="G594" s="169"/>
      <c r="H594" s="169"/>
      <c r="I594" s="167"/>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66"/>
      <c r="G595" s="169"/>
      <c r="H595" s="169"/>
      <c r="I595" s="167"/>
      <c r="J595" s="167"/>
      <c r="K595" s="5"/>
      <c r="L595" s="167" t="str">
        <f t="shared" si="45"/>
        <v/>
      </c>
      <c r="M595" s="5" t="e">
        <f t="shared" si="46"/>
        <v>#N/A</v>
      </c>
      <c r="N595" s="3" t="str">
        <f t="shared" si="47"/>
        <v/>
      </c>
    </row>
    <row r="596" spans="1:14" x14ac:dyDescent="0.2">
      <c r="A596" s="166"/>
      <c r="B596" s="204" t="e">
        <f>VLOOKUP(A596,Adr!A:B,2,FALSE)</f>
        <v>#N/A</v>
      </c>
      <c r="C596" s="196"/>
      <c r="D596" s="187"/>
      <c r="E596" s="173"/>
      <c r="F596" s="182"/>
      <c r="G596" s="185"/>
      <c r="H596" s="185"/>
      <c r="I596" s="167"/>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82"/>
      <c r="G597" s="185"/>
      <c r="H597" s="185"/>
      <c r="I597" s="167"/>
      <c r="J597" s="167"/>
      <c r="K597" s="5"/>
      <c r="L597" s="167" t="str">
        <f t="shared" si="45"/>
        <v/>
      </c>
      <c r="M597" s="5" t="e">
        <f t="shared" si="46"/>
        <v>#N/A</v>
      </c>
      <c r="N597" s="3" t="str">
        <f t="shared" si="47"/>
        <v/>
      </c>
    </row>
    <row r="598" spans="1:14" x14ac:dyDescent="0.2">
      <c r="A598" s="182"/>
      <c r="B598" s="204" t="e">
        <f>VLOOKUP(A598,Adr!A:B,2,FALSE)</f>
        <v>#N/A</v>
      </c>
      <c r="C598" s="185"/>
      <c r="D598" s="187"/>
      <c r="E598" s="230"/>
      <c r="F598" s="182"/>
      <c r="G598" s="185"/>
      <c r="H598" s="185"/>
      <c r="I598" s="192"/>
      <c r="J598" s="167"/>
      <c r="K598" s="5"/>
      <c r="L598" s="167" t="str">
        <f t="shared" si="45"/>
        <v/>
      </c>
      <c r="M598" s="5" t="e">
        <f t="shared" si="46"/>
        <v>#N/A</v>
      </c>
      <c r="N598" s="3" t="str">
        <f t="shared" si="47"/>
        <v/>
      </c>
    </row>
    <row r="599" spans="1:14" x14ac:dyDescent="0.2">
      <c r="A599" s="166"/>
      <c r="B599" s="204" t="e">
        <f>VLOOKUP(A599,Adr!A:B,2,FALSE)</f>
        <v>#N/A</v>
      </c>
      <c r="C599" s="196"/>
      <c r="D599" s="187"/>
      <c r="E599" s="173"/>
      <c r="F599" s="182"/>
      <c r="G599" s="185"/>
      <c r="H599" s="185"/>
      <c r="I599" s="167"/>
      <c r="J599" s="167"/>
      <c r="K599" s="5"/>
      <c r="L599" s="167" t="str">
        <f t="shared" si="45"/>
        <v/>
      </c>
      <c r="M599" s="5" t="e">
        <f t="shared" si="46"/>
        <v>#N/A</v>
      </c>
      <c r="N599" s="3" t="str">
        <f t="shared" si="47"/>
        <v/>
      </c>
    </row>
    <row r="600" spans="1:14" x14ac:dyDescent="0.2">
      <c r="A600" s="182"/>
      <c r="B600" s="204" t="e">
        <f>VLOOKUP(A600,Adr!A:B,2,FALSE)</f>
        <v>#N/A</v>
      </c>
      <c r="C600" s="185"/>
      <c r="D600" s="187"/>
      <c r="E600" s="230"/>
      <c r="F600" s="182"/>
      <c r="G600" s="185"/>
      <c r="H600" s="185"/>
      <c r="I600" s="192"/>
      <c r="J600" s="167"/>
      <c r="K600" s="5"/>
      <c r="L600" s="167" t="str">
        <f t="shared" si="45"/>
        <v/>
      </c>
      <c r="M600" s="5" t="e">
        <f t="shared" si="46"/>
        <v>#N/A</v>
      </c>
      <c r="N600" s="3" t="str">
        <f t="shared" si="47"/>
        <v/>
      </c>
    </row>
    <row r="601" spans="1:14" x14ac:dyDescent="0.2">
      <c r="A601" s="166"/>
      <c r="B601" s="204" t="e">
        <f>VLOOKUP(A601,Adr!A:B,2,FALSE)</f>
        <v>#N/A</v>
      </c>
      <c r="C601" s="196"/>
      <c r="D601" s="187"/>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166"/>
      <c r="B603" s="204" t="e">
        <f>VLOOKUP(A603,Adr!A:B,2,FALSE)</f>
        <v>#N/A</v>
      </c>
      <c r="C603" s="190"/>
      <c r="D603" s="172"/>
      <c r="E603" s="173"/>
      <c r="F603" s="166"/>
      <c r="G603" s="169"/>
      <c r="H603" s="169"/>
      <c r="I603" s="167"/>
      <c r="J603" s="167"/>
      <c r="K603" s="5"/>
      <c r="L603" s="167" t="str">
        <f t="shared" si="45"/>
        <v/>
      </c>
      <c r="M603" s="5" t="e">
        <f t="shared" si="46"/>
        <v>#N/A</v>
      </c>
      <c r="N603" s="3" t="str">
        <f t="shared" si="47"/>
        <v/>
      </c>
    </row>
    <row r="604" spans="1:14" x14ac:dyDescent="0.2">
      <c r="A604" s="166"/>
      <c r="B604" s="204" t="e">
        <f>VLOOKUP(A604,Adr!A:B,2,FALSE)</f>
        <v>#N/A</v>
      </c>
      <c r="C604" s="196"/>
      <c r="D604" s="187"/>
      <c r="E604" s="173"/>
      <c r="F604" s="182"/>
      <c r="G604" s="185"/>
      <c r="H604" s="185"/>
      <c r="I604" s="167"/>
      <c r="J604" s="167"/>
      <c r="K604" s="5"/>
      <c r="L604" s="167" t="str">
        <f t="shared" si="45"/>
        <v/>
      </c>
      <c r="M604" s="5" t="e">
        <f t="shared" si="46"/>
        <v>#N/A</v>
      </c>
      <c r="N604" s="3" t="str">
        <f t="shared" si="47"/>
        <v/>
      </c>
    </row>
    <row r="605" spans="1:14" x14ac:dyDescent="0.2">
      <c r="A605" s="166"/>
      <c r="B605" s="204" t="e">
        <f>VLOOKUP(A605,Adr!A:B,2,FALSE)</f>
        <v>#N/A</v>
      </c>
      <c r="C605" s="196"/>
      <c r="D605" s="186"/>
      <c r="E605" s="173"/>
      <c r="F605" s="166"/>
      <c r="G605" s="169"/>
      <c r="H605" s="169"/>
      <c r="I605" s="167"/>
      <c r="J605" s="167"/>
      <c r="K605" s="5"/>
      <c r="L605" s="167" t="str">
        <f t="shared" si="45"/>
        <v/>
      </c>
      <c r="M605" s="5" t="e">
        <f t="shared" si="46"/>
        <v>#N/A</v>
      </c>
      <c r="N605" s="3" t="str">
        <f t="shared" si="47"/>
        <v/>
      </c>
    </row>
    <row r="606" spans="1:14" x14ac:dyDescent="0.2">
      <c r="A606" s="166"/>
      <c r="B606" s="204" t="e">
        <f>VLOOKUP(A606,Adr!A:B,2,FALSE)</f>
        <v>#N/A</v>
      </c>
      <c r="C606" s="196"/>
      <c r="D606" s="187"/>
      <c r="E606" s="173"/>
      <c r="F606" s="166"/>
      <c r="G606" s="169"/>
      <c r="H606" s="169"/>
      <c r="I606" s="167"/>
      <c r="J606" s="167"/>
      <c r="K606" s="5"/>
      <c r="L606" s="167" t="str">
        <f t="shared" si="45"/>
        <v/>
      </c>
      <c r="M606" s="5" t="e">
        <f t="shared" si="46"/>
        <v>#N/A</v>
      </c>
      <c r="N606" s="3" t="str">
        <f t="shared" si="47"/>
        <v/>
      </c>
    </row>
    <row r="607" spans="1:14" x14ac:dyDescent="0.2">
      <c r="A607" s="202"/>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90"/>
      <c r="D608" s="172"/>
      <c r="E608" s="173"/>
      <c r="F608" s="166"/>
      <c r="G608" s="169"/>
      <c r="H608" s="169"/>
      <c r="I608" s="167"/>
      <c r="J608" s="167"/>
      <c r="K608" s="5"/>
      <c r="L608" s="167" t="str">
        <f t="shared" si="45"/>
        <v/>
      </c>
      <c r="M608" s="5" t="e">
        <f t="shared" si="46"/>
        <v>#N/A</v>
      </c>
      <c r="N608" s="3" t="str">
        <f t="shared" si="47"/>
        <v/>
      </c>
    </row>
    <row r="609" spans="1:14" x14ac:dyDescent="0.2">
      <c r="A609" s="202"/>
      <c r="B609" s="204" t="e">
        <f>VLOOKUP(A609,Adr!A:B,2,FALSE)</f>
        <v>#N/A</v>
      </c>
      <c r="C609" s="169"/>
      <c r="D609" s="172"/>
      <c r="E609" s="173"/>
      <c r="F609" s="166"/>
      <c r="G609" s="169"/>
      <c r="H609" s="169"/>
      <c r="I609" s="192"/>
      <c r="J609" s="167"/>
      <c r="K609" s="5"/>
      <c r="L609" s="167" t="str">
        <f t="shared" si="45"/>
        <v/>
      </c>
      <c r="M609" s="5" t="e">
        <f t="shared" si="46"/>
        <v>#N/A</v>
      </c>
      <c r="N609" s="3" t="str">
        <f t="shared" si="47"/>
        <v/>
      </c>
    </row>
    <row r="610" spans="1:14" x14ac:dyDescent="0.2">
      <c r="A610" s="166"/>
      <c r="B610" s="204" t="e">
        <f>VLOOKUP(A610,Adr!A:B,2,FALSE)</f>
        <v>#N/A</v>
      </c>
      <c r="C610" s="169"/>
      <c r="D610" s="187"/>
      <c r="E610" s="173"/>
      <c r="F610" s="166"/>
      <c r="G610" s="169"/>
      <c r="H610" s="169"/>
      <c r="I610" s="192"/>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69"/>
      <c r="D612" s="172"/>
      <c r="E612" s="173"/>
      <c r="F612" s="166"/>
      <c r="G612" s="169"/>
      <c r="H612" s="169"/>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90"/>
      <c r="D614" s="172"/>
      <c r="E614" s="173"/>
      <c r="F614" s="182"/>
      <c r="G614" s="185"/>
      <c r="H614" s="185"/>
      <c r="I614" s="167"/>
      <c r="J614" s="167"/>
      <c r="K614" s="5"/>
      <c r="L614" s="167" t="str">
        <f t="shared" si="45"/>
        <v/>
      </c>
      <c r="M614" s="5" t="e">
        <f t="shared" si="46"/>
        <v>#N/A</v>
      </c>
      <c r="N614" s="3" t="str">
        <f t="shared" si="47"/>
        <v/>
      </c>
    </row>
    <row r="615" spans="1:14" x14ac:dyDescent="0.2">
      <c r="A615" s="166"/>
      <c r="B615" s="204" t="e">
        <f>VLOOKUP(A615,Adr!A:B,2,FALSE)</f>
        <v>#N/A</v>
      </c>
      <c r="C615" s="169"/>
      <c r="D615" s="172"/>
      <c r="E615" s="173"/>
      <c r="F615" s="166"/>
      <c r="G615" s="169"/>
      <c r="H615" s="169"/>
      <c r="I615" s="192"/>
      <c r="J615" s="167"/>
      <c r="K615" s="5"/>
      <c r="L615" s="167" t="str">
        <f t="shared" si="45"/>
        <v/>
      </c>
      <c r="M615" s="5" t="e">
        <f t="shared" si="46"/>
        <v>#N/A</v>
      </c>
      <c r="N615" s="3" t="str">
        <f t="shared" si="47"/>
        <v/>
      </c>
    </row>
    <row r="616" spans="1:14" x14ac:dyDescent="0.2">
      <c r="A616" s="166"/>
      <c r="B616" s="204" t="e">
        <f>VLOOKUP(A616,Adr!A:B,2,FALSE)</f>
        <v>#N/A</v>
      </c>
      <c r="C616" s="185"/>
      <c r="D616" s="187"/>
      <c r="E616" s="173"/>
      <c r="F616" s="182"/>
      <c r="G616" s="185"/>
      <c r="H616" s="185"/>
      <c r="I616" s="192"/>
      <c r="J616" s="167"/>
      <c r="K616" s="5"/>
      <c r="L616" s="167" t="str">
        <f t="shared" si="45"/>
        <v/>
      </c>
      <c r="M616" s="5" t="e">
        <f t="shared" si="46"/>
        <v>#N/A</v>
      </c>
      <c r="N616" s="3" t="str">
        <f t="shared" si="47"/>
        <v/>
      </c>
    </row>
    <row r="617" spans="1:14" x14ac:dyDescent="0.2">
      <c r="A617" s="166"/>
      <c r="B617" s="204" t="e">
        <f>VLOOKUP(A617,Adr!A:B,2,FALSE)</f>
        <v>#N/A</v>
      </c>
      <c r="C617" s="190"/>
      <c r="D617" s="172"/>
      <c r="E617" s="173"/>
      <c r="F617" s="182"/>
      <c r="G617" s="185"/>
      <c r="H617" s="185"/>
      <c r="I617" s="167"/>
      <c r="J617" s="167"/>
      <c r="K617" s="5"/>
      <c r="L617" s="167" t="str">
        <f t="shared" si="45"/>
        <v/>
      </c>
      <c r="M617" s="5" t="e">
        <f t="shared" si="46"/>
        <v>#N/A</v>
      </c>
      <c r="N617" s="3" t="str">
        <f t="shared" si="47"/>
        <v/>
      </c>
    </row>
    <row r="618" spans="1:14" x14ac:dyDescent="0.2">
      <c r="A618" s="166"/>
      <c r="B618" s="204" t="e">
        <f>VLOOKUP(A618,Adr!A:B,2,FALSE)</f>
        <v>#N/A</v>
      </c>
      <c r="C618" s="185"/>
      <c r="D618" s="187"/>
      <c r="E618" s="173"/>
      <c r="F618" s="182"/>
      <c r="G618" s="185"/>
      <c r="H618" s="185"/>
      <c r="I618" s="192"/>
      <c r="J618" s="167"/>
      <c r="K618" s="5"/>
      <c r="L618" s="167" t="str">
        <f t="shared" si="45"/>
        <v/>
      </c>
      <c r="M618" s="5" t="e">
        <f t="shared" si="46"/>
        <v>#N/A</v>
      </c>
      <c r="N618" s="3" t="str">
        <f t="shared" si="47"/>
        <v/>
      </c>
    </row>
    <row r="619" spans="1:14" x14ac:dyDescent="0.2">
      <c r="A619" s="166"/>
      <c r="B619" s="204" t="e">
        <f>VLOOKUP(A619,Adr!A:B,2,FALSE)</f>
        <v>#N/A</v>
      </c>
      <c r="C619" s="185"/>
      <c r="D619" s="187"/>
      <c r="E619" s="173"/>
      <c r="F619" s="182"/>
      <c r="G619" s="185"/>
      <c r="H619" s="185"/>
      <c r="I619" s="192"/>
      <c r="J619" s="167"/>
      <c r="K619" s="5"/>
      <c r="L619" s="167" t="str">
        <f t="shared" si="45"/>
        <v/>
      </c>
      <c r="M619" s="5" t="e">
        <f t="shared" si="46"/>
        <v>#N/A</v>
      </c>
      <c r="N619" s="3" t="str">
        <f t="shared" si="47"/>
        <v/>
      </c>
    </row>
    <row r="620" spans="1:14" x14ac:dyDescent="0.2">
      <c r="A620" s="166"/>
      <c r="B620" s="204" t="e">
        <f>VLOOKUP(A620,Adr!A:B,2,FALSE)</f>
        <v>#N/A</v>
      </c>
      <c r="C620" s="190"/>
      <c r="D620" s="172"/>
      <c r="E620" s="173"/>
      <c r="F620" s="182"/>
      <c r="G620" s="185"/>
      <c r="H620" s="185"/>
      <c r="I620" s="167"/>
      <c r="J620" s="167"/>
      <c r="K620" s="5"/>
      <c r="L620" s="167" t="str">
        <f t="shared" si="45"/>
        <v/>
      </c>
      <c r="M620" s="5" t="e">
        <f t="shared" si="46"/>
        <v>#N/A</v>
      </c>
      <c r="N620" s="3" t="str">
        <f t="shared" si="47"/>
        <v/>
      </c>
    </row>
    <row r="621" spans="1:14" x14ac:dyDescent="0.2">
      <c r="A621" s="166"/>
      <c r="B621" s="204" t="e">
        <f>VLOOKUP(A621,Adr!A:B,2,FALSE)</f>
        <v>#N/A</v>
      </c>
      <c r="C621" s="169"/>
      <c r="D621" s="172"/>
      <c r="E621" s="173"/>
      <c r="F621" s="166"/>
      <c r="G621" s="169"/>
      <c r="H621" s="169"/>
      <c r="I621" s="192"/>
      <c r="J621" s="167"/>
      <c r="K621" s="5"/>
      <c r="L621" s="167" t="str">
        <f t="shared" si="45"/>
        <v/>
      </c>
      <c r="M621" s="5" t="e">
        <f t="shared" si="46"/>
        <v>#N/A</v>
      </c>
      <c r="N621" s="3" t="str">
        <f t="shared" si="47"/>
        <v/>
      </c>
    </row>
    <row r="622" spans="1:14" x14ac:dyDescent="0.2">
      <c r="A622" s="166"/>
      <c r="B622" s="204" t="e">
        <f>VLOOKUP(A622,Adr!A:B,2,FALSE)</f>
        <v>#N/A</v>
      </c>
      <c r="C622" s="190"/>
      <c r="D622" s="172"/>
      <c r="E622" s="173"/>
      <c r="F622" s="182"/>
      <c r="G622" s="185"/>
      <c r="H622" s="185"/>
      <c r="I622" s="167"/>
      <c r="J622" s="167"/>
      <c r="K622" s="5"/>
      <c r="L622" s="167" t="str">
        <f t="shared" si="45"/>
        <v/>
      </c>
      <c r="M622" s="5" t="e">
        <f t="shared" si="46"/>
        <v>#N/A</v>
      </c>
      <c r="N622" s="3" t="str">
        <f t="shared" si="47"/>
        <v/>
      </c>
    </row>
    <row r="623" spans="1:14" x14ac:dyDescent="0.2">
      <c r="A623" s="166"/>
      <c r="B623" s="204" t="e">
        <f>VLOOKUP(A623,Adr!A:B,2,FALSE)</f>
        <v>#N/A</v>
      </c>
      <c r="C623" s="169"/>
      <c r="D623" s="172"/>
      <c r="E623" s="173"/>
      <c r="F623" s="166"/>
      <c r="G623" s="169"/>
      <c r="H623" s="169"/>
      <c r="I623" s="192"/>
      <c r="J623" s="167"/>
      <c r="K623" s="5"/>
      <c r="L623" s="167" t="str">
        <f t="shared" si="45"/>
        <v/>
      </c>
      <c r="M623" s="5" t="e">
        <f t="shared" si="46"/>
        <v>#N/A</v>
      </c>
      <c r="N623" s="3" t="str">
        <f t="shared" si="47"/>
        <v/>
      </c>
    </row>
    <row r="624" spans="1:14" x14ac:dyDescent="0.2">
      <c r="A624" s="166"/>
      <c r="B624" s="204" t="e">
        <f>VLOOKUP(A624,Adr!A:B,2,FALSE)</f>
        <v>#N/A</v>
      </c>
      <c r="C624" s="185"/>
      <c r="D624" s="187"/>
      <c r="E624" s="173"/>
      <c r="F624" s="182"/>
      <c r="G624" s="185"/>
      <c r="H624" s="185"/>
      <c r="I624" s="192"/>
      <c r="J624" s="167"/>
      <c r="K624" s="5"/>
      <c r="L624" s="167" t="str">
        <f t="shared" si="45"/>
        <v/>
      </c>
      <c r="M624" s="5" t="e">
        <f t="shared" si="46"/>
        <v>#N/A</v>
      </c>
      <c r="N624" s="3" t="str">
        <f t="shared" si="47"/>
        <v/>
      </c>
    </row>
    <row r="625" spans="1:14" x14ac:dyDescent="0.2">
      <c r="A625" s="166"/>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6"/>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0"/>
      <c r="D627" s="172"/>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82"/>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85"/>
      <c r="D630" s="187"/>
      <c r="E630" s="173"/>
      <c r="F630" s="182"/>
      <c r="G630" s="185"/>
      <c r="H630" s="185"/>
      <c r="I630" s="192"/>
      <c r="J630" s="167"/>
      <c r="K630" s="5"/>
      <c r="L630" s="167" t="str">
        <f t="shared" si="45"/>
        <v/>
      </c>
      <c r="M630" s="5" t="e">
        <f t="shared" si="46"/>
        <v>#N/A</v>
      </c>
      <c r="N630" s="3" t="str">
        <f t="shared" si="47"/>
        <v/>
      </c>
    </row>
    <row r="631" spans="1:14" x14ac:dyDescent="0.2">
      <c r="A631" s="166"/>
      <c r="B631" s="204" t="e">
        <f>VLOOKUP(A631,Adr!A:B,2,FALSE)</f>
        <v>#N/A</v>
      </c>
      <c r="C631" s="196"/>
      <c r="D631" s="187"/>
      <c r="E631" s="173"/>
      <c r="F631" s="182"/>
      <c r="G631" s="185"/>
      <c r="H631" s="185"/>
      <c r="I631" s="167"/>
      <c r="J631" s="167"/>
      <c r="K631" s="5"/>
      <c r="L631" s="167" t="str">
        <f t="shared" si="45"/>
        <v/>
      </c>
      <c r="M631" s="5" t="e">
        <f t="shared" si="46"/>
        <v>#N/A</v>
      </c>
      <c r="N631" s="3" t="str">
        <f t="shared" si="47"/>
        <v/>
      </c>
    </row>
    <row r="632" spans="1:14" x14ac:dyDescent="0.2">
      <c r="A632" s="166"/>
      <c r="B632" s="204" t="e">
        <f>VLOOKUP(A632,Adr!A:B,2,FALSE)</f>
        <v>#N/A</v>
      </c>
      <c r="C632" s="196"/>
      <c r="D632" s="187"/>
      <c r="E632" s="173"/>
      <c r="F632" s="182"/>
      <c r="G632" s="185"/>
      <c r="H632" s="185"/>
      <c r="I632" s="167"/>
      <c r="J632" s="167"/>
      <c r="K632" s="5"/>
      <c r="L632" s="167" t="str">
        <f t="shared" si="45"/>
        <v/>
      </c>
      <c r="M632" s="5" t="e">
        <f t="shared" si="46"/>
        <v>#N/A</v>
      </c>
      <c r="N632" s="3" t="str">
        <f t="shared" si="47"/>
        <v/>
      </c>
    </row>
    <row r="633" spans="1:14" x14ac:dyDescent="0.2">
      <c r="A633" s="166"/>
      <c r="B633" s="204" t="e">
        <f>VLOOKUP(A633,Adr!A:B,2,FALSE)</f>
        <v>#N/A</v>
      </c>
      <c r="C633" s="185"/>
      <c r="D633" s="187"/>
      <c r="E633" s="173"/>
      <c r="F633" s="182"/>
      <c r="G633" s="185"/>
      <c r="H633" s="185"/>
      <c r="I633" s="192"/>
      <c r="J633" s="167"/>
      <c r="K633" s="5"/>
      <c r="L633" s="167" t="str">
        <f t="shared" si="45"/>
        <v/>
      </c>
      <c r="M633" s="5" t="e">
        <f t="shared" si="46"/>
        <v>#N/A</v>
      </c>
      <c r="N633" s="3" t="str">
        <f t="shared" si="47"/>
        <v/>
      </c>
    </row>
    <row r="634" spans="1:14" x14ac:dyDescent="0.2">
      <c r="A634" s="166"/>
      <c r="B634" s="204" t="e">
        <f>VLOOKUP(A634,Adr!A:B,2,FALSE)</f>
        <v>#N/A</v>
      </c>
      <c r="C634" s="196"/>
      <c r="D634" s="187"/>
      <c r="E634" s="173"/>
      <c r="F634" s="182"/>
      <c r="G634" s="185"/>
      <c r="H634" s="185"/>
      <c r="I634" s="167"/>
      <c r="J634" s="167"/>
      <c r="K634" s="5"/>
      <c r="L634" s="167" t="str">
        <f t="shared" si="45"/>
        <v/>
      </c>
      <c r="M634" s="5" t="e">
        <f t="shared" si="46"/>
        <v>#N/A</v>
      </c>
      <c r="N634" s="3" t="str">
        <f t="shared" si="47"/>
        <v/>
      </c>
    </row>
    <row r="635" spans="1:14" x14ac:dyDescent="0.2">
      <c r="A635" s="166"/>
      <c r="B635" s="204" t="e">
        <f>VLOOKUP(A635,Adr!A:B,2,FALSE)</f>
        <v>#N/A</v>
      </c>
      <c r="C635" s="196"/>
      <c r="D635" s="186"/>
      <c r="E635" s="173"/>
      <c r="F635" s="166"/>
      <c r="G635" s="169"/>
      <c r="H635" s="169"/>
      <c r="I635" s="167"/>
      <c r="J635" s="167"/>
      <c r="K635" s="5"/>
      <c r="L635" s="167" t="str">
        <f t="shared" si="45"/>
        <v/>
      </c>
      <c r="M635" s="5" t="e">
        <f t="shared" si="46"/>
        <v>#N/A</v>
      </c>
      <c r="N635" s="3" t="str">
        <f t="shared" si="47"/>
        <v/>
      </c>
    </row>
    <row r="636" spans="1:14" x14ac:dyDescent="0.2">
      <c r="A636" s="203"/>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203"/>
      <c r="B638" s="204" t="e">
        <f>VLOOKUP(A638,Adr!A:B,2,FALSE)</f>
        <v>#N/A</v>
      </c>
      <c r="C638" s="169"/>
      <c r="D638" s="172"/>
      <c r="E638" s="173"/>
      <c r="F638" s="166"/>
      <c r="G638" s="169"/>
      <c r="H638" s="169"/>
      <c r="I638" s="192"/>
      <c r="J638" s="167"/>
      <c r="K638" s="5"/>
      <c r="L638" s="167" t="str">
        <f t="shared" si="45"/>
        <v/>
      </c>
      <c r="M638" s="5" t="e">
        <f t="shared" si="46"/>
        <v>#N/A</v>
      </c>
      <c r="N638" s="3" t="str">
        <f t="shared" si="47"/>
        <v/>
      </c>
    </row>
    <row r="639" spans="1:14" x14ac:dyDescent="0.2">
      <c r="A639" s="198"/>
      <c r="B639" s="204" t="e">
        <f>VLOOKUP(A639,Adr!A:B,2,FALSE)</f>
        <v>#N/A</v>
      </c>
      <c r="C639" s="169"/>
      <c r="D639" s="172"/>
      <c r="E639" s="173"/>
      <c r="F639" s="166"/>
      <c r="G639" s="169"/>
      <c r="H639" s="169"/>
      <c r="I639" s="192"/>
      <c r="J639" s="167"/>
      <c r="K639" s="5"/>
      <c r="L639" s="167" t="str">
        <f t="shared" si="45"/>
        <v/>
      </c>
      <c r="M639" s="5" t="e">
        <f t="shared" si="46"/>
        <v>#N/A</v>
      </c>
      <c r="N639" s="3" t="str">
        <f t="shared" si="47"/>
        <v/>
      </c>
    </row>
    <row r="640" spans="1:14" x14ac:dyDescent="0.2">
      <c r="A640" s="202"/>
      <c r="B640" s="204" t="e">
        <f>VLOOKUP(A640,Adr!A:B,2,FALSE)</f>
        <v>#N/A</v>
      </c>
      <c r="C640" s="169"/>
      <c r="D640" s="172"/>
      <c r="E640" s="173"/>
      <c r="F640" s="166"/>
      <c r="G640" s="169"/>
      <c r="H640" s="169"/>
      <c r="I640" s="192"/>
      <c r="J640" s="167"/>
      <c r="K640" s="5"/>
      <c r="L640" s="167" t="str">
        <f t="shared" si="45"/>
        <v/>
      </c>
      <c r="M640" s="5" t="e">
        <f t="shared" si="46"/>
        <v>#N/A</v>
      </c>
      <c r="N640" s="3" t="str">
        <f t="shared" si="47"/>
        <v/>
      </c>
    </row>
    <row r="641" spans="1:14" x14ac:dyDescent="0.2">
      <c r="A641" s="166"/>
      <c r="B641" s="204" t="e">
        <f>VLOOKUP(A641,Adr!A:B,2,FALSE)</f>
        <v>#N/A</v>
      </c>
      <c r="C641" s="169"/>
      <c r="D641" s="172"/>
      <c r="E641" s="173"/>
      <c r="F641" s="166"/>
      <c r="G641" s="169"/>
      <c r="H641" s="169"/>
      <c r="I641" s="192"/>
      <c r="J641" s="167"/>
      <c r="K641" s="5"/>
      <c r="L641" s="167" t="str">
        <f t="shared" si="45"/>
        <v/>
      </c>
      <c r="M641" s="5" t="e">
        <f t="shared" si="46"/>
        <v>#N/A</v>
      </c>
      <c r="N641" s="3" t="str">
        <f t="shared" si="47"/>
        <v/>
      </c>
    </row>
    <row r="642" spans="1:14" x14ac:dyDescent="0.2">
      <c r="A642" s="166"/>
      <c r="B642" s="204" t="e">
        <f>VLOOKUP(A642,Adr!A:B,2,FALSE)</f>
        <v>#N/A</v>
      </c>
      <c r="C642" s="196"/>
      <c r="D642" s="187"/>
      <c r="E642" s="173"/>
      <c r="F642" s="182"/>
      <c r="G642" s="185"/>
      <c r="H642" s="185"/>
      <c r="I642" s="167"/>
      <c r="J642" s="167"/>
      <c r="K642" s="5"/>
      <c r="L642" s="167" t="str">
        <f t="shared" si="45"/>
        <v/>
      </c>
      <c r="M642" s="5" t="e">
        <f t="shared" si="46"/>
        <v>#N/A</v>
      </c>
      <c r="N642" s="3" t="str">
        <f t="shared" si="47"/>
        <v/>
      </c>
    </row>
    <row r="643" spans="1:14" x14ac:dyDescent="0.2">
      <c r="A643" s="166"/>
      <c r="B643" s="204" t="e">
        <f>VLOOKUP(A643,Adr!A:B,2,FALSE)</f>
        <v>#N/A</v>
      </c>
      <c r="C643" s="196"/>
      <c r="D643" s="187"/>
      <c r="E643" s="173"/>
      <c r="F643" s="182"/>
      <c r="G643" s="185"/>
      <c r="H643" s="185"/>
      <c r="I643" s="167"/>
      <c r="J643" s="167"/>
      <c r="K643" s="5"/>
      <c r="L643" s="167" t="str">
        <f t="shared" si="45"/>
        <v/>
      </c>
      <c r="M643" s="5" t="e">
        <f t="shared" si="46"/>
        <v>#N/A</v>
      </c>
      <c r="N643" s="3" t="str">
        <f t="shared" si="47"/>
        <v/>
      </c>
    </row>
    <row r="644" spans="1:14" x14ac:dyDescent="0.2">
      <c r="A644" s="166"/>
      <c r="B644" s="204" t="e">
        <f>VLOOKUP(A644,Adr!A:B,2,FALSE)</f>
        <v>#N/A</v>
      </c>
      <c r="C644" s="196"/>
      <c r="D644" s="186"/>
      <c r="E644" s="173"/>
      <c r="F644" s="166"/>
      <c r="G644" s="169"/>
      <c r="H644" s="169"/>
      <c r="I644" s="167"/>
      <c r="J644" s="167"/>
      <c r="K644" s="5"/>
      <c r="L644" s="167" t="str">
        <f t="shared" si="45"/>
        <v/>
      </c>
      <c r="M644" s="5" t="e">
        <f t="shared" si="46"/>
        <v>#N/A</v>
      </c>
      <c r="N644" s="3" t="str">
        <f t="shared" si="47"/>
        <v/>
      </c>
    </row>
    <row r="645" spans="1:14" x14ac:dyDescent="0.2">
      <c r="A645" s="166"/>
      <c r="B645" s="204" t="e">
        <f>VLOOKUP(A645,Adr!A:B,2,FALSE)</f>
        <v>#N/A</v>
      </c>
      <c r="C645" s="196"/>
      <c r="D645" s="186"/>
      <c r="E645" s="173"/>
      <c r="F645" s="166"/>
      <c r="G645" s="169"/>
      <c r="H645" s="169"/>
      <c r="I645" s="167"/>
      <c r="J645" s="167"/>
      <c r="K645" s="5"/>
      <c r="L645" s="167" t="str">
        <f t="shared" si="45"/>
        <v/>
      </c>
      <c r="M645" s="5" t="e">
        <f t="shared" si="46"/>
        <v>#N/A</v>
      </c>
      <c r="N645" s="3" t="str">
        <f t="shared" si="47"/>
        <v/>
      </c>
    </row>
    <row r="646" spans="1:14" x14ac:dyDescent="0.2">
      <c r="A646" s="166"/>
      <c r="B646" s="204" t="e">
        <f>VLOOKUP(A646,Adr!A:B,2,FALSE)</f>
        <v>#N/A</v>
      </c>
      <c r="C646" s="169"/>
      <c r="D646" s="172"/>
      <c r="E646" s="173"/>
      <c r="F646" s="166"/>
      <c r="G646" s="169"/>
      <c r="H646" s="169"/>
      <c r="I646" s="192"/>
      <c r="J646" s="167"/>
      <c r="K646" s="5"/>
      <c r="L646" s="167" t="str">
        <f t="shared" ref="L646:L709" si="48">A646&amp;G646&amp;H646</f>
        <v/>
      </c>
      <c r="M646" s="5" t="e">
        <f t="shared" ref="M646:M709" si="49">B646&amp;F646&amp;H646&amp;C646</f>
        <v>#N/A</v>
      </c>
      <c r="N646" s="3" t="str">
        <f t="shared" ref="N646:N709" si="50">+I646&amp;H646</f>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6"/>
      <c r="E650" s="173"/>
      <c r="F650" s="166"/>
      <c r="G650" s="169"/>
      <c r="H650" s="169"/>
      <c r="I650" s="167"/>
      <c r="J650" s="167"/>
      <c r="K650" s="5"/>
      <c r="L650" s="167" t="str">
        <f t="shared" si="48"/>
        <v/>
      </c>
      <c r="M650" s="5" t="e">
        <f t="shared" si="49"/>
        <v>#N/A</v>
      </c>
      <c r="N650" s="3" t="str">
        <f t="shared" si="50"/>
        <v/>
      </c>
    </row>
    <row r="651" spans="1:14" x14ac:dyDescent="0.2">
      <c r="A651" s="166"/>
      <c r="B651" s="204" t="e">
        <f>VLOOKUP(A651,Adr!A:B,2,FALSE)</f>
        <v>#N/A</v>
      </c>
      <c r="C651" s="169"/>
      <c r="D651" s="172"/>
      <c r="E651" s="173"/>
      <c r="F651" s="166"/>
      <c r="G651" s="169"/>
      <c r="H651" s="169"/>
      <c r="I651" s="192"/>
      <c r="J651" s="167"/>
      <c r="K651" s="5"/>
      <c r="L651" s="167" t="str">
        <f t="shared" si="48"/>
        <v/>
      </c>
      <c r="M651" s="5" t="e">
        <f t="shared" si="49"/>
        <v>#N/A</v>
      </c>
      <c r="N651" s="3" t="str">
        <f t="shared" si="50"/>
        <v/>
      </c>
    </row>
    <row r="652" spans="1:14" x14ac:dyDescent="0.2">
      <c r="A652" s="166"/>
      <c r="B652" s="204" t="e">
        <f>VLOOKUP(A652,Adr!A:B,2,FALSE)</f>
        <v>#N/A</v>
      </c>
      <c r="C652" s="169"/>
      <c r="D652" s="172"/>
      <c r="E652" s="173"/>
      <c r="F652" s="166"/>
      <c r="G652" s="169"/>
      <c r="H652" s="169"/>
      <c r="I652" s="192"/>
      <c r="J652" s="167"/>
      <c r="K652" s="5"/>
      <c r="L652" s="167" t="str">
        <f t="shared" si="48"/>
        <v/>
      </c>
      <c r="M652" s="5" t="e">
        <f t="shared" si="49"/>
        <v>#N/A</v>
      </c>
      <c r="N652" s="3" t="str">
        <f t="shared" si="50"/>
        <v/>
      </c>
    </row>
    <row r="653" spans="1:14" x14ac:dyDescent="0.2">
      <c r="A653" s="166"/>
      <c r="B653" s="204" t="e">
        <f>VLOOKUP(A653,Adr!A:B,2,FALSE)</f>
        <v>#N/A</v>
      </c>
      <c r="C653" s="169"/>
      <c r="D653" s="172"/>
      <c r="E653" s="173"/>
      <c r="F653" s="166"/>
      <c r="G653" s="169"/>
      <c r="H653" s="169"/>
      <c r="I653" s="192"/>
      <c r="J653" s="167"/>
      <c r="K653" s="5"/>
      <c r="L653" s="167" t="str">
        <f t="shared" si="48"/>
        <v/>
      </c>
      <c r="M653" s="5" t="e">
        <f t="shared" si="49"/>
        <v>#N/A</v>
      </c>
      <c r="N653" s="3" t="str">
        <f t="shared" si="50"/>
        <v/>
      </c>
    </row>
    <row r="654" spans="1:14" x14ac:dyDescent="0.2">
      <c r="A654" s="166"/>
      <c r="B654" s="204" t="e">
        <f>VLOOKUP(A654,Adr!A:B,2,FALSE)</f>
        <v>#N/A</v>
      </c>
      <c r="C654" s="196"/>
      <c r="D654" s="187"/>
      <c r="E654" s="173"/>
      <c r="F654" s="182"/>
      <c r="G654" s="185"/>
      <c r="H654" s="185"/>
      <c r="I654" s="167"/>
      <c r="J654" s="167"/>
      <c r="K654" s="5"/>
      <c r="L654" s="167" t="str">
        <f t="shared" si="48"/>
        <v/>
      </c>
      <c r="M654" s="5" t="e">
        <f t="shared" si="49"/>
        <v>#N/A</v>
      </c>
      <c r="N654" s="3" t="str">
        <f t="shared" si="50"/>
        <v/>
      </c>
    </row>
    <row r="655" spans="1:14" x14ac:dyDescent="0.2">
      <c r="A655" s="166"/>
      <c r="B655" s="204" t="e">
        <f>VLOOKUP(A655,Adr!A:B,2,FALSE)</f>
        <v>#N/A</v>
      </c>
      <c r="C655" s="196"/>
      <c r="D655" s="187"/>
      <c r="E655" s="173"/>
      <c r="F655" s="182"/>
      <c r="G655" s="185"/>
      <c r="H655" s="185"/>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6"/>
      <c r="D657" s="187"/>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6"/>
      <c r="D658" s="186"/>
      <c r="E658" s="173"/>
      <c r="F658" s="166"/>
      <c r="G658" s="169"/>
      <c r="H658" s="169"/>
      <c r="I658" s="167"/>
      <c r="J658" s="167"/>
      <c r="K658" s="5"/>
      <c r="L658" s="167" t="str">
        <f t="shared" si="48"/>
        <v/>
      </c>
      <c r="M658" s="5" t="e">
        <f t="shared" si="49"/>
        <v>#N/A</v>
      </c>
      <c r="N658" s="3" t="str">
        <f t="shared" si="50"/>
        <v/>
      </c>
    </row>
    <row r="659" spans="1:14" x14ac:dyDescent="0.2">
      <c r="A659" s="166"/>
      <c r="B659" s="204" t="e">
        <f>VLOOKUP(A659,Adr!A:B,2,FALSE)</f>
        <v>#N/A</v>
      </c>
      <c r="C659" s="196"/>
      <c r="D659" s="186"/>
      <c r="E659" s="173"/>
      <c r="F659" s="166"/>
      <c r="G659" s="169"/>
      <c r="H659" s="169"/>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0"/>
      <c r="D661" s="172"/>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0"/>
      <c r="D662" s="172"/>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66"/>
      <c r="B664" s="204" t="e">
        <f>VLOOKUP(A664,Adr!A:B,2,FALSE)</f>
        <v>#N/A</v>
      </c>
      <c r="C664" s="196"/>
      <c r="D664" s="187"/>
      <c r="E664" s="173"/>
      <c r="F664" s="182"/>
      <c r="G664" s="185"/>
      <c r="H664" s="185"/>
      <c r="I664" s="167"/>
      <c r="J664" s="167"/>
      <c r="K664" s="5"/>
      <c r="L664" s="167" t="str">
        <f t="shared" si="48"/>
        <v/>
      </c>
      <c r="M664" s="5" t="e">
        <f t="shared" si="49"/>
        <v>#N/A</v>
      </c>
      <c r="N664" s="3" t="str">
        <f t="shared" si="50"/>
        <v/>
      </c>
    </row>
    <row r="665" spans="1:14" x14ac:dyDescent="0.2">
      <c r="A665" s="166"/>
      <c r="B665" s="204" t="e">
        <f>VLOOKUP(A665,Adr!A:B,2,FALSE)</f>
        <v>#N/A</v>
      </c>
      <c r="C665" s="196"/>
      <c r="D665" s="187"/>
      <c r="E665" s="173"/>
      <c r="F665" s="182"/>
      <c r="G665" s="185"/>
      <c r="H665" s="185"/>
      <c r="I665" s="167"/>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82"/>
      <c r="G666" s="185"/>
      <c r="H666" s="185"/>
      <c r="I666" s="167"/>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82"/>
      <c r="G667" s="185"/>
      <c r="H667" s="185"/>
      <c r="I667" s="167"/>
      <c r="J667" s="167"/>
      <c r="K667" s="5"/>
      <c r="L667" s="167" t="str">
        <f t="shared" si="48"/>
        <v/>
      </c>
      <c r="M667" s="5" t="e">
        <f t="shared" si="49"/>
        <v>#N/A</v>
      </c>
      <c r="N667" s="3" t="str">
        <f t="shared" si="50"/>
        <v/>
      </c>
    </row>
    <row r="668" spans="1:14" x14ac:dyDescent="0.2">
      <c r="A668" s="182"/>
      <c r="B668" s="204" t="e">
        <f>VLOOKUP(A668,Adr!A:B,2,FALSE)</f>
        <v>#N/A</v>
      </c>
      <c r="C668" s="185"/>
      <c r="D668" s="187"/>
      <c r="E668" s="230"/>
      <c r="F668" s="182"/>
      <c r="G668" s="185"/>
      <c r="H668" s="185"/>
      <c r="I668" s="192"/>
      <c r="J668" s="167"/>
      <c r="K668" s="5"/>
      <c r="L668" s="167" t="str">
        <f t="shared" si="48"/>
        <v/>
      </c>
      <c r="M668" s="5" t="e">
        <f t="shared" si="49"/>
        <v>#N/A</v>
      </c>
      <c r="N668" s="3" t="str">
        <f t="shared" si="50"/>
        <v/>
      </c>
    </row>
    <row r="669" spans="1:14" x14ac:dyDescent="0.2">
      <c r="A669" s="166"/>
      <c r="B669" s="204" t="e">
        <f>VLOOKUP(A669,Adr!A:B,2,FALSE)</f>
        <v>#N/A</v>
      </c>
      <c r="C669" s="190"/>
      <c r="D669" s="172"/>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6"/>
      <c r="D671" s="187"/>
      <c r="E671" s="173"/>
      <c r="F671" s="166"/>
      <c r="G671" s="169"/>
      <c r="H671" s="169"/>
      <c r="I671" s="192"/>
      <c r="J671" s="167"/>
      <c r="K671" s="5"/>
      <c r="L671" s="167" t="str">
        <f t="shared" si="48"/>
        <v/>
      </c>
      <c r="M671" s="5" t="e">
        <f t="shared" si="49"/>
        <v>#N/A</v>
      </c>
      <c r="N671" s="3" t="str">
        <f t="shared" si="50"/>
        <v/>
      </c>
    </row>
    <row r="672" spans="1:14" x14ac:dyDescent="0.2">
      <c r="A672" s="166"/>
      <c r="B672" s="204" t="e">
        <f>VLOOKUP(A672,Adr!A:B,2,FALSE)</f>
        <v>#N/A</v>
      </c>
      <c r="C672" s="196"/>
      <c r="D672" s="187"/>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166"/>
      <c r="B675" s="204" t="e">
        <f>VLOOKUP(A675,Adr!A:B,2,FALSE)</f>
        <v>#N/A</v>
      </c>
      <c r="C675" s="190"/>
      <c r="D675" s="172"/>
      <c r="E675" s="173"/>
      <c r="F675" s="166"/>
      <c r="G675" s="169"/>
      <c r="H675" s="169"/>
      <c r="I675" s="192"/>
      <c r="J675" s="167"/>
      <c r="K675" s="5"/>
      <c r="L675" s="167" t="str">
        <f t="shared" si="48"/>
        <v/>
      </c>
      <c r="M675" s="5" t="e">
        <f t="shared" si="49"/>
        <v>#N/A</v>
      </c>
      <c r="N675" s="3" t="str">
        <f t="shared" si="50"/>
        <v/>
      </c>
    </row>
    <row r="676" spans="1:14" x14ac:dyDescent="0.2">
      <c r="A676" s="198"/>
      <c r="B676" s="204" t="e">
        <f>VLOOKUP(A676,Adr!A:B,2,FALSE)</f>
        <v>#N/A</v>
      </c>
      <c r="C676" s="169"/>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6"/>
      <c r="D678" s="187"/>
      <c r="E678" s="173"/>
      <c r="F678" s="166"/>
      <c r="G678" s="169"/>
      <c r="H678" s="169"/>
      <c r="I678" s="192"/>
      <c r="J678" s="167"/>
      <c r="K678" s="5"/>
      <c r="L678" s="167" t="str">
        <f t="shared" si="48"/>
        <v/>
      </c>
      <c r="M678" s="5" t="e">
        <f t="shared" si="49"/>
        <v>#N/A</v>
      </c>
      <c r="N678" s="3" t="str">
        <f t="shared" si="50"/>
        <v/>
      </c>
    </row>
    <row r="679" spans="1:14" x14ac:dyDescent="0.2">
      <c r="A679" s="202"/>
      <c r="B679" s="204" t="e">
        <f>VLOOKUP(A679,Adr!A:B,2,FALSE)</f>
        <v>#N/A</v>
      </c>
      <c r="C679" s="169"/>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0"/>
      <c r="D680" s="172"/>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6"/>
      <c r="D681" s="187"/>
      <c r="E681" s="173"/>
      <c r="F681" s="166"/>
      <c r="G681" s="169"/>
      <c r="H681" s="169"/>
      <c r="I681" s="192"/>
      <c r="J681" s="167"/>
      <c r="K681" s="5"/>
      <c r="L681" s="167" t="str">
        <f t="shared" si="48"/>
        <v/>
      </c>
      <c r="M681" s="5" t="e">
        <f t="shared" si="49"/>
        <v>#N/A</v>
      </c>
      <c r="N681" s="3" t="str">
        <f t="shared" si="50"/>
        <v/>
      </c>
    </row>
    <row r="682" spans="1:14" x14ac:dyDescent="0.2">
      <c r="A682" s="166"/>
      <c r="B682" s="204" t="e">
        <f>VLOOKUP(A682,Adr!A:B,2,FALSE)</f>
        <v>#N/A</v>
      </c>
      <c r="C682" s="190"/>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90"/>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96"/>
      <c r="D684" s="187"/>
      <c r="E684" s="173"/>
      <c r="F684" s="166"/>
      <c r="G684" s="169"/>
      <c r="H684" s="169"/>
      <c r="I684" s="192"/>
      <c r="J684" s="167"/>
      <c r="K684" s="5"/>
      <c r="L684" s="167" t="str">
        <f t="shared" si="48"/>
        <v/>
      </c>
      <c r="M684" s="5" t="e">
        <f t="shared" si="49"/>
        <v>#N/A</v>
      </c>
      <c r="N684" s="3" t="str">
        <f t="shared" si="50"/>
        <v/>
      </c>
    </row>
    <row r="685" spans="1:14" x14ac:dyDescent="0.2">
      <c r="A685" s="166"/>
      <c r="B685" s="204" t="e">
        <f>VLOOKUP(A685,Adr!A:B,2,FALSE)</f>
        <v>#N/A</v>
      </c>
      <c r="C685" s="190"/>
      <c r="D685" s="172"/>
      <c r="E685" s="173"/>
      <c r="F685" s="166"/>
      <c r="G685" s="169"/>
      <c r="H685" s="169"/>
      <c r="I685" s="192"/>
      <c r="J685" s="167"/>
      <c r="K685" s="5"/>
      <c r="L685" s="167" t="str">
        <f t="shared" si="48"/>
        <v/>
      </c>
      <c r="M685" s="5" t="e">
        <f t="shared" si="49"/>
        <v>#N/A</v>
      </c>
      <c r="N685" s="3" t="str">
        <f t="shared" si="50"/>
        <v/>
      </c>
    </row>
    <row r="686" spans="1:14" x14ac:dyDescent="0.2">
      <c r="A686" s="198"/>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66"/>
      <c r="B687" s="204" t="e">
        <f>VLOOKUP(A687,Adr!A:B,2,FALSE)</f>
        <v>#N/A</v>
      </c>
      <c r="C687" s="169"/>
      <c r="D687" s="172"/>
      <c r="E687" s="173"/>
      <c r="F687" s="166"/>
      <c r="G687" s="169"/>
      <c r="H687" s="169"/>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85"/>
      <c r="D689" s="187"/>
      <c r="E689" s="173"/>
      <c r="F689" s="182"/>
      <c r="G689" s="185"/>
      <c r="H689" s="185"/>
      <c r="I689" s="192"/>
      <c r="J689" s="167"/>
      <c r="K689" s="5"/>
      <c r="L689" s="167" t="str">
        <f t="shared" si="48"/>
        <v/>
      </c>
      <c r="M689" s="5" t="e">
        <f t="shared" si="49"/>
        <v>#N/A</v>
      </c>
      <c r="N689" s="3" t="str">
        <f t="shared" si="50"/>
        <v/>
      </c>
    </row>
    <row r="690" spans="1:14" x14ac:dyDescent="0.2">
      <c r="A690" s="166"/>
      <c r="B690" s="204" t="e">
        <f>VLOOKUP(A690,Adr!A:B,2,FALSE)</f>
        <v>#N/A</v>
      </c>
      <c r="C690" s="169"/>
      <c r="D690" s="172"/>
      <c r="E690" s="173"/>
      <c r="F690" s="166"/>
      <c r="G690" s="169"/>
      <c r="H690" s="169"/>
      <c r="I690" s="192"/>
      <c r="J690" s="167"/>
      <c r="K690" s="5"/>
      <c r="L690" s="167" t="str">
        <f t="shared" si="48"/>
        <v/>
      </c>
      <c r="M690" s="5" t="e">
        <f t="shared" si="49"/>
        <v>#N/A</v>
      </c>
      <c r="N690" s="3" t="str">
        <f t="shared" si="50"/>
        <v/>
      </c>
    </row>
    <row r="691" spans="1:14" x14ac:dyDescent="0.2">
      <c r="A691" s="182"/>
      <c r="B691" s="204" t="e">
        <f>VLOOKUP(A691,Adr!A:B,2,FALSE)</f>
        <v>#N/A</v>
      </c>
      <c r="C691" s="185"/>
      <c r="D691" s="187"/>
      <c r="E691" s="173"/>
      <c r="F691" s="182"/>
      <c r="G691" s="169"/>
      <c r="H691" s="185"/>
      <c r="I691" s="192"/>
      <c r="J691" s="167"/>
      <c r="K691" s="5"/>
      <c r="L691" s="167" t="str">
        <f t="shared" si="48"/>
        <v/>
      </c>
      <c r="M691" s="5" t="e">
        <f t="shared" si="49"/>
        <v>#N/A</v>
      </c>
      <c r="N691" s="3" t="str">
        <f t="shared" si="50"/>
        <v/>
      </c>
    </row>
    <row r="692" spans="1:14" x14ac:dyDescent="0.2">
      <c r="A692" s="166"/>
      <c r="B692" s="204" t="e">
        <f>VLOOKUP(A692,Adr!A:B,2,FALSE)</f>
        <v>#N/A</v>
      </c>
      <c r="C692" s="185"/>
      <c r="D692" s="187"/>
      <c r="E692" s="173"/>
      <c r="F692" s="182"/>
      <c r="G692" s="185"/>
      <c r="H692" s="185"/>
      <c r="I692" s="192"/>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82"/>
      <c r="G693" s="185"/>
      <c r="H693" s="185"/>
      <c r="I693" s="167"/>
      <c r="J693" s="167"/>
      <c r="K693" s="5"/>
      <c r="L693" s="167" t="str">
        <f t="shared" si="48"/>
        <v/>
      </c>
      <c r="M693" s="5" t="e">
        <f t="shared" si="49"/>
        <v>#N/A</v>
      </c>
      <c r="N693" s="3" t="str">
        <f t="shared" si="50"/>
        <v/>
      </c>
    </row>
    <row r="694" spans="1:14" x14ac:dyDescent="0.2">
      <c r="A694" s="166"/>
      <c r="B694" s="204" t="e">
        <f>VLOOKUP(A694,Adr!A:B,2,FALSE)</f>
        <v>#N/A</v>
      </c>
      <c r="C694" s="190"/>
      <c r="D694" s="172"/>
      <c r="E694" s="173"/>
      <c r="F694" s="182"/>
      <c r="G694" s="185"/>
      <c r="H694" s="185"/>
      <c r="I694" s="167"/>
      <c r="J694" s="167"/>
      <c r="K694" s="5"/>
      <c r="L694" s="167" t="str">
        <f t="shared" si="48"/>
        <v/>
      </c>
      <c r="M694" s="5" t="e">
        <f t="shared" si="49"/>
        <v>#N/A</v>
      </c>
      <c r="N694" s="3" t="str">
        <f t="shared" si="50"/>
        <v/>
      </c>
    </row>
    <row r="695" spans="1:14" x14ac:dyDescent="0.2">
      <c r="A695" s="166"/>
      <c r="B695" s="204" t="e">
        <f>VLOOKUP(A695,Adr!A:B,2,FALSE)</f>
        <v>#N/A</v>
      </c>
      <c r="C695" s="196"/>
      <c r="D695" s="186"/>
      <c r="E695" s="173"/>
      <c r="F695" s="166"/>
      <c r="G695" s="169"/>
      <c r="H695" s="169"/>
      <c r="I695" s="167"/>
      <c r="J695" s="167"/>
      <c r="K695" s="5"/>
      <c r="L695" s="167" t="str">
        <f t="shared" si="48"/>
        <v/>
      </c>
      <c r="M695" s="5" t="e">
        <f t="shared" si="49"/>
        <v>#N/A</v>
      </c>
      <c r="N695" s="3" t="str">
        <f t="shared" si="50"/>
        <v/>
      </c>
    </row>
    <row r="696" spans="1:14" x14ac:dyDescent="0.2">
      <c r="A696" s="166"/>
      <c r="B696" s="204" t="e">
        <f>VLOOKUP(A696,Adr!A:B,2,FALSE)</f>
        <v>#N/A</v>
      </c>
      <c r="C696" s="196"/>
      <c r="D696" s="186"/>
      <c r="E696" s="173"/>
      <c r="F696" s="166"/>
      <c r="G696" s="169"/>
      <c r="H696" s="169"/>
      <c r="I696" s="167"/>
      <c r="J696" s="167"/>
      <c r="K696" s="5"/>
      <c r="L696" s="167" t="str">
        <f t="shared" si="48"/>
        <v/>
      </c>
      <c r="M696" s="5" t="e">
        <f t="shared" si="49"/>
        <v>#N/A</v>
      </c>
      <c r="N696" s="3" t="str">
        <f t="shared" si="50"/>
        <v/>
      </c>
    </row>
    <row r="697" spans="1:14" x14ac:dyDescent="0.2">
      <c r="A697" s="166"/>
      <c r="B697" s="204" t="e">
        <f>VLOOKUP(A697,Adr!A:B,2,FALSE)</f>
        <v>#N/A</v>
      </c>
      <c r="C697" s="190"/>
      <c r="D697" s="172"/>
      <c r="E697" s="173"/>
      <c r="F697" s="166"/>
      <c r="G697" s="169"/>
      <c r="H697" s="169"/>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90"/>
      <c r="D700" s="172"/>
      <c r="E700" s="173"/>
      <c r="F700" s="182"/>
      <c r="G700" s="185"/>
      <c r="H700" s="185"/>
      <c r="I700" s="167"/>
      <c r="J700" s="167"/>
      <c r="K700" s="5"/>
      <c r="L700" s="167" t="str">
        <f t="shared" si="48"/>
        <v/>
      </c>
      <c r="M700" s="5" t="e">
        <f t="shared" si="49"/>
        <v>#N/A</v>
      </c>
      <c r="N700" s="3" t="str">
        <f t="shared" si="50"/>
        <v/>
      </c>
    </row>
    <row r="701" spans="1:14" x14ac:dyDescent="0.2">
      <c r="A701" s="166"/>
      <c r="B701" s="204" t="e">
        <f>VLOOKUP(A701,Adr!A:B,2,FALSE)</f>
        <v>#N/A</v>
      </c>
      <c r="C701" s="185"/>
      <c r="D701" s="187"/>
      <c r="E701" s="173"/>
      <c r="F701" s="182"/>
      <c r="G701" s="185"/>
      <c r="H701" s="185"/>
      <c r="I701" s="192"/>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85"/>
      <c r="D703" s="187"/>
      <c r="E703" s="173"/>
      <c r="F703" s="182"/>
      <c r="G703" s="185"/>
      <c r="H703" s="185"/>
      <c r="I703" s="192"/>
      <c r="J703" s="167"/>
      <c r="K703" s="5"/>
      <c r="L703" s="167" t="str">
        <f t="shared" si="48"/>
        <v/>
      </c>
      <c r="M703" s="5" t="e">
        <f t="shared" si="49"/>
        <v>#N/A</v>
      </c>
      <c r="N703" s="3" t="str">
        <f t="shared" si="50"/>
        <v/>
      </c>
    </row>
    <row r="704" spans="1:14" x14ac:dyDescent="0.2">
      <c r="A704" s="166"/>
      <c r="B704" s="204" t="e">
        <f>VLOOKUP(A704,Adr!A:B,2,FALSE)</f>
        <v>#N/A</v>
      </c>
      <c r="C704" s="185"/>
      <c r="D704" s="187"/>
      <c r="E704" s="173"/>
      <c r="F704" s="182"/>
      <c r="G704" s="185"/>
      <c r="H704" s="185"/>
      <c r="I704" s="192"/>
      <c r="J704" s="167"/>
      <c r="K704" s="5"/>
      <c r="L704" s="167" t="str">
        <f t="shared" si="48"/>
        <v/>
      </c>
      <c r="M704" s="5" t="e">
        <f t="shared" si="49"/>
        <v>#N/A</v>
      </c>
      <c r="N704" s="3" t="str">
        <f t="shared" si="50"/>
        <v/>
      </c>
    </row>
    <row r="705" spans="1:14" x14ac:dyDescent="0.2">
      <c r="A705" s="166"/>
      <c r="B705" s="204" t="e">
        <f>VLOOKUP(A705,Adr!A:B,2,FALSE)</f>
        <v>#N/A</v>
      </c>
      <c r="C705" s="190"/>
      <c r="D705" s="172"/>
      <c r="E705" s="173"/>
      <c r="F705" s="182"/>
      <c r="G705" s="185"/>
      <c r="H705" s="185"/>
      <c r="I705" s="167"/>
      <c r="J705" s="167"/>
      <c r="K705" s="5"/>
      <c r="L705" s="167" t="str">
        <f t="shared" si="48"/>
        <v/>
      </c>
      <c r="M705" s="5" t="e">
        <f t="shared" si="49"/>
        <v>#N/A</v>
      </c>
      <c r="N705" s="3" t="str">
        <f t="shared" si="50"/>
        <v/>
      </c>
    </row>
    <row r="706" spans="1:14" x14ac:dyDescent="0.2">
      <c r="A706" s="166"/>
      <c r="B706" s="204" t="e">
        <f>VLOOKUP(A706,Adr!A:B,2,FALSE)</f>
        <v>#N/A</v>
      </c>
      <c r="C706" s="185"/>
      <c r="D706" s="187"/>
      <c r="E706" s="173"/>
      <c r="F706" s="182"/>
      <c r="G706" s="185"/>
      <c r="H706" s="185"/>
      <c r="I706" s="192"/>
      <c r="J706" s="167"/>
      <c r="K706" s="5"/>
      <c r="L706" s="167" t="str">
        <f t="shared" si="48"/>
        <v/>
      </c>
      <c r="M706" s="5" t="e">
        <f t="shared" si="49"/>
        <v>#N/A</v>
      </c>
      <c r="N706" s="3" t="str">
        <f t="shared" si="50"/>
        <v/>
      </c>
    </row>
    <row r="707" spans="1:14" x14ac:dyDescent="0.2">
      <c r="A707" s="166"/>
      <c r="B707" s="204" t="e">
        <f>VLOOKUP(A707,Adr!A:B,2,FALSE)</f>
        <v>#N/A</v>
      </c>
      <c r="C707" s="196"/>
      <c r="D707" s="186"/>
      <c r="E707" s="173"/>
      <c r="F707" s="166"/>
      <c r="G707" s="169"/>
      <c r="H707" s="169"/>
      <c r="I707" s="167"/>
      <c r="J707" s="167"/>
      <c r="K707" s="5"/>
      <c r="L707" s="167" t="str">
        <f t="shared" si="48"/>
        <v/>
      </c>
      <c r="M707" s="5" t="e">
        <f t="shared" si="49"/>
        <v>#N/A</v>
      </c>
      <c r="N707" s="3" t="str">
        <f t="shared" si="50"/>
        <v/>
      </c>
    </row>
    <row r="708" spans="1:14" x14ac:dyDescent="0.2">
      <c r="A708" s="166"/>
      <c r="B708" s="204" t="e">
        <f>VLOOKUP(A708,Adr!A:B,2,FALSE)</f>
        <v>#N/A</v>
      </c>
      <c r="C708" s="190"/>
      <c r="D708" s="172"/>
      <c r="E708" s="173"/>
      <c r="F708" s="166"/>
      <c r="G708" s="169"/>
      <c r="H708" s="169"/>
      <c r="I708" s="192"/>
      <c r="J708" s="167"/>
      <c r="K708" s="5"/>
      <c r="L708" s="167" t="str">
        <f t="shared" si="48"/>
        <v/>
      </c>
      <c r="M708" s="5" t="e">
        <f t="shared" si="49"/>
        <v>#N/A</v>
      </c>
      <c r="N708" s="3" t="str">
        <f t="shared" si="50"/>
        <v/>
      </c>
    </row>
    <row r="709" spans="1:14" x14ac:dyDescent="0.2">
      <c r="A709" s="166"/>
      <c r="B709" s="204" t="e">
        <f>VLOOKUP(A709,Adr!A:B,2,FALSE)</f>
        <v>#N/A</v>
      </c>
      <c r="C709" s="196"/>
      <c r="D709" s="187"/>
      <c r="E709" s="173"/>
      <c r="F709" s="166"/>
      <c r="G709" s="169"/>
      <c r="H709" s="169"/>
      <c r="I709" s="192"/>
      <c r="J709" s="167"/>
      <c r="K709" s="5"/>
      <c r="L709" s="167" t="str">
        <f t="shared" si="48"/>
        <v/>
      </c>
      <c r="M709" s="5" t="e">
        <f t="shared" si="49"/>
        <v>#N/A</v>
      </c>
      <c r="N709" s="3" t="str">
        <f t="shared" si="50"/>
        <v/>
      </c>
    </row>
    <row r="710" spans="1:14" x14ac:dyDescent="0.2">
      <c r="A710" s="166"/>
      <c r="B710" s="204" t="e">
        <f>VLOOKUP(A710,Adr!A:B,2,FALSE)</f>
        <v>#N/A</v>
      </c>
      <c r="C710" s="190"/>
      <c r="D710" s="172"/>
      <c r="E710" s="173"/>
      <c r="F710" s="182"/>
      <c r="G710" s="185"/>
      <c r="H710" s="185"/>
      <c r="I710" s="167"/>
      <c r="J710" s="167"/>
      <c r="K710" s="5"/>
      <c r="L710" s="167" t="str">
        <f t="shared" ref="L710:L762" si="51">A710&amp;G710&amp;H710</f>
        <v/>
      </c>
      <c r="M710" s="5" t="e">
        <f t="shared" ref="M710:M762" si="52">B710&amp;F710&amp;H710&amp;C710</f>
        <v>#N/A</v>
      </c>
      <c r="N710" s="3" t="str">
        <f t="shared" ref="N710:N762" si="53">+I710&amp;H710</f>
        <v/>
      </c>
    </row>
    <row r="711" spans="1:14" x14ac:dyDescent="0.2">
      <c r="A711" s="166"/>
      <c r="B711" s="204" t="e">
        <f>VLOOKUP(A711,Adr!A:B,2,FALSE)</f>
        <v>#N/A</v>
      </c>
      <c r="C711" s="190"/>
      <c r="D711" s="172"/>
      <c r="E711" s="173"/>
      <c r="F711" s="182"/>
      <c r="G711" s="185"/>
      <c r="H711" s="185"/>
      <c r="I711" s="167"/>
      <c r="J711" s="167"/>
      <c r="K711" s="5"/>
      <c r="L711" s="167" t="str">
        <f t="shared" si="51"/>
        <v/>
      </c>
      <c r="M711" s="5" t="e">
        <f t="shared" si="52"/>
        <v>#N/A</v>
      </c>
      <c r="N711" s="3" t="str">
        <f t="shared" si="53"/>
        <v/>
      </c>
    </row>
    <row r="712" spans="1:14" x14ac:dyDescent="0.2">
      <c r="A712" s="166"/>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166"/>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6"/>
      <c r="D714" s="186"/>
      <c r="E714" s="173"/>
      <c r="F714" s="166"/>
      <c r="G714" s="169"/>
      <c r="H714" s="169"/>
      <c r="I714" s="167"/>
      <c r="J714" s="167"/>
      <c r="K714" s="5"/>
      <c r="L714" s="167" t="str">
        <f t="shared" si="51"/>
        <v/>
      </c>
      <c r="M714" s="5" t="e">
        <f t="shared" si="52"/>
        <v>#N/A</v>
      </c>
      <c r="N714" s="3" t="str">
        <f t="shared" si="53"/>
        <v/>
      </c>
    </row>
    <row r="715" spans="1:14" x14ac:dyDescent="0.2">
      <c r="A715" s="166"/>
      <c r="B715" s="204" t="e">
        <f>VLOOKUP(A715,Adr!A:B,2,FALSE)</f>
        <v>#N/A</v>
      </c>
      <c r="C715" s="196"/>
      <c r="D715" s="186"/>
      <c r="E715" s="173"/>
      <c r="F715" s="166"/>
      <c r="G715" s="169"/>
      <c r="H715" s="169"/>
      <c r="I715" s="167"/>
      <c r="J715" s="167"/>
      <c r="K715" s="5"/>
      <c r="L715" s="167" t="str">
        <f t="shared" si="51"/>
        <v/>
      </c>
      <c r="M715" s="5" t="e">
        <f t="shared" si="52"/>
        <v>#N/A</v>
      </c>
      <c r="N715" s="3" t="str">
        <f t="shared" si="53"/>
        <v/>
      </c>
    </row>
    <row r="716" spans="1:14" x14ac:dyDescent="0.2">
      <c r="A716" s="182"/>
      <c r="B716" s="204" t="e">
        <f>VLOOKUP(A716,Adr!A:B,2,FALSE)</f>
        <v>#N/A</v>
      </c>
      <c r="C716" s="185"/>
      <c r="D716" s="187"/>
      <c r="E716" s="173"/>
      <c r="F716" s="182"/>
      <c r="G716" s="185"/>
      <c r="H716" s="185"/>
      <c r="I716" s="192"/>
      <c r="J716" s="167"/>
      <c r="K716" s="5"/>
      <c r="L716" s="167" t="str">
        <f t="shared" si="51"/>
        <v/>
      </c>
      <c r="M716" s="5" t="e">
        <f t="shared" si="52"/>
        <v>#N/A</v>
      </c>
      <c r="N716" s="3" t="str">
        <f t="shared" si="53"/>
        <v/>
      </c>
    </row>
    <row r="717" spans="1:14" x14ac:dyDescent="0.2">
      <c r="A717" s="202"/>
      <c r="B717" s="204" t="e">
        <f>VLOOKUP(A717,Adr!A:B,2,FALSE)</f>
        <v>#N/A</v>
      </c>
      <c r="C717" s="169"/>
      <c r="D717" s="172"/>
      <c r="E717" s="173"/>
      <c r="F717" s="166"/>
      <c r="G717" s="169"/>
      <c r="H717" s="169"/>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66"/>
      <c r="G718" s="169"/>
      <c r="H718" s="169"/>
      <c r="I718" s="192"/>
      <c r="J718" s="167"/>
      <c r="K718" s="5"/>
      <c r="L718" s="167" t="str">
        <f t="shared" si="51"/>
        <v/>
      </c>
      <c r="M718" s="5" t="e">
        <f t="shared" si="52"/>
        <v>#N/A</v>
      </c>
      <c r="N718" s="3" t="str">
        <f t="shared" si="53"/>
        <v/>
      </c>
    </row>
    <row r="719" spans="1:14" x14ac:dyDescent="0.2">
      <c r="A719" s="198"/>
      <c r="B719" s="204" t="e">
        <f>VLOOKUP(A719,Adr!A:B,2,FALSE)</f>
        <v>#N/A</v>
      </c>
      <c r="C719" s="169"/>
      <c r="D719" s="172"/>
      <c r="E719" s="173"/>
      <c r="F719" s="166"/>
      <c r="G719" s="169"/>
      <c r="H719" s="169"/>
      <c r="I719" s="192"/>
      <c r="J719" s="167"/>
      <c r="K719" s="5"/>
      <c r="L719" s="167" t="str">
        <f t="shared" si="51"/>
        <v/>
      </c>
      <c r="M719" s="5" t="e">
        <f t="shared" si="52"/>
        <v>#N/A</v>
      </c>
      <c r="N719" s="3" t="str">
        <f t="shared" si="53"/>
        <v/>
      </c>
    </row>
    <row r="720" spans="1:14" x14ac:dyDescent="0.2">
      <c r="A720" s="198"/>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82"/>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90"/>
      <c r="D722" s="172"/>
      <c r="E722" s="173"/>
      <c r="F722" s="182"/>
      <c r="G722" s="185"/>
      <c r="H722" s="185"/>
      <c r="I722" s="167"/>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66"/>
      <c r="B724" s="204" t="e">
        <f>VLOOKUP(A724,Adr!A:B,2,FALSE)</f>
        <v>#N/A</v>
      </c>
      <c r="C724" s="169"/>
      <c r="D724" s="172"/>
      <c r="E724" s="173"/>
      <c r="F724" s="166"/>
      <c r="G724" s="169"/>
      <c r="H724" s="169"/>
      <c r="I724" s="192"/>
      <c r="J724" s="167"/>
      <c r="K724" s="5"/>
      <c r="L724" s="167" t="str">
        <f t="shared" si="51"/>
        <v/>
      </c>
      <c r="M724" s="5" t="e">
        <f t="shared" si="52"/>
        <v>#N/A</v>
      </c>
      <c r="N724" s="3" t="str">
        <f t="shared" si="53"/>
        <v/>
      </c>
    </row>
    <row r="725" spans="1:14" x14ac:dyDescent="0.2">
      <c r="A725" s="166"/>
      <c r="B725" s="204" t="e">
        <f>VLOOKUP(A725,Adr!A:B,2,FALSE)</f>
        <v>#N/A</v>
      </c>
      <c r="C725" s="185"/>
      <c r="D725" s="187"/>
      <c r="E725" s="173"/>
      <c r="F725" s="182"/>
      <c r="G725" s="185"/>
      <c r="H725" s="185"/>
      <c r="I725" s="192"/>
      <c r="J725" s="167"/>
      <c r="K725" s="5"/>
      <c r="L725" s="167" t="str">
        <f t="shared" si="51"/>
        <v/>
      </c>
      <c r="M725" s="5" t="e">
        <f t="shared" si="52"/>
        <v>#N/A</v>
      </c>
      <c r="N725" s="3" t="str">
        <f t="shared" si="53"/>
        <v/>
      </c>
    </row>
    <row r="726" spans="1:14" x14ac:dyDescent="0.2">
      <c r="A726" s="166"/>
      <c r="B726" s="204" t="e">
        <f>VLOOKUP(A726,Adr!A:B,2,FALSE)</f>
        <v>#N/A</v>
      </c>
      <c r="C726" s="185"/>
      <c r="D726" s="187"/>
      <c r="E726" s="173"/>
      <c r="F726" s="182"/>
      <c r="G726" s="185"/>
      <c r="H726" s="185"/>
      <c r="I726" s="192"/>
      <c r="J726" s="167"/>
      <c r="K726" s="5"/>
      <c r="L726" s="167" t="str">
        <f t="shared" si="51"/>
        <v/>
      </c>
      <c r="M726" s="5" t="e">
        <f t="shared" si="52"/>
        <v>#N/A</v>
      </c>
      <c r="N726" s="3" t="str">
        <f t="shared" si="53"/>
        <v/>
      </c>
    </row>
    <row r="727" spans="1:14" x14ac:dyDescent="0.2">
      <c r="A727" s="166"/>
      <c r="B727" s="204" t="e">
        <f>VLOOKUP(A727,Adr!A:B,2,FALSE)</f>
        <v>#N/A</v>
      </c>
      <c r="C727" s="190"/>
      <c r="D727" s="172"/>
      <c r="E727" s="173"/>
      <c r="F727" s="182"/>
      <c r="G727" s="185"/>
      <c r="H727" s="185"/>
      <c r="I727" s="167"/>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82"/>
      <c r="B748" s="204" t="e">
        <f>VLOOKUP(A748,Adr!A:B,2,FALSE)</f>
        <v>#N/A</v>
      </c>
      <c r="C748" s="185"/>
      <c r="D748" s="187"/>
      <c r="E748" s="230"/>
      <c r="F748" s="182"/>
      <c r="G748" s="185"/>
      <c r="H748" s="185"/>
      <c r="I748" s="192"/>
      <c r="J748" s="167"/>
      <c r="K748" s="5"/>
      <c r="L748" s="167" t="str">
        <f t="shared" si="51"/>
        <v/>
      </c>
      <c r="M748" s="5" t="e">
        <f t="shared" si="52"/>
        <v>#N/A</v>
      </c>
      <c r="N748" s="3" t="str">
        <f t="shared" si="53"/>
        <v/>
      </c>
    </row>
    <row r="749" spans="1:14" x14ac:dyDescent="0.2">
      <c r="A749" s="182"/>
      <c r="B749" s="204" t="e">
        <f>VLOOKUP(A749,Adr!A:B,2,FALSE)</f>
        <v>#N/A</v>
      </c>
      <c r="C749" s="185"/>
      <c r="D749" s="187"/>
      <c r="E749" s="230"/>
      <c r="F749" s="182"/>
      <c r="G749" s="185"/>
      <c r="H749" s="185"/>
      <c r="I749" s="192"/>
      <c r="J749" s="167"/>
      <c r="K749" s="5"/>
      <c r="L749" s="167" t="str">
        <f t="shared" si="51"/>
        <v/>
      </c>
      <c r="M749" s="5" t="e">
        <f t="shared" si="52"/>
        <v>#N/A</v>
      </c>
      <c r="N749" s="3" t="str">
        <f t="shared" si="53"/>
        <v/>
      </c>
    </row>
    <row r="750" spans="1:14" x14ac:dyDescent="0.2">
      <c r="A750" s="182"/>
      <c r="B750" s="204" t="e">
        <f>VLOOKUP(A750,Adr!A:B,2,FALSE)</f>
        <v>#N/A</v>
      </c>
      <c r="C750" s="185"/>
      <c r="D750" s="187"/>
      <c r="E750" s="230"/>
      <c r="F750" s="182"/>
      <c r="G750" s="185"/>
      <c r="H750" s="185"/>
      <c r="I750" s="192"/>
      <c r="J750" s="167"/>
      <c r="K750" s="5"/>
      <c r="L750" s="167" t="str">
        <f t="shared" si="51"/>
        <v/>
      </c>
      <c r="M750" s="5" t="e">
        <f t="shared" si="52"/>
        <v>#N/A</v>
      </c>
      <c r="N750" s="3" t="str">
        <f t="shared" si="53"/>
        <v/>
      </c>
    </row>
    <row r="751" spans="1:14" x14ac:dyDescent="0.2">
      <c r="A751" s="182"/>
      <c r="B751" s="204" t="e">
        <f>VLOOKUP(A751,Adr!A:B,2,FALSE)</f>
        <v>#N/A</v>
      </c>
      <c r="C751" s="185"/>
      <c r="D751" s="187"/>
      <c r="E751" s="230"/>
      <c r="F751" s="182"/>
      <c r="G751" s="185"/>
      <c r="H751" s="185"/>
      <c r="I751" s="192"/>
      <c r="J751" s="167"/>
      <c r="K751" s="5"/>
      <c r="L751" s="167" t="str">
        <f t="shared" si="51"/>
        <v/>
      </c>
      <c r="M751" s="5" t="e">
        <f t="shared" si="52"/>
        <v>#N/A</v>
      </c>
      <c r="N751" s="3" t="str">
        <f t="shared" si="53"/>
        <v/>
      </c>
    </row>
    <row r="752" spans="1:14" x14ac:dyDescent="0.2">
      <c r="A752" s="166"/>
      <c r="B752" s="204" t="e">
        <f>VLOOKUP(A752,Adr!A:B,2,FALSE)</f>
        <v>#N/A</v>
      </c>
      <c r="C752" s="196"/>
      <c r="D752" s="186"/>
      <c r="E752" s="173"/>
      <c r="F752" s="166"/>
      <c r="G752" s="169"/>
      <c r="H752" s="169"/>
      <c r="I752" s="167"/>
      <c r="J752" s="167"/>
      <c r="K752" s="5"/>
      <c r="L752" s="167" t="str">
        <f t="shared" si="51"/>
        <v/>
      </c>
      <c r="M752" s="5" t="e">
        <f t="shared" si="52"/>
        <v>#N/A</v>
      </c>
      <c r="N752" s="3" t="str">
        <f t="shared" si="53"/>
        <v/>
      </c>
    </row>
    <row r="753" spans="1:14" x14ac:dyDescent="0.2">
      <c r="A753" s="166"/>
      <c r="B753" s="204" t="e">
        <f>VLOOKUP(A753,Adr!A:B,2,FALSE)</f>
        <v>#N/A</v>
      </c>
      <c r="C753" s="196"/>
      <c r="D753" s="186"/>
      <c r="E753" s="173"/>
      <c r="F753" s="166"/>
      <c r="G753" s="169"/>
      <c r="H753" s="169"/>
      <c r="I753" s="167"/>
      <c r="J753" s="167"/>
      <c r="K753" s="5"/>
      <c r="L753" s="167" t="str">
        <f t="shared" si="51"/>
        <v/>
      </c>
      <c r="M753" s="5" t="e">
        <f t="shared" si="52"/>
        <v>#N/A</v>
      </c>
      <c r="N753" s="3" t="str">
        <f t="shared" si="53"/>
        <v/>
      </c>
    </row>
    <row r="754" spans="1:14" x14ac:dyDescent="0.2">
      <c r="A754" s="166"/>
      <c r="B754" s="204" t="e">
        <f>VLOOKUP(A754,Adr!A:B,2,FALSE)</f>
        <v>#N/A</v>
      </c>
      <c r="C754" s="196"/>
      <c r="D754" s="186"/>
      <c r="E754" s="173"/>
      <c r="F754" s="166"/>
      <c r="G754" s="169"/>
      <c r="H754" s="169"/>
      <c r="I754" s="167"/>
      <c r="J754" s="167"/>
      <c r="K754" s="5"/>
      <c r="L754" s="167" t="str">
        <f t="shared" si="51"/>
        <v/>
      </c>
      <c r="M754" s="5" t="e">
        <f t="shared" si="52"/>
        <v>#N/A</v>
      </c>
      <c r="N754" s="3" t="str">
        <f t="shared" si="53"/>
        <v/>
      </c>
    </row>
    <row r="755" spans="1:14" x14ac:dyDescent="0.2">
      <c r="A755" s="166"/>
      <c r="B755" s="204" t="e">
        <f>VLOOKUP(A755,Adr!A:B,2,FALSE)</f>
        <v>#N/A</v>
      </c>
      <c r="C755" s="196"/>
      <c r="D755" s="186"/>
      <c r="E755" s="173"/>
      <c r="F755" s="166"/>
      <c r="G755" s="169"/>
      <c r="H755" s="169"/>
      <c r="I755" s="167"/>
      <c r="J755" s="167"/>
      <c r="K755" s="5"/>
      <c r="L755" s="167" t="str">
        <f t="shared" si="51"/>
        <v/>
      </c>
      <c r="M755" s="5" t="e">
        <f t="shared" si="52"/>
        <v>#N/A</v>
      </c>
      <c r="N755" s="3" t="str">
        <f t="shared" si="53"/>
        <v/>
      </c>
    </row>
    <row r="756" spans="1:14" x14ac:dyDescent="0.2">
      <c r="A756" s="182"/>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90"/>
      <c r="D757" s="172"/>
      <c r="E757" s="173"/>
      <c r="F757" s="182"/>
      <c r="G757" s="185"/>
      <c r="H757" s="185"/>
      <c r="I757" s="167"/>
      <c r="J757" s="167"/>
      <c r="K757" s="5"/>
      <c r="L757" s="167" t="str">
        <f t="shared" si="51"/>
        <v/>
      </c>
      <c r="M757" s="5" t="e">
        <f t="shared" si="52"/>
        <v>#N/A</v>
      </c>
      <c r="N757" s="3" t="str">
        <f t="shared" si="53"/>
        <v/>
      </c>
    </row>
    <row r="758" spans="1:14" x14ac:dyDescent="0.2">
      <c r="A758" s="166"/>
      <c r="B758" s="204" t="e">
        <f>VLOOKUP(A758,Adr!A:B,2,FALSE)</f>
        <v>#N/A</v>
      </c>
      <c r="C758" s="190"/>
      <c r="D758" s="172"/>
      <c r="E758" s="173"/>
      <c r="F758" s="182"/>
      <c r="G758" s="185"/>
      <c r="H758" s="185"/>
      <c r="I758" s="167"/>
      <c r="J758" s="167"/>
      <c r="K758" s="5"/>
      <c r="L758" s="167" t="str">
        <f t="shared" si="51"/>
        <v/>
      </c>
      <c r="M758" s="5" t="e">
        <f t="shared" si="52"/>
        <v>#N/A</v>
      </c>
      <c r="N758" s="3" t="str">
        <f t="shared" si="53"/>
        <v/>
      </c>
    </row>
    <row r="759" spans="1:14" x14ac:dyDescent="0.2">
      <c r="A759" s="166"/>
      <c r="B759" s="204" t="e">
        <f>VLOOKUP(A759,Adr!A:B,2,FALSE)</f>
        <v>#N/A</v>
      </c>
      <c r="C759" s="185"/>
      <c r="D759" s="187"/>
      <c r="E759" s="173"/>
      <c r="F759" s="182"/>
      <c r="G759" s="185"/>
      <c r="H759" s="185"/>
      <c r="I759" s="192"/>
      <c r="J759" s="167"/>
      <c r="K759" s="5"/>
      <c r="L759" s="167" t="str">
        <f t="shared" si="51"/>
        <v/>
      </c>
      <c r="M759" s="5" t="e">
        <f t="shared" si="52"/>
        <v>#N/A</v>
      </c>
      <c r="N759" s="3" t="str">
        <f t="shared" si="53"/>
        <v/>
      </c>
    </row>
    <row r="760" spans="1:14" x14ac:dyDescent="0.2">
      <c r="A760" s="166"/>
      <c r="B760" s="204" t="e">
        <f>VLOOKUP(A760,Adr!A:B,2,FALSE)</f>
        <v>#N/A</v>
      </c>
      <c r="C760" s="185"/>
      <c r="D760" s="187"/>
      <c r="E760" s="173"/>
      <c r="F760" s="182"/>
      <c r="G760" s="185"/>
      <c r="H760" s="185"/>
      <c r="I760" s="192"/>
      <c r="J760" s="167"/>
      <c r="K760" s="5"/>
      <c r="L760" s="167" t="str">
        <f t="shared" si="51"/>
        <v/>
      </c>
      <c r="M760" s="5" t="e">
        <f t="shared" si="52"/>
        <v>#N/A</v>
      </c>
      <c r="N760" s="3" t="str">
        <f t="shared" si="53"/>
        <v/>
      </c>
    </row>
    <row r="761" spans="1:14" x14ac:dyDescent="0.2">
      <c r="A761" s="166"/>
      <c r="B761" s="204" t="e">
        <f>VLOOKUP(A761,Adr!A:B,2,FALSE)</f>
        <v>#N/A</v>
      </c>
      <c r="C761" s="185"/>
      <c r="D761" s="187"/>
      <c r="E761" s="173"/>
      <c r="F761" s="182"/>
      <c r="G761" s="185"/>
      <c r="H761" s="185"/>
      <c r="I761" s="192"/>
      <c r="J761" s="167"/>
      <c r="K761" s="5"/>
      <c r="L761" s="167" t="str">
        <f t="shared" si="51"/>
        <v/>
      </c>
      <c r="M761" s="5" t="e">
        <f t="shared" si="52"/>
        <v>#N/A</v>
      </c>
      <c r="N761" s="3" t="str">
        <f t="shared" si="53"/>
        <v/>
      </c>
    </row>
    <row r="762" spans="1:14" x14ac:dyDescent="0.2">
      <c r="A762" s="182"/>
      <c r="B762" s="204" t="e">
        <f>VLOOKUP(A762,Adr!A:B,2,FALSE)</f>
        <v>#N/A</v>
      </c>
      <c r="C762" s="185"/>
      <c r="D762" s="187"/>
      <c r="E762" s="230"/>
      <c r="F762" s="182"/>
      <c r="G762" s="185"/>
      <c r="H762" s="185"/>
      <c r="I762" s="192"/>
      <c r="J762" s="167"/>
      <c r="K762" s="5"/>
      <c r="L762" s="167" t="str">
        <f t="shared" si="51"/>
        <v/>
      </c>
      <c r="M762" s="5" t="e">
        <f t="shared" si="52"/>
        <v>#N/A</v>
      </c>
      <c r="N762" s="3" t="str">
        <f t="shared" si="5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Volejbalový oddiel Hit Trnava, Veterná 13, Trnava, 917 01</v>
      </c>
      <c r="B1" s="379"/>
      <c r="C1" s="379"/>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0" t="s">
        <v>1251</v>
      </c>
      <c r="F3" s="381"/>
      <c r="N3" s="137" t="str">
        <f t="shared" si="0"/>
        <v>c - príspevok Slovenskému paralympijskému výboru</v>
      </c>
      <c r="O3" s="137" t="s">
        <v>343</v>
      </c>
      <c r="P3" s="137" t="s">
        <v>344</v>
      </c>
    </row>
    <row r="4" spans="1:16" ht="45.75" customHeight="1" x14ac:dyDescent="0.25">
      <c r="E4" s="381"/>
      <c r="F4" s="381"/>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1263</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1265</v>
      </c>
    </row>
    <row r="15" spans="1:16" ht="32.1" customHeight="1" thickBot="1" x14ac:dyDescent="0.3">
      <c r="A15" s="139" t="s">
        <v>1266</v>
      </c>
      <c r="B15" s="384" t="s">
        <v>1267</v>
      </c>
      <c r="C15" s="385"/>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37834487</v>
      </c>
      <c r="E18" s="147" t="s">
        <v>1275</v>
      </c>
      <c r="F18" s="281">
        <v>421947749446</v>
      </c>
      <c r="N18" s="137" t="str">
        <f t="shared" si="0"/>
        <v xml:space="preserve">r - </v>
      </c>
      <c r="O18" s="137" t="s">
        <v>368</v>
      </c>
    </row>
    <row r="19" spans="1:16" x14ac:dyDescent="0.25">
      <c r="E19" s="147" t="s">
        <v>1276</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78" t="s">
        <v>1277</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Zápis 1</cp:lastModifiedBy>
  <cp:revision/>
  <cp:lastPrinted>2026-03-02T12:16:28Z</cp:lastPrinted>
  <dcterms:created xsi:type="dcterms:W3CDTF">2017-02-20T06:20:12Z</dcterms:created>
  <dcterms:modified xsi:type="dcterms:W3CDTF">2026-03-02T12:20:21Z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