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codeName="Tento_zošit"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B3064ED4-AE1A-4CA3-93A8-407125106337}" xr6:coauthVersionLast="40" xr6:coauthVersionMax="40" xr10:uidLastSave="{00000000-0000-0000-0000-000000000000}"/>
  <bookViews>
    <workbookView xWindow="0" yWindow="0" windowWidth="28800" windowHeight="13335"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<sst xmlns="http://schemas.openxmlformats.org/spreadsheetml/2006/main" count="6553" uniqueCount="3015">
  <si>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</si>
  <si>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</si>
  <si>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</si>
  <si>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</si>
  <si>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</si>
  <si>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</si>
  <si>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</si>
  <si>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</si>
  <si>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</si>
  <si>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</si>
  <si>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</si>
  <si>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</si>
  <si>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</si>
  <si>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</si>
  <si>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</si>
  <si>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</si>
  <si>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</si>
  <si>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</si>
  <si>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</si>
  <si>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</si>
  <si>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</si>
  <si>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</si>
  <si>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</si>
  <si>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</si>
  <si>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</si>
  <si>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</si>
  <si>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</si>
  <si>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</si>
  <si>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</si>
  <si>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</si>
  <si>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</si>
  <si>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</si>
  <si>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</si>
  <si>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</si>
  <si>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</si>
  <si>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</si>
  <si>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</si>
  <si>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</si>
  <si>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</si>
  <si>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</si>
  <si>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</si>
  <si>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</si>
  <si>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</si>
  <si>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</si>
  <si>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</si>
  <si>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</si>
  <si>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</si>
  <si>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</si>
  <si>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</si>
  <si>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</si>
  <si>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</si>
  <si>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</si>
  <si>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</si>
  <si>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</si>
  <si>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</si>
  <si>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</si>
  <si>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</si>
  <si>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</si>
  <si>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</si>
  <si>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</si>
  <si>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</si>
  <si>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</si>
  <si>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</si>
  <si>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</si>
  <si>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</si>
  <si>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</si>
  <si>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</si>
  <si>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</si>
  <si>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</si>
  <si>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</si>
  <si>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</si>
  <si>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</si>
  <si>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</si>
  <si>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</si>
  <si>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</si>
  <si>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</si>
  <si>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</si>
  <si>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</si>
  <si>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</si>
  <si>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</si>
  <si>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</si>
  <si>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</si>
  <si>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</si>
  <si>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</si>
  <si>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</si>
  <si>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</si>
  <si>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</si>
  <si>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</si>
  <si>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</si>
  <si>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</si>
  <si>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</si>
  <si>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</si>
  <si>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</si>
  <si>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</si>
  <si>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</si>
  <si>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</si>
  <si>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</si>
  <si>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</si>
  <si>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</si>
  <si>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</si>
  <si>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</si>
  <si>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</si>
  <si>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</si>
  <si>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</si>
  <si>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</si>
  <si>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</si>
  <si>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</si>
  <si>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</si>
  <si>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</si>
  <si>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</si>
  <si>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</si>
  <si>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</si>
  <si>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</si>
  <si>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</si>
  <si>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</si>
  <si>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</si>
  <si>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</si>
  <si>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</si>
  <si>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</si>
  <si>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</si>
  <si>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</si>
  <si>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</si>
  <si>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</si>
  <si>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</si>
  <si>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</si>
  <si>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</si>
  <si>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</si>
  <si>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</si>
  <si>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</si>
  <si>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</si>
  <si>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</si>
  <si>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</si>
  <si>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</si>
  <si>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</si>
  <si>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</si>
  <si>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</si>
  <si>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</si>
  <si>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</si>
  <si>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</si>
  <si>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</si>
  <si>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</si>
  <si>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</si>
  <si>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</si>
  <si>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</si>
  <si>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</si>
  <si>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</si>
  <si>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</si>
  <si>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</si>
  <si>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</si>
  <si>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</si>
  <si>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</si>
  <si>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</si>
  <si>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</si>
  <si>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</si>
  <si>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</si>
  <si>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</si>
  <si>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</si>
  <si>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</si>
  <si>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</si>
  <si>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</si>
  <si>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</si>
  <si>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</si>
  <si>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</si>
  <si>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</si>
  <si>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</si>
  <si>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</si>
  <si>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</si>
  <si>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</si>
  <si>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</si>
  <si>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</si>
  <si>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</si>
  <si>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</si>
  <si>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</si>
  <si>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</si>
  <si>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</si>
  <si>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</si>
  <si>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</si>
  <si>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</si>
  <si>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</si>
  <si>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</si>
  <si>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</si>
  <si>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</si>
  <si>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</si>
  <si>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</si>
  <si>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</si>
  <si>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</si>
  <si>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</si>
  <si>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</si>
  <si>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</si>
  <si>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</si>
  <si>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</si>
  <si>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</si>
  <si>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</si>
  <si>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</si>
  <si>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</si>
  <si>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</si>
  <si>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</si>
  <si>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</si>
  <si>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</si>
  <si>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</si>
  <si>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</si>
  <si>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</si>
  <si>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</si>
  <si>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</si>
  <si>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</si>
  <si>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</si>
  <si>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</si>
  <si>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</si>
  <si>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</si>
  <si>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</si>
  <si>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</si>
  <si>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</si>
  <si>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</si>
  <si>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</si>
  <si>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</si>
  <si>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</si>
  <si>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</si>
  <si>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</si>
  <si>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</si>
  <si>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</si>
  <si>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</si>
  <si>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</si>
  <si>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</si>
  <si>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</si>
  <si>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</si>
  <si>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</si>
  <si>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</si>
  <si>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</si>
  <si>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</si>
  <si>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</si>
  <si>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</si>
  <si>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</si>
  <si>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</si>
  <si>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</si>
  <si>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</si>
  <si>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</si>
  <si>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</si>
  <si>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</si>
  <si>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</si>
  <si>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</si>
  <si>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</si>
  <si>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</si>
  <si>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</si>
  <si>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</si>
  <si>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</si>
  <si>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</si>
  <si>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</si>
  <si>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</si>
  <si>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</si>
  <si>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</si>
  <si>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</si>
  <si>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</si>
  <si>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</si>
  <si>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</si>
  <si>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</si>
  <si>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</si>
  <si>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</si>
  <si>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</si>
  <si>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</si>
  <si>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</si>
  <si>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</si>
  <si>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</si>
  <si>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</si>
  <si>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</si>
  <si>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</si>
  <si>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</si>
  <si>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</si>
  <si>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</si>
  <si>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</si>
  <si>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</si>
  <si>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</si>
  <si>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</si>
  <si>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</si>
  <si>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</si>
  <si>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</si>
  <si>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</si>
  <si>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</si>
  <si>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</si>
  <si>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</si>
  <si>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</si>
  <si>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</si>
  <si>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</si>
  <si>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</si>
  <si>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</si>
  <si>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</si>
  <si>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</si>
  <si>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</si>
  <si>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</si>
  <si>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</si>
  <si>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</si>
  <si>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</si>
  <si>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</si>
  <si>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</si>
  <si>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</si>
  <si>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</si>
  <si>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</si>
  <si>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</si>
  <si>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</si>
  <si>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</si>
  <si>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</si>
  <si>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</si>
  <si>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</si>
  <si>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</si>
  <si>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</si>
  <si>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</si>
  <si>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</si>
  <si>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</si>
  <si>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</si>
  <si>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</si>
  <si>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</si>
  <si>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</si>
  <si>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</si>
  <si>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</si>
  <si>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</si>
  <si>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</si>
  <si>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</si>
  <si>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</si>
  <si>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</si>
  <si>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</si>
  <si>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</si>
  <si>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</si>
  <si>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</si>
  <si>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</si>
  <si>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</si>
  <si>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</si>
  <si>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</si>
  <si>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</si>
  <si>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</si>
  <si>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</si>
  <si>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</si>
  <si>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</si>
  <si>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</si>
  <si>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</si>
  <si>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</si>
  <si>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</si>
  <si>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</si>
  <si>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</si>
  <si>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</si>
  <si>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</si>
  <si>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</si>
  <si>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</si>
  <si>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</si>
  <si>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</si>
  <si>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</si>
  <si>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</si>
  <si>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</si>
  <si>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</si>
  <si>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</si>
  <si>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</si>
  <si>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</si>
  <si>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</si>
  <si>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</si>
  <si>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</si>
  <si>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</si>
  <si>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</si>
  <si>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</si>
  <si>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</si>
  <si>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</si>
  <si>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</si>
  <si>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</si>
  <si>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</si>
  <si>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</si>
  <si>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</si>
  <si>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</si>
  <si>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</si>
  <si>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</si>
  <si>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</si>
  <si>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</si>
  <si>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</si>
  <si>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</si>
  <si>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</si>
  <si>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</si>
  <si>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</si>
  <si>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</si>
  <si>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</si>
  <si>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</si>
  <si>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</si>
  <si>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</si>
  <si>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</si>
  <si>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</si>
  <si>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</si>
  <si>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</si>
  <si>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</si>
  <si>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</si>
  <si>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</si>
  <si>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</si>
  <si>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</si>
  <si>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</si>
  <si>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</si>
  <si>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</si>
  <si>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</si>
  <si>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</si>
  <si>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</si>
  <si>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</si>
  <si>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</si>
  <si>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</si>
  <si>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</si>
  <si>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</si>
  <si>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</si>
  <si>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</si>
  <si>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</si>
  <si>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</si>
  <si>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</si>
  <si>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</si>
  <si>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</si>
  <si>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</si>
  <si>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</si>
  <si>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</si>
  <si>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</si>
  <si>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</si>
  <si>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</si>
  <si>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</si>
  <si>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</si>
  <si>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</si>
  <si>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</si>
  <si>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</si>
  <si>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</si>
  <si>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</si>
  <si>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</si>
  <si>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</si>
  <si>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</si>
  <si>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</si>
  <si>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</si>
  <si>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</si>
  <si>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</si>
  <si>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</si>
  <si>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</si>
  <si>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</si>
  <si>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</si>
  <si>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</si>
  <si>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</si>
  <si>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</si>
  <si>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</si>
  <si>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</si>
  <si>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</si>
  <si>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</si>
  <si>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</si>
  <si>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</si>
  <si>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</si>
  <si>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</si>
  <si>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</si>
  <si>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</si>
  <si>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</si>
  <si>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</si>
  <si>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</si>
  <si>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</si>
  <si>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</si>
  <si>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</si>
  <si>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</si>
  <si>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</si>
  <si>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</si>
  <si>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</si>
  <si>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</si>
  <si>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</si>
  <si>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</si>
  <si>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</si>
  <si>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</si>
  <si>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</si>
  <si>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</si>
  <si>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</si>
  <si>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</si>
  <si>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</si>
  <si>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</si>
  <si>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</si>
  <si>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</si>
  <si>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</si>
  <si>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</si>
  <si>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</si>
  <si>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</si>
  <si>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</si>
  <si>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</si>
  <si>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</si>
  <si>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</si>
  <si>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</si>
  <si>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</si>
  <si>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</si>
  <si>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</si>
  <si>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</si>
  <si>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</si>
  <si>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</si>
  <si>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</si>
  <si>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</si>
  <si>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</si>
  <si>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</si>
  <si>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</si>
  <si>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</si>
  <si>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</si>
  <si>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</si>
  <si>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</si>
  <si>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</si>
  <si>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</si>
  <si>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</si>
  <si>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</si>
  <si>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</si>
  <si>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</si>
  <si>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</si>
  <si>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</si>
  <si>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</si>
  <si>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</si>
  <si>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</si>
  <si>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</si>
  <si>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</si>
  <si>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</si>
  <si>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</si>
  <si>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</si>
  <si>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</si>
  <si>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</si>
  <si>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</si>
  <si>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</si>
  <si>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</si>
  <si>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</si>
  <si>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</si>
  <si>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</si>
  <si>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</si>
  <si>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</si>
  <si>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</si>
  <si>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</si>
  <si>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</si>
  <si>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</si>
  <si>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</si>
  <si>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</si>
  <si>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</si>
  <si>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</si>
  <si>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</si>
  <si>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</si>
  <si>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</si>
  <si>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</si>
  <si>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</si>
  <si>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</si>
  <si>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</si>
  <si>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</si>
  <si>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</si>
  <si>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</si>
  <si>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</si>
  <si>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</si>
  <si>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</si>
  <si>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</si>
  <si>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</si>
  <si>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</si>
  <si>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</si>
  <si>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</si>
  <si>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</si>
  <si>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</si>
  <si>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</si>
  <si>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</si>
  <si>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</si>
  <si>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</si>
  <si>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</si>
  <si>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</si>
  <si>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</si>
  <si>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</si>
  <si>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</si>
  <si>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</si>
  <si>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</si>
  <si>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</si>
  <si>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</si>
  <si>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</si>
  <si>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</si>
  <si>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</si>
  <si>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</si>
  <si>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</si>
  <si>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</si>
  <si>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</si>
  <si>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</si>
  <si>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</si>
  <si>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</si>
  <si>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</si>
  <si>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</si>
  <si>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</si>
  <si>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</si>
  <si>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</si>
  <si>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</si>
  <si>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</si>
  <si>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</si>
  <si>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</si>
  <si>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</si>
  <si>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</si>
  <si>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</si>
  <si>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</si>
  <si>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</si>
  <si>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</si>
  <si>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</si>
  <si>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</si>
  <si>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</si>
  <si>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</si>
  <si>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</si>
  <si>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</si>
  <si>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</si>
  <si>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</si>
  <si>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</si>
  <si>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</si>
  <si>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</si>
  <si>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</si>
  <si>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</si>
  <si>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</si>
  <si>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</si>
  <si>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</si>
  <si>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</si>
  <si>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</si>
  <si>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</si>
  <si>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</si>
  <si>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</si>
  <si>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</si>
  <si>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</si>
  <si>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</si>
  <si>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</si>
  <si>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</si>
  <si>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</si>
  <si>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</si>
  <si>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</si>
  <si>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</si>
  <si>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</si>
  <si>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</si>
  <si>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</si>
  <si>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</si>
  <si>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</si>
  <si>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</si>
  <si>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</si>
  <si>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</si>
  <si>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</si>
  <si>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</si>
  <si>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</si>
  <si>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</si>
  <si>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</si>
  <si>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</si>
  <si>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</si>
  <si>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</si>
  <si>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</si>
  <si>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</si>
  <si>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</si>
  <si>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</si>
  <si>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</si>
  <si>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</si>
  <si>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</si>
  <si>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</si>
  <si>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</si>
  <si>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</si>
  <si>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</si>
  <si>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</si>
  <si>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</si>
  <si>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</si>
  <si>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</si>
  <si>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</si>
  <si>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</si>
  <si>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</si>
  <si>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</si>
  <si>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</si>
  <si>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</si>
  <si>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</si>
  <si>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</si>
  <si>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</si>
  <si>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</si>
  <si>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</si>
  <si>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</si>
  <si>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</si>
  <si>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</si>
  <si>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</si>
  <si>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</si>
  <si>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</si>
  <si>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</si>
  <si>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</si>
  <si>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</si>
  <si>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</si>
  <si>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</si>
  <si>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</si>
  <si>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</si>
  <si>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</si>
  <si>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</si>
  <si>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</si>
  <si>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</si>
  <si>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</si>
  <si>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</si>
  <si>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</si>
  <si>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</si>
  <si>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</si>
  <si>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</si>
  <si>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</si>
  <si>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</si>
  <si>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</si>
  <si>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</si>
  <si>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</si>
  <si>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</si>
  <si>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</si>
  <si>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</si>
  <si>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</si>
  <si>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</si>
  <si>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</si>
  <si>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</si>
  <si>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</si>
  <si>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</si>
  <si>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</si>
  <si>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</si>
  <si>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</si>
  <si>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</si>
  <si>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</si>
  <si>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</si>
  <si>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</si>
  <si>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</si>
  <si>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</si>
  <si>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</si>
  <si>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</si>
  <si>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</si>
  <si>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</si>
  <si>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</si>
  <si>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</si>
  <si>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</si>
  <si>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</si>
  <si>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</si>
  <si>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</si>
  <si>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</si>
  <si>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</si>
  <si>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</si>
  <si>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</si>
  <si>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</si>
  <si>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</si>
  <si>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</si>
  <si>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</si>
  <si>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</si>
  <si>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</si>
  <si>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</si>
  <si>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</si>
  <si>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</si>
  <si>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</si>
  <si>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</si>
  <si>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</si>
  <si>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</si>
  <si>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</si>
  <si>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</si>
  <si>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</si>
  <si>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</si>
  <si>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</si>
  <si>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</si>
  <si>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</si>
  <si>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</si>
  <si>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</si>
  <si>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</si>
  <si>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</si>
  <si>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</si>
  <si>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</si>
  <si>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</si>
  <si>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</si>
  <si>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</si>
  <si>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</si>
  <si>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</si>
  <si>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</si>
  <si>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</si>
  <si>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</si>
  <si>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</si>
  <si>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</si>
  <si>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</si>
  <si>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</si>
  <si>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</si>
  <si>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</si>
  <si>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</si>
  <si>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</si>
  <si>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</si>
  <si>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</si>
  <si>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</si>
  <si>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</si>
  <si>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</si>
  <si>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</si>
  <si>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</si>
  <si>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</si>
  <si>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</si>
  <si>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</si>
  <si>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</si>
  <si>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</si>
  <si>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</si>
  <si>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</si>
  <si>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</si>
  <si>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</si>
  <si>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</si>
  <si>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</si>
  <si>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</si>
  <si>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</si>
  <si>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</si>
  <si>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</si>
  <si>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</si>
  <si>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</si>
  <si>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</si>
  <si>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</si>
  <si>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</si>
  <si>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</si>
  <si>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</si>
  <si>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</si>
  <si>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</si>
  <si>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</si>
  <si>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</si>
  <si>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</si>
  <si>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</si>
  <si>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</si>
  <si>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</si>
  <si>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</si>
  <si>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</si>
  <si>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</si>
  <si>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</si>
  <si>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</si>
  <si>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</si>
  <si>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</si>
  <si>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</si>
  <si>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</si>
  <si>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</si>
  <si>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</si>
  <si>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</si>
  <si>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</si>
  <si>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</si>
  <si>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</si>
  <si>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</si>
  <si>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</si>
  <si>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</si>
  <si>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</si>
  <si>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</si>
  <si>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</si>
  <si>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</si>
  <si>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</si>
  <si>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</si>
  <si>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</si>
  <si>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</si>
  <si>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</si>
  <si>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</si>
  <si>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</si>
  <si>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</si>
  <si>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</si>
  <si>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</si>
  <si>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</si>
  <si>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</si>
  <si>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</si>
  <si>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</si>
  <si>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</si>
  <si>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</si>
  <si>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</si>
  <si>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</si>
  <si>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</si>
  <si>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</si>
  <si>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</si>
  <si>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</si>
  <si>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</si>
  <si>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</si>
  <si>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</si>
  <si>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</si>
  <si>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</si>
  <si>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</si>
  <si>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</si>
  <si>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</si>
  <si>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</si>
  <si>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</si>
  <si>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</si>
  <si>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</si>
  <si>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</si>
  <si>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</si>
  <si>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</si>
  <si>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</si>
  <si>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</si>
  <si>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</si>
  <si>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</si>
  <si>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</si>
  <si>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</si>
  <si>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</si>
  <si>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</si>
  <si>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</si>
  <si>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</si>
  <si>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</si>
  <si>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</si>
  <si>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</si>
  <si>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</si>
  <si>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</si>
  <si>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</si>
  <si>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</si>
  <si>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</si>
  <si>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</si>
  <si>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</si>
  <si>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</si>
  <si>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</si>
  <si>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</si>
  <si>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</si>
  <si>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</si>
  <si>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</si>
  <si>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</si>
  <si>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</si>
  <si>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</si>
  <si>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</si>
  <si>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</si>
  <si>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</si>
  <si>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</si>
  <si>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</si>
  <si>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</si>
  <si>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</si>
  <si>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</si>
  <si>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</si>
  <si>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</si>
  <si>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</si>
  <si>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</si>
  <si>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</si>
  <si>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</si>
  <si>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</si>
  <si>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</si>
  <si>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</si>
  <si>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</si>
  <si>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</si>
  <si>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</si>
  <si>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</si>
  <si>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</si>
  <si>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</si>
  <si>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</si>
  <si>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</si>
  <si>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</si>
  <si>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</si>
  <si>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</si>
  <si>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</si>
  <si>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</si>
  <si>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</si>
  <si>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</si>
  <si>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</si>
  <si>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</si>
  <si>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</si>
  <si>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</si>
  <si>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</si>
  <si>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</si>
  <si>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</si>
  <si>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</si>
  <si>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</si>
  <si>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</si>
  <si>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</si>
  <si>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</si>
  <si>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</si>
  <si>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</si>
  <si>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</si>
  <si>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</si>
  <si>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</si>
  <si>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</si>
  <si>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</si>
  <si>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</si>
  <si>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</si>
  <si>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</si>
  <si>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</si>
  <si>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</si>
  <si>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</si>
  <si>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</si>
  <si>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</si>
  <si>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</si>
  <si>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</si>
  <si>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</si>
  <si>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</si>
  <si>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</si>
  <si>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</si>
  <si>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</si>
  <si>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</si>
  <si>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</si>
  <si>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</si>
  <si>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</si>
  <si>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</si>
  <si>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</si>
  <si>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</si>
  <si>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</si>
  <si>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</si>
  <si>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</si>
  <si>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</si>
  <si>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</si>
  <si>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</si>
  <si>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</si>
  <si>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</si>
  <si>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</si>
  <si>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</si>
  <si>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</si>
  <si>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</si>
  <si>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</si>
  <si>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</si>
  <si>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</si>
  <si>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</si>
  <si>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</si>
  <si>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</si>
  <si>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</si>
  <si>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</si>
  <si>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</si>
  <si>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</si>
  <si>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</si>
  <si>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</si>
  <si>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</si>
  <si>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</si>
  <si>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</si>
  <si>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</si>
  <si>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</si>
  <si>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</si>
  <si>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</si>
  <si>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</si>
  <si>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</si>
  <si>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</si>
  <si>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</si>
  <si>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</si>
  <si>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</si>
  <si>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</si>
  <si>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</si>
  <si>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</si>
  <si>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</si>
  <si>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</si>
  <si>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</si>
  <si>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</si>
  <si>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</si>
  <si>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</si>
  <si>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</si>
  <si>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</si>
  <si>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</si>
  <si>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</si>
  <si>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</si>
  <si>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</si>
  <si>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</si>
  <si>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</si>
  <si>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</si>
  <si>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</si>
  <si>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</si>
  <si>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</si>
  <si>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</si>
  <si>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</si>
  <si>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</si>
  <si>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</si>
  <si>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</si>
  <si>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</si>
  <si>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</si>
  <si>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</si>
  <si>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</si>
  <si>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</si>
  <si>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</si>
  <si>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</si>
  <si>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</si>
  <si>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</si>
  <si>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</si>
  <si>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</si>
  <si>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</si>
  <si>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</si>
  <si>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</si>
  <si>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</si>
  <si>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</si>
  <si>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</si>
  <si>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</si>
  <si>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</si>
  <si>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</si>
  <si>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</si>
  <si>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</si>
  <si>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</si>
  <si>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</si>
  <si>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</si>
  <si>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</si>
  <si>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</si>
  <si>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</si>
  <si>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</si>
  <si>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</si>
  <si>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</si>
  <si>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</si>
  <si>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</si>
  <si>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</si>
  <si>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</si>
  <si>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</si>
  <si>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</si>
  <si>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</si>
  <si>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</si>
  <si>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</si>
  <si>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</si>
  <si>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</si>
  <si>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</si>
  <si>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</si>
  <si>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</si>
  <si>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</si>
  <si>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</si>
  <si>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</si>
  <si>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</si>
  <si>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</si>
  <si>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</si>
  <si>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</si>
  <si>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</si>
  <si>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</si>
  <si>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</si>
  <si>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</si>
  <si>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</si>
  <si>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</si>
  <si>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</si>
  <si>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</si>
  <si>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</si>
  <si>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</si>
  <si>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</si>
  <si>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</si>
  <si>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</si>
  <si>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</si>
  <si>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</si>
  <si>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</si>
  <si>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</si>
  <si>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</si>
  <si>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</si>
  <si>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</si>
  <si>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</si>
  <si>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</si>
  <si>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</si>
  <si>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</si>
  <si>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</si>
  <si>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</si>
  <si>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</si>
  <si>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</si>
  <si>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</si>
  <si>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</si>
  <si>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</si>
  <si>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</si>
  <si>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</si>
  <si>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</si>
  <si>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</si>
  <si>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</si>
  <si>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</si>
  <si>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</si>
  <si>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</si>
  <si>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</si>
  <si>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</si>
  <si>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</si>
  <si>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</si>
  <si>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</si>
  <si>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</si>
  <si>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</si>
  <si>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</si>
  <si>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</si>
  <si>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</si>
  <si>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</si>
  <si>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</si>
  <si>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</si>
  <si>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</si>
  <si>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</si>
  <si>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</si>
  <si>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</si>
  <si>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</si>
  <si>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</si>
  <si>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</si>
  <si>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</si>
  <si>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</si>
  <si>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</si>
  <si>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</si>
  <si>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</si>
  <si>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</si>
  <si>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</si>
  <si>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</si>
  <si>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</si>
  <si>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</si>
  <si>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</si>
  <si>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</si>
  <si>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</si>
  <si>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</si>
  <si>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</si>
  <si>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</si>
  <si>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</si>
  <si>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</si>
  <si>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</si>
  <si>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</si>
  <si>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</si>
  <si>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</si>
  <si>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</si>
  <si>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</si>
  <si>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</si>
  <si>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</si>
  <si>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</si>
  <si>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</si>
  <si>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</si>
  <si>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</si>
  <si>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</si>
  <si>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</si>
  <si>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</si>
  <si>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</si>
  <si>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</si>
  <si>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</si>
  <si>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</si>
  <si>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</si>
  <si>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</si>
  <si>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</si>
  <si>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</si>
  <si>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</si>
  <si>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</si>
  <si>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</si>
  <si>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</si>
  <si>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</si>
  <si>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</si>
  <si>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</si>
  <si>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</si>
  <si>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</si>
  <si>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</si>
  <si>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</si>
  <si>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</si>
  <si>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</si>
  <si>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</si>
  <si>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</si>
  <si>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</si>
  <si>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</si>
  <si>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</si>
  <si>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</si>
  <si>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</si>
  <si>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</si>
  <si>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</si>
  <si>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</si>
  <si>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</si>
  <si>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</si>
  <si>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</si>
  <si>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</si>
  <si>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</si>
  <si>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</si>
  <si>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</si>
  <si>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</si>
  <si>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</si>
  <si>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</si>
  <si>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</si>
  <si>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</si>
  <si>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</si>
  <si>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</si>
  <si>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</si>
  <si>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</si>
  <si>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</si>
  <si>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</si>
  <si>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</si>
  <si>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</si>
  <si>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</si>
  <si>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</si>
  <si>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</si>
  <si>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</si>
  <si>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</si>
  <si>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</si>
  <si>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</si>
  <si>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</si>
  <si>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</si>
  <si>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</si>
  <si>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</si>
  <si>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</si>
  <si>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</si>
  <si>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</si>
  <si>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</si>
  <si>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</si>
  <si>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</si>
  <si>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</si>
  <si>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</si>
  <si>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</si>
  <si>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</si>
  <si>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</si>
  <si>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</si>
  <si>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</si>
  <si>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</si>
  <si>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</si>
  <si>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</si>
  <si>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</si>
  <si>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</si>
  <si>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</si>
  <si>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</si>
  <si>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</si>
  <si>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</si>
  <si>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</si>
  <si>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</si>
  <si>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</si>
  <si>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</si>
  <si>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</si>
  <si>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</si>
  <si>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</si>
  <si>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</si>
  <si>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</si>
  <si>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</si>
  <si>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</si>
  <si>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</si>
  <si>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</si>
  <si>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</si>
  <si>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</si>
  <si>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</si>
  <si>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</si>
  <si>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</si>
  <si>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</si>
  <si>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</si>
  <si>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</si>
  <si>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</si>
  <si>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</si>
  <si>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</si>
  <si>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</si>
  <si>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</si>
  <si>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</si>
  <si>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</si>
  <si>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</si>
  <si>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</si>
  <si>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</si>
  <si>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</si>
  <si>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</si>
  <si>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</si>
  <si>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</si>
  <si>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</si>
  <si>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</si>
  <si>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</si>
  <si>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</si>
  <si>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</si>
  <si>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</si>
  <si>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</si>
  <si>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</si>
  <si>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</si>
  <si>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</si>
  <si>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</si>
  <si>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</si>
  <si>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</si>
  <si>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</si>
  <si>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</si>
  <si>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</si>
  <si>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</si>
  <si>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</si>
  <si>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</si>
  <si>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</si>
  <si>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</si>
  <si>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</si>
  <si>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</si>
  <si>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</si>
  <si>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</si>
  <si>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</si>
  <si>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</si>
  <si>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</si>
  <si>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</si>
  <si>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</si>
  <si>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</si>
  <si>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</si>
  <si>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</si>
  <si>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</si>
  <si>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</si>
  <si>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</si>
  <si>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</si>
  <si>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</si>
  <si>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</si>
  <si>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</si>
  <si>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</si>
  <si>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</si>
  <si>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</si>
  <si>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</si>
  <si>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</si>
  <si>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</si>
  <si>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</si>
  <si>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</si>
  <si>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</si>
  <si>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</si>
  <si>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</si>
  <si>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</si>
  <si>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</si>
  <si>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</si>
  <si>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</si>
  <si>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</si>
  <si>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</si>
  <si>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</si>
  <si>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</si>
  <si>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</si>
  <si>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</si>
  <si>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</si>
  <si>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</si>
  <si>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</si>
  <si>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</si>
  <si>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</si>
  <si>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</si>
  <si>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</si>
  <si>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</si>
  <si>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</si>
  <si>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</si>
  <si>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</si>
  <si>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</si>
  <si>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</si>
  <si>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</si>
  <si>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</si>
  <si>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</si>
  <si>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</si>
  <si>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</si>
  <si>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</si>
  <si>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</si>
  <si>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</si>
  <si>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</si>
  <si>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</si>
  <si>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</si>
  <si>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</si>
  <si>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</si>
  <si>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</si>
  <si>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</si>
  <si>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</si>
  <si>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</si>
  <si>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</si>
  <si>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</si>
  <si>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</si>
  <si>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</si>
  <si>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</si>
  <si>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</si>
  <si>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</si>
  <si>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</si>
  <si>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</si>
  <si>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</si>
  <si>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</si>
  <si>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</si>
  <si>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</si>
  <si>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</si>
  <si>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</si>
  <si>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</si>
  <si>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</si>
  <si>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</si>
  <si>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</si>
  <si>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</si>
  <si>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</si>
  <si>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</si>
  <si>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</si>
  <si>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</si>
  <si>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</si>
  <si>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</si>
  <si>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</si>
  <si>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</si>
  <si>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</si>
  <si>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</si>
  <si>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</si>
  <si>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</si>
  <si>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</si>
  <si>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</si>
  <si>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</si>
  <si>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</si>
  <si>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</si>
  <si>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</si>
  <si>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</si>
  <si>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</si>
  <si>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</si>
  <si>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</si>
  <si>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</si>
  <si>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</si>
  <si>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</si>
  <si>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</si>
  <si>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</si>
  <si>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</si>
  <si>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</si>
  <si>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</si>
  <si>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</si>
  <si>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</si>
  <si>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</si>
  <si>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</si>
  <si>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</si>
  <si>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</si>
  <si>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</si>
  <si>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</si>
  <si>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</si>
  <si>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</si>
  <si>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</si>
  <si>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</si>
  <si>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</si>
  <si>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</si>
  <si>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</si>
  <si>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</si>
  <si>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</si>
  <si>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</si>
  <si>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</si>
  <si>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</si>
  <si>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</si>
  <si>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</si>
  <si>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</si>
  <si>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</si>
  <si>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</si>
  <si>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</si>
  <si>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</si>
  <si>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</si>
  <si>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</si>
  <si>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</si>
  <si>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</si>
  <si>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</si>
  <si>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</si>
  <si>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</si>
  <si>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</si>
  <si>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</si>
  <si>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</si>
  <si>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</si>
  <si>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</si>
  <si>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</si>
  <si>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</si>
  <si>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</si>
  <si>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</si>
  <si>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</si>
  <si>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</si>
  <si>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</si>
  <si>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</si>
  <si>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</si>
  <si>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</si>
  <si>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</si>
  <si>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</si>
  <si>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</si>
  <si>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</si>
  <si>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</si>
  <si>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</si>
  <si>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</si>
  <si>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</si>
  <si>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</si>
  <si>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</si>
  <si>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</si>
  <si>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</si>
  <si>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</si>
  <si>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</si>
  <si>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</si>
  <si>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</si>
  <si>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</si>
  <si>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</si>
  <si>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</si>
  <si>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</si>
  <si>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</si>
  <si>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</si>
  <si>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</si>
  <si>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</si>
  <si>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</si>
  <si>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</si>
  <si>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</si>
  <si>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</si>
  <si>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</si>
  <si>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</si>
  <si>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</si>
  <si>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</si>
  <si>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</si>
  <si>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</si>
  <si>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</si>
  <si>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</si>
  <si>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</si>
  <si>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</si>
  <si>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</si>
  <si>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</si>
  <si>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</si>
  <si>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</si>
  <si>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</si>
  <si>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</si>
  <si>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</si>
  <si>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</si>
  <si>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</si>
  <si>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</si>
  <si>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</si>
  <si>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</si>
  <si>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</si>
  <si>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</si>
  <si>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</si>
  <si>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</si>
  <si>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</si>
  <si>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</si>
  <si>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</si>
  <si>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</si>
  <si>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</si>
  <si>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</si>
  <si>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</si>
  <si>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</si>
  <si>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</si>
  <si>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</si>
  <si>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</si>
  <si>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</si>
  <si>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</si>
  <si>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</si>
  <si>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</si>
  <si>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</si>
  <si>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</si>
  <si>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</si>
  <si>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</si>
  <si>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</si>
  <si>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</si>
  <si>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</si>
  <si>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</si>
  <si>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</si>
  <si>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</si>
  <si>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</si>
  <si>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</si>
  <si>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</si>
  <si>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</si>
  <si>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</si>
  <si>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</si>
  <si>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</si>
  <si>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</si>
  <si>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</si>
  <si>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</si>
  <si>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</si>
  <si>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</si>
  <si>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</si>
  <si>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</si>
  <si>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</si>
  <si>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</si>
  <si>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</si>
  <si>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</si>
  <si>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</si>
  <si>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</si>
  <si>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</si>
  <si>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</si>
  <si>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</si>
  <si>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</si>
  <si>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</si>
  <si>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</si>
  <si>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</si>
  <si>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</si>
  <si>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</si>
  <si>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</si>
  <si>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</si>
  <si>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</si>
  <si>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</si>
  <si>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</si>
  <si>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</si>
  <si>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</si>
  <si>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</si>
  <si>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</si>
  <si>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</si>
  <si>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</si>
  <si>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</si>
  <si>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</si>
  <si>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</si>
  <si>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</si>
  <si>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</si>
  <si>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</si>
  <si>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</si>
  <si>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</si>
  <si>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</si>
  <si>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</si>
  <si>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</si>
  <si>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</si>
  <si>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</si>
  <si>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</si>
  <si>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</si>
  <si>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</si>
  <si>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</si>
  <si>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</si>
  <si>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</si>
  <si>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</si>
  <si>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</si>
  <si>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</si>
  <si>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</si>
  <si>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</si>
  <si>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</si>
  <si>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</si>
  <si>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</si>
  <si>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</si>
  <si>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</si>
  <si>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</si>
  <si>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</si>
  <si>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</si>
  <si>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</si>
  <si>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</si>
  <si>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</si>
  <si>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</si>
  <si>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</si>
  <si>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</si>
  <si>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</si>
  <si>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</si>
  <si>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</si>
  <si>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</si>
  <si>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</si>
  <si>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</si>
  <si>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</si>
  <si>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</si>
  <si>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</si>
  <si>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</si>
  <si>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</si>
  <si>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</si>
  <si>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</si>
  <si>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</si>
  <si>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</si>
  <si>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</si>
  <si>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</si>
  <si>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</si>
  <si>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</si>
  <si>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</si>
  <si>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</si>
  <si>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</si>
  <si>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</si>
  <si>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</si>
  <si>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</si>
  <si>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</si>
  <si>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</si>
  <si>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</si>
  <si>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</si>
  <si>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</si>
  <si>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</si>
  <si>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</si>
  <si>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</si>
  <si>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</si>
  <si>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</si>
  <si>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</si>
  <si>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</si>
  <si>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</si>
  <si>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</si>
  <si>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</si>
  <si>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</si>
  <si>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</si>
  <si>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</si>
  <si>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</si>
  <si>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</si>
  <si>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</si>
  <si>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</si>
  <si>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</si>
  <si>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</si>
  <si>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</si>
  <si>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</si>
  <si>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</si>
  <si>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</si>
  <si>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</si>
  <si>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</si>
  <si>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</si>
  <si>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</si>
  <si>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</si>
  <si>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</si>
  <si>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</si>
  <si>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</si>
  <si>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</si>
  <si>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</si>
  <si>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</si>
  <si>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</si>
  <si>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</si>
  <si>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</si>
  <si>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</si>
  <si>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</si>
  <si>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</si>
  <si>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</si>
  <si>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</si>
  <si>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</si>
  <si>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</si>
  <si>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</si>
  <si>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</si>
  <si>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</si>
  <si>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</si>
  <si>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</si>
  <si>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</si>
  <si>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</si>
  <si>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</si>
  <si>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</si>
  <si>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</si>
  <si>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</si>
  <si>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</si>
  <si>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</si>
  <si>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</si>
  <si>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</si>
  <si>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</si>
  <si>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</si>
  <si>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</si>
  <si>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</si>
  <si>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</si>
  <si>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</si>
  <si>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</si>
  <si>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</si>
  <si>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</si>
  <si>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</si>
  <si>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</si>
  <si>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</si>
  <si>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</si>
  <si>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</si>
  <si>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</si>
  <si>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</si>
  <si>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</si>
  <si>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</si>
  <si>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</si>
  <si>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</si>
  <si>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</si>
  <si>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</si>
  <si>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</si>
  <si>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</si>
  <si>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</si>
  <si>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</si>
  <si>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</si>
  <si>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</si>
  <si>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</si>
  <si>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</si>
  <si>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</si>
  <si>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</si>
  <si>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</si>
  <si>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</si>
  <si>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</si>
  <si>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</si>
  <si>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</si>
  <si>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</si>
  <si>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</si>
  <si>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</si>
  <si>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</si>
  <si>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</si>
  <si>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</si>
  <si>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</si>
  <si>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</si>
  <si>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</si>
  <si>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</si>
  <si>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</si>
  <si>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</si>
  <si>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</si>
  <si>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</si>
  <si>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</si>
  <si>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</si>
  <si>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</si>
  <si>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</si>
  <si>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</si>
  <si>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</si>
  <si>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</si>
  <si>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</si>
  <si>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</si>
  <si>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</si>
  <si>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</si>
  <si>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</si>
  <si>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</si>
  <si>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</si>
  <si>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</si>
  <si>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</si>
  <si>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</si>
  <si>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</si>
  <si>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</si>
  <si>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</si>
  <si>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</si>
  <si>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</si>
  <si>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</si>
  <si>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</si>
  <si>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</si>
  <si>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</si>
  <si>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</si>
  <si>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</si>
  <si>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</si>
  <si>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</si>
  <si>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</si>
  <si>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</si>
  <si>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</si>
  <si>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</si>
  <si>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</si>
  <si>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</si>
  <si>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</si>
  <si>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</si>
  <si>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</si>
  <si>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</si>
  <si>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</si>
  <si>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</si>
  <si>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</si>
  <si>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</si>
  <si>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</si>
  <si>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</si>
  <si>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</si>
  <si>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</si>
  <si>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</si>
  <si>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</si>
  <si>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</si>
  <si>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</si>
  <si>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</si>
  <si>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</si>
  <si>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</si>
  <si>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</si>
  <si>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</si>
  <si>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</si>
  <si>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</si>
  <si>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</si>
  <si>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</si>
  <si>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</si>
  <si>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</si>
  <si>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</si>
  <si>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</si>
  <si>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</si>
  <si>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</si>
  <si>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</si>
  <si>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</si>
  <si>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</si>
  <si>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</si>
  <si>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</si>
  <si>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</si>
  <si>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</si>
  <si>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</si>
  <si>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</si>
  <si>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</si>
  <si>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</si>
  <si>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</si>
  <si>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</si>
  <si>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</si>
  <si>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</si>
  <si>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</si>
  <si>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</si>
  <si>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</si>
  <si>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</si>
  <si>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</si>
  <si>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</si>
  <si>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</si>
  <si>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</si>
  <si>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</si>
  <si>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</si>
  <si>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</si>
  <si>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</si>
  <si>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</si>
  <si>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</si>
  <si>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</si>
  <si>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</si>
  <si>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</si>
  <si>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</si>
  <si>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</si>
  <si>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</si>
  <si>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</si>
  <si>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</si>
  <si>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</si>
  <si>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</si>
  <si>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</si>
  <si>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</si>
  <si>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</si>
  <si>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</si>
  <si>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</si>
  <si>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</si>
  <si>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</si>
  <si>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</si>
  <si>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</si>
  <si>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</si>
  <si>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</si>
  <si>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</si>
  <si>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</si>
  <si>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</si>
  <si>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</si>
  <si>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</si>
  <si>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</si>
  <si>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</si>
  <si>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</si>
  <si>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</si>
  <si>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</si>
  <si>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</si>
  <si>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</si>
  <si>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</si>
  <si>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</si>
  <si>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</si>
  <si>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</si>
  <si>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</si>
  <si>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</si>
  <si>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</si>
  <si>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</si>
  <si>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</si>
  <si>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</si>
  <si>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</si>
  <si>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</si>
  <si>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</si>
  <si>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</si>
  <si>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</si>
  <si>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</si>
  <si>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</si>
  <si>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</si>
  <si>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</si>
  <si>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</si>
  <si>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</si>
  <si>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</si>
  <si>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</si>
  <si>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</si>
  <si>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</si>
  <si>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</si>
  <si>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</si>
  <si>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</si>
  <si>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</si>
  <si>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</si>
  <si>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</si>
  <si>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</si>
  <si>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</si>
  <si>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</si>
  <si>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</si>
  <si>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</si>
  <si>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</si>
  <si>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</si>
  <si>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</si>
  <si>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</si>
  <si>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</si>
  <si>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</si>
  <si>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</si>
  <si>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</si>
  <si>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</si>
  <si>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</si>
  <si>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</si>
  <si>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</si>
  <si>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</si>
  <si>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</si>
  <si>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</si>
  <si>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</si>
  <si>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</si>
  <si>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</si>
  <si>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</si>
  <si>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</si>
  <si>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</si>
  <si>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</si>
  <si>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</si>
  <si>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</si>
  <si>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</si>
  <si>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</si>
  <si>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</si>
  <si>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</si>
  <si>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</si>
  <si>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</si>
  <si>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</si>
  <si>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</si>
  <si>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</si>
  <si>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</si>
  <si>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</si>
  <si>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</si>
  <si>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</si>
  <si>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</si>
  <si>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</si>
  <si>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</si>
  <si>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</si>
  <si>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</si>
  <si>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</si>
  <si>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</si>
  <si>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</si>
  <si>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</si>
  <si>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</si>
  <si>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</si>
  <si>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</si>
  <si>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</si>
  <si>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</si>
  <si>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</si>
  <si>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</si>
  <si>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</si>
  <si>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</si>
  <si>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</si>
  <si>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</si>
  <si>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</si>
  <si>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</si>
  <si>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</si>
  <si>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</si>
  <si>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</si>
  <si>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</si>
  <si>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</si>
  <si>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</si>
  <si>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</si>
  <si>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</si>
  <si>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</si>
  <si>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</si>
  <si>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</si>
  <si>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</si>
  <si>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</si>
  <si>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</si>
  <si>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</si>
  <si>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</si>
  <si>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</si>
  <si>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</si>
  <si>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</si>
  <si>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</si>
  <si>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</si>
  <si>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</si>
  <si>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</si>
  <si>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</si>
  <si>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</si>
  <si>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</si>
  <si>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</si>
  <si>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</si>
  <si>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</si>
  <si>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</si>
  <si>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</si>
  <si>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</si>
  <si>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</si>
  <si>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</si>
  <si>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</si>
  <si>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</si>
  <si>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</si>
  <si>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</si>
  <si>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</si>
  <si>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</si>
  <si>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</si>
  <si>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</si>
  <si>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</si>
  <si>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</si>
  <si>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</si>
  <si>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</si>
  <si>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</si>
  <si>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</si>
  <si>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</si>
  <si>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</si>
  <si>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</si>
  <si>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</si>
  <si>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</si>
  <si>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</si>
  <si>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</si>
  <si>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</si>
  <si>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</si>
  <si>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</si>
  <si>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</si>
  <si>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</si>
  <si>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</si>
  <si>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</si>
  <si>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</si>
  <si>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</si>
  <si>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</si>
  <si>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</si>
  <si>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</si>
  <si>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</si>
  <si>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</si>
  <si>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</si>
  <si>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</si>
  <si>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</si>
  <si>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</si>
  <si>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</si>
  <si>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</si>
  <si>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</si>
  <si>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</si>
  <si>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</si>
  <si>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</si>
  <si>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</si>
  <si>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</si>
  <si>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</si>
  <si>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</si>
  <si>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</si>
  <si>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</si>
  <si>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</si>
  <si>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</si>
  <si>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</si>
  <si>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</si>
  <si>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</si>
  <si>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</si>
  <si>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</si>
  <si>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</si>
  <si>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</si>
  <si>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</si>
  <si>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</si>
  <si>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</si>
  <si>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</si>
  <si>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</si>
  <si>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</si>
  <si>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</si>
  <si>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</si>
  <si>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</si>
  <si>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</si>
  <si>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</si>
  <si>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</si>
  <si>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</si>
  <si>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</si>
  <si>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</si>
  <si>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</si>
  <si>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</si>
  <si>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</si>
  <si>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</si>
  <si>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</si>
  <si>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</si>
  <si>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</si>
  <si>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</si>
  <si>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</si>
  <si>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</si>
  <si>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</si>
  <si>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</si>
  <si>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</si>
  <si>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</si>
  <si>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</si>
  <si>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</si>
  <si>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</si>
  <si>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</si>
  <si>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</si>
  <si>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</si>
  <si>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</si>
  <si>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</si>
  <si>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</si>
  <si>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</si>
  <si>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</si>
  <si>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</si>
  <si>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</si>
  <si>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</si>
  <si>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</si>
  <si>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</si>
  <si>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</si>
  <si>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</si>
  <si>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</si>
  <si>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</si>
  <si>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</si>
  <si>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</si>
  <si>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</si>
  <si>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</si>
  <si>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</si>
  <si>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</si>
  <si>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</si>
  <si>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</si>
  <si>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</si>
  <si>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</si>
  <si>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</si>
  <si>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</si>
  <si>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</si>
  <si>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</si>
  <si>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</si>
  <si>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</si>
  <si>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</si>
  <si>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</si>
  <si>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</si>
  <si>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</si>
  <si>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</si>
  <si>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</si>
  <si>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</si>
  <si>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</si>
  <si>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</si>
  <si>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</si>
  <si>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</si>
  <si>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</si>
  <si>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</si>
  <si>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</si>
  <si>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</si>
  <si>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</si>
  <si>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</si>
  <si>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</si>
  <si>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</si>
  <si>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</si>
  <si>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</si>
  <si>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</si>
  <si>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</si>
  <si>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</si>
  <si>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</si>
  <si>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</si>
  <si>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</si>
  <si>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</si>
  <si>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</si>
  <si>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</si>
  <si>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</si>
  <si>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</si>
  <si>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</si>
  <si>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</si>
  <si>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</si>
  <si>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</si>
  <si>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</si>
  <si>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</si>
  <si>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</si>
  <si>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</si>
  <si>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</si>
  <si>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</si>
  <si>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</si>
  <si>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</si>
  <si>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</si>
  <si>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</si>
  <si>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</si>
  <si>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</si>
  <si>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</si>
  <si>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</si>
  <si>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</si>
  <si>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</si>
  <si>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</si>
  <si>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</si>
  <si>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</si>
  <si>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</si>
  <si>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</si>
  <si>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</si>
  <si>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</si>
  <si>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</si>
  <si>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</si>
  <si>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</si>
  <si>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</si>
  <si>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</si>
  <si>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</si>
  <si>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</si>
  <si>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</si>
  <si>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</si>
  <si>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</si>
  <si>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</si>
  <si>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</si>
  <si>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</si>
  <si>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</si>
  <si>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</si>
  <si>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</si>
  <si>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</si>
  <si>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</si>
  <si>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</si>
  <si>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</si>
  <si>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</si>
  <si>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</si>
  <si>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</si>
  <si>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</si>
  <si>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</si>
  <si>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</si>
  <si>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</si>
  <si>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</si>
  <si>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</si>
  <si>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</si>
  <si>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</si>
  <si>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</si>
  <si>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</si>
  <si>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</si>
  <si>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</si>
  <si>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</si>
  <si>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</si>
  <si>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</si>
  <si>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</si>
  <si>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</si>
  <si>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</si>
  <si>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</si>
  <si>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</si>
  <si>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</si>
  <si>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</si>
  <si>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</si>
  <si>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</si>
  <si>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</si>
  <si>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</si>
  <si>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</si>
  <si>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</si>
  <si>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</si>
  <si>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</si>
  <si>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</si>
  <si>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</si>
  <si>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</si>
  <si>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</si>
  <si>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</si>
  <si>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</si>
  <si>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</si>
  <si>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</si>
  <si>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</si>
  <si>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</si>
  <si>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</si>
  <si>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</si>
  <si>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</si>
  <si>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</si>
  <si>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</si>
  <si>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</si>
  <si>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</si>
  <si>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</si>
  <si>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</si>
  <si>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</si>
  <si>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</si>
  <si>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</si>
  <si>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</si>
  <si>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</si>
  <si>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</si>
  <si>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</si>
  <si>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</si>
  <si>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</si>
  <si>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</si>
  <si>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</si>
  <si>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</si>
  <si>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</si>
  <si>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</si>
  <si>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</si>
  <si>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</si>
  <si>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</si>
  <si>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</si>
  <si>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</si>
  <si>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</si>
  <si>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</si>
  <si>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</si>
  <si>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</si>
  <si>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</si>
  <si>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</si>
  <si>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</si>
  <si>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</si>
  <si>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</si>
  <si>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</si>
  <si>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</si>
  <si>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</si>
  <si>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</si>
  <si>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</si>
  <si>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</si>
  <si>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</si>
  <si>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</si>
  <si>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</si>
  <si>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</si>
  <si>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</si>
  <si>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</si>
  <si>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</si>
  <si>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</si>
  <si>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</si>
  <si>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</si>
  <si>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</si>
  <si>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</si>
  <si>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</si>
  <si>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</si>
  <si>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</si>
  <si>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</si>
  <si>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</si>
  <si>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</si>
  <si>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</si>
  <si>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</si>
  <si>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</si>
  <si>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</si>
  <si>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</si>
  <si>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</si>
  <si>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</si>
  <si>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</si>
  <si>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</si>
  <si>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</si>
  <si>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</si>
  <si>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</si>
  <si>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</si>
  <si>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</si>
  <si>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</si>
  <si>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</si>
  <si>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</si>
  <si>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</si>
  <si>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</si>
  <si>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</si>
  <si>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</si>
  <si>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</si>
  <si>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</si>
  <si>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</si>
  <si>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</si>
  <si>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</si>
  <si>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</si>
  <si>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</si>
  <si>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</si>
  <si>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</si>
  <si>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</si>
  <si>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</si>
  <si>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</si>
  <si>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</si>
  <si>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</si>
  <si>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</si>
  <si>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</si>
  <si>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</si>
  <si>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</si>
  <si>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</si>
  <si>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</si>
  <si>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</si>
  <si>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</si>
  <si>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</si>
  <si>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</si>
  <si>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</si>
  <si>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</si>
  <si>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</si>
  <si>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</si>
  <si>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</si>
  <si>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</si>
  <si>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</si>
  <si>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</si>
  <si>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</si>
  <si>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</si>
  <si>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</si>
  <si>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</si>
  <si>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</si>
  <si>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</si>
  <si>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</si>
  <si>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</si>
  <si>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</si>
  <si>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</si>
  <si>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</si>
  <si>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</si>
  <si>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</si>
  <si>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</si>
  <si>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</si>
  <si>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</si>
  <si>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</si>
  <si>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</si>
  <si>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</si>
  <si>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</si>
  <si>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</si>
  <si>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</si>
  <si>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</si>
  <si>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</si>
  <si>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</si>
  <si>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</si>
  <si>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</si>
  <si>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</si>
  <si>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</si>
  <si>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</si>
  <si>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</si>
  <si>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</si>
  <si>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</si>
  <si>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</si>
  <si>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</si>
  <si>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</si>
  <si>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</si>
  <si>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</si>
  <si>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</si>
  <si>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</si>
  <si>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</si>
  <si>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</si>
  <si>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</si>
  <si>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</si>
  <si>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</si>
  <si>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</si>
  <si>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</si>
  <si>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</si>
  <si>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</si>
  <si>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</si>
  <si>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</si>
  <si>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</si>
  <si>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</si>
  <si>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</si>
  <si>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</si>
  <si>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</si>
  <si>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</si>
  <si>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</si>
  <si>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</si>
  <si>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</si>
  <si>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</si>
  <si>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</si>
  <si>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</si>
  <si>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</si>
  <si>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</si>
  <si>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</si>
  <si>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</si>
  <si>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</si>
  <si>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</si>
  <si>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</si>
  <si>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</si>
  <si>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</si>
  <si>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</si>
  <si>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</si>
  <si>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</si>
  <si>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</si>
  <si>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</si>
  <si>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</si>
  <si>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</si>
  <si>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</si>
  <si>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</si>
  <si>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</si>
  <si>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</si>
  <si>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</si>
  <si>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</si>
  <si>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</si>
  <si>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</si>
  <si>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</si>
  <si>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</si>
  <si>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</si>
  <si>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</si>
  <si>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</si>
  <si>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</si>
  <si>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</si>
  <si>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</si>
  <si>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</si>
  <si>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</si>
  <si>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</si>
  <si>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</si>
  <si>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</si>
  <si>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</si>
  <si>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</si>
  <si>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</si>
  <si>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</si>
  <si>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</si>
  <si>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</si>
  <si>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</si>
  <si>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</si>
  <si>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</si>
  <si>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</si>
  <si>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</si>
  <si>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</si>
  <si>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</si>
  <si>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</si>
  <si>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</si>
  <si>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</si>
  <si>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</si>
  <si>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</si>
  <si>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</si>
  <si>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</si>
  <si>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</si>
  <si>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</si>
  <si>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</si>
  <si>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</si>
  <si>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</si>
  <si>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</si>
  <si>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</si>
  <si>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</si>
  <si>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</si>
  <si>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</si>
  <si>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</si>
  <si>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</si>
  <si>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</si>
  <si>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</si>
  <si>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</si>
  <si>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</si>
  <si>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</si>
  <si>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</si>
  <si>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</si>
  <si>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</si>
  <si>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</si>
  <si>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</si>
  <si>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</si>
  <si>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</si>
  <si>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</si>
  <si>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</si>
  <si>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</si>
  <si>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</si>
  <si>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</si>
  <si>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</si>
  <si>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</si>
  <si>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</si>
  <si>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</si>
  <si>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</si>
  <si>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</si>
  <si>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</si>
  <si>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</si>
  <si>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</si>
  <si>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</si>
  <si>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</si>
  <si>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</si>
  <si>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</si>
  <si>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</si>
  <si>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</si>
  <si>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</si>
  <si>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</si>
  <si>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</si>
  <si>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</si>
  <si>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</si>
  <si>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</si>
  <si>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</si>
  <si>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</si>
  <si>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</si>
  <si>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</si>
  <si>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</si>
  <si>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</si>
  <si>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</si>
  <si>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</si>
  <si>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</si>
  <si>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</si>
  <si>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</si>
  <si>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</si>
  <si>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</si>
  <si>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</si>
  <si>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</si>
  <si>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</si>
  <si>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</si>
  <si>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</si>
  <si>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</si>
  <si>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</si>
  <si>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</si>
  <si>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</si>
  <si>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</si>
  <si>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</si>
  <si>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</si>
  <si>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</si>
  <si>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</si>
  <si>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</si>
  <si>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</si>
  <si>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</si>
  <si>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</si>
  <si>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</si>
  <si>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</si>
  <si>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</si>
  <si>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</si>
  <si>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</si>
  <si>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</si>
  <si>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</si>
  <si>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</si>
  <si>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</si>
  <si>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</si>
  <si>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</si>
  <si>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</si>
  <si>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</si>
  <si>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</si>
  <si>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</si>
  <si>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</si>
  <si>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</si>
  <si>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</si>
  <si>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</si>
  <si>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</si>
  <si>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</si>
  <si>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</si>
  <si>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</si>
  <si>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</si>
  <si>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</si>
  <si>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</si>
  <si>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</si>
  <si>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</si>
  <si>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</si>
  <si>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</si>
  <si>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</si>
  <si>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</si>
  <si>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</si>
  <si>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</si>
  <si>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</si>
  <si>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</si>
  <si>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</si>
  <si>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</si>
  <si>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</si>
  <si>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</si>
  <si>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</si>
  <si>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</si>
  <si>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</si>
  <si>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</si>
  <si>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</si>
  <si>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</si>
  <si>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</si>
  <si>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</si>
  <si>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</si>
  <si>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</si>
  <si>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</si>
  <si>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</si>
  <si>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</si>
  <si>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</si>
  <si>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</si>
  <si>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</si>
  <si>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</si>
  <si>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</si>
  <si>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</si>
  <si>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</si>
  <si>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</si>
  <si>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</si>
  <si>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</si>
  <si>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</si>
  <si>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</si>
  <si>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</si>
  <si>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</si>
  <si>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</si>
  <si>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</si>
  <si>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</si>
  <si>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</si>
  <si>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</si>
  <si>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</si>
  <si>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</si>
  <si>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</si>
  <si>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</si>
  <si>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</si>
  <si>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</si>
  <si>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</si>
  <si>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</si>
  <si>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</si>
  <si>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</si>
  <si>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</si>
  <si>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</si>
  <si>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</si>
  <si>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</si>
  <si>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</si>
  <si>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</si>
  <si>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</si>
  <si>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</si>
  <si>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</si>
  <si>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</si>
  <si>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</si>
  <si>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</si>
  <si>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</si>
  <si>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</si>
  <si>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</si>
  <si>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</si>
  <si>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</si>
  <si>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</si>
  <si>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</si>
  <si>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</si>
  <si>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</si>
  <si>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</si>
  <si>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</si>
  <si>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</si>
  <si>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</si>
  <si>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</si>
  <si>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</si>
  <si>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</si>
  <si>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</si>
  <si>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</si>
  <si>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</si>
  <si>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</si>
  <si>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</si>
  <si>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</si>
  <si>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</si>
  <si>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</si>
  <si>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</si>
  <si>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</si>
  <si>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</si>
  <si>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</si>
  <si>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</si>
  <si>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</si>
  <si>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</si>
  <si>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</si>
  <si>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</si>
  <si>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</si>
  <si>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</si>
  <si>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</si>
  <si>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</si>
  <si>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</si>
  <si>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</si>
  <si>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</si>
  <si>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</si>
  <si>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</si>
  <si>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</si>
  <si>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</si>
  <si>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</si>
  <si>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</si>
  <si>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</si>
  <si>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</si>
  <si>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</si>
  <si>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</si>
  <si>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</si>
  <si>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</si>
  <si>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</si>
  <si>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</si>
  <si>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</si>
  <si>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</si>
  <si>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</si>
  <si>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</si>
  <si>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</si>
  <si>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</si>
  <si>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</si>
  <si>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</si>
  <si>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</si>
  <si>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</si>
  <si>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</si>
  <si>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</si>
  <si>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</si>
  <si>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</si>
  <si>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</si>
  <si>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</si>
  <si>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</si>
  <si>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</si>
  <si>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</si>
  <si>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</si>
  <si>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</si>
  <si>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</si>
  <si>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</si>
  <si>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</si>
  <si>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</si>
  <si>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</si>
  <si>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</si>
  <si>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</si>
  <si>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</si>
  <si>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</si>
  <si>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</si>
  <si>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</si>
  <si>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</si>
  <si>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</si>
  <si>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</si>
  <si>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</si>
  <si>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</si>
  <si>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</si>
  <si>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</si>
  <si>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</si>
  <si>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</si>
  <si>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</si>
  <si>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</si>
  <si>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</si>
  <si>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</si>
  <si>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</si>
  <si>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</si>
  <si>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</si>
  <si>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</si>
  <si>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</si>
  <si>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</si>
  <si>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</si>
  <si>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</si>
  <si>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</si>
  <si>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</si>
  <si>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</si>
  <si>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</si>
  <si>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</si>
  <si>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</si>
  <si>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</si>
  <si>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</si>
  <si>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</si>
  <si>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</si>
  <si>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</si>
  <si>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</si>
  <si>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</si>
  <si>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</si>
  <si>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</si>
  <si>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</si>
  <si>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</si>
  <si>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</si>
  <si>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</si>
  <si>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</si>
  <si>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</si>
  <si>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</si>
  <si>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</si>
  <si>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</si>
  <si>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</si>
  <si>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</si>
  <si>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</si>
  <si>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</si>
  <si>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</si>
  <si>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</si>
  <si>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</si>
  <si>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</si>
  <si>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</si>
  <si>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</si>
  <si>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</si>
  <si>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</si>
  <si>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</si>
  <si>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</si>
  <si>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</si>
  <si>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</si>
  <si>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</si>
  <si>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</si>
  <si>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</si>
  <si>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</si>
  <si>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</si>
  <si>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</si>
  <si>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</si>
  <si>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</si>
  <si>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</si>
  <si>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</si>
  <si>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</si>
  <si>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</si>
  <si>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</si>
  <si>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</si>
  <si>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</si>
  <si>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</si>
  <si>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</si>
  <si>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</si>
  <si>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</si>
  <si>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</si>
  <si>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</si>
  <si>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</si>
  <si>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</si>
  <si>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</si>
  <si>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</si>
  <si>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</si>
  <si>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</si>
  <si>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</si>
  <si>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</si>
  <si>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</si>
  <si>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</si>
  <si>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</si>
  <si>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</si>
  <si>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</si>
  <si>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</si>
  <si>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</si>
  <si>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</si>
  <si>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</si>
  <si>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</si>
  <si>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</si>
  <si>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</si>
  <si>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</si>
  <si>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</si>
  <si>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</si>
  <si>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</si>
  <si>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</si>
  <si>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</si>
  <si>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</si>
  <si>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</si>
  <si>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</si>
  <si>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</si>
  <si>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</si>
  <si>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</si>
  <si>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</si>
  <si>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</si>
  <si>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</si>
  <si>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</si>
  <si>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</si>
  <si>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</si>
  <si>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</si>
  <si>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</si>
  <si>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</si>
  <si>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</si>
  <si>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</si>
  <si>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</si>
  <si>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</si>
  <si>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</si>
  <si>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</si>
  <si>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</si>
  <si>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</si>
  <si>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</si>
  <si>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</si>
  <si>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</si>
  <si>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</si>
  <si>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</si>
  <si>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</si>
  <si>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</si>
  <si>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</si>
  <si>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</si>
  <si>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</si>
  <si>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</si>
  <si>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</si>
  <si>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</si>
  <si>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</si>
  <si>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</si>
  <si>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</si>
  <si>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</si>
  <si>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</si>
  <si>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</si>
  <si>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</si>
  <si>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</si>
  <si>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</si>
  <si>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</si>
  <si>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</si>
  <si>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</si>
  <si>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</si>
  <si>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</si>
  <si>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</si>
  <si>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</si>
  <si>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</si>
  <si>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</si>
  <si>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</si>
  <si>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</si>
  <si>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</si>
  <si>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</si>
  <si>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</si>
  <si>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</si>
  <si>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</si>
  <si>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</si>
  <si>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</si>
  <si>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</si>
  <si>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</si>
  <si>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</si>
  <si>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</si>
  <si>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</si>
  <si>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</si>
  <si>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</si>
  <si>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</si>
  <si>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</si>
  <si>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</si>
  <si>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</si>
  <si>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</si>
  <si>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</si>
  <si>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</si>
  <si>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</si>
  <si>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</si>
  <si>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</si>
  <si>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</si>
  <si>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</si>
  <si>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</si>
  <si>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</si>
  <si>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</si>
  <si>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</si>
  <si>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</si>
  <si>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</si>
  <si>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</si>
  <si>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</si>
  <si>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</si>
  <si>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</si>
  <si>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</si>
  <si>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</si>
  <si>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</si>
  <si>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</si>
  <si>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</si>
  <si>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</si>
  <si>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</si>
  <si>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</si>
  <si>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</si>
  <si>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</si>
  <si>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</si>
  <si>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</si>
  <si>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</si>
  <si>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</si>
  <si>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</si>
  <si>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</si>
  <si>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</si>
  <si>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</si>
  <si>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</si>
  <si>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</si>
  <si>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</si>
  <si>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</si>
  <si>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</si>
  <si>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</si>
  <si>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</si>
  <si>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</si>
  <si>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</si>
  <si>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</si>
  <si>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</si>
  <si>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</si>
  <si>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</si>
  <si>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</si>
  <si>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</si>
  <si>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</si>
  <si>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</si>
  <si>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2551037</t>
  </si>
  <si>
    <t>31897959</t>
  </si>
  <si>
    <t>Súkromná škola EDUCO</t>
  </si>
  <si>
    <t>251087</t>
  </si>
  <si>
    <t>Uhrada za prenájom telocvične</t>
  </si>
  <si>
    <t>36692204</t>
  </si>
  <si>
    <t>Volejbal, s.r.o.</t>
  </si>
  <si>
    <t>2500443</t>
  </si>
  <si>
    <t>úhrada za prenájom bazéna</t>
  </si>
  <si>
    <t>Slanícky dvor</t>
  </si>
  <si>
    <t>Kontaktná osoba zodpovedná za vyplnený formulár  
meno a priezvisko: Jana  Čániová
e-mail: janacaniova@atlas.sk 
tel. kontakt (mobil):  +421 905892235</t>
  </si>
  <si>
    <t>úhrada za nákup lôt</t>
  </si>
  <si>
    <t>51752506</t>
  </si>
  <si>
    <t>25VF00443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</si>
</sst>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27" val="2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7"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5"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3"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3" t="s">
        <v>1331</v>
      </c>
      <c r="C10" s="205"/>
      <c r="D10" s="205"/>
    </row>
    <row r="11" spans="1:4" s="18" customFormat="1" ht="42.75" customHeight="1" x14ac:dyDescent="0.2">
      <c r="A11" s="293" t="s">
        <v>1332</v>
      </c>
      <c r="C11" s="205"/>
      <c r="D11" s="205"/>
    </row>
    <row r="12" spans="1:4" s="18" customFormat="1" ht="20.45" customHeight="1" x14ac:dyDescent="0.2">
      <c r="A12" s="301" t="s">
        <v>1351</v>
      </c>
      <c r="C12" s="205"/>
      <c r="D12" s="205"/>
    </row>
    <row r="13" spans="1:4" s="18" customFormat="1" ht="23.45" customHeight="1" x14ac:dyDescent="0.2">
      <c r="A13" s="306"/>
      <c r="C13" s="205"/>
      <c r="D13" s="205"/>
    </row>
    <row r="14" spans="1:4" s="18" customFormat="1" ht="18" x14ac:dyDescent="0.2">
      <c r="A14" s="307" t="s">
        <v>5</v>
      </c>
      <c r="C14" s="205"/>
      <c r="D14" s="205"/>
    </row>
    <row r="15" spans="1:4" ht="16.350000000000001" customHeight="1" x14ac:dyDescent="0.2">
      <c r="A15" s="127"/>
      <c r="C15" s="21"/>
    </row>
    <row r="16" spans="1:4" ht="306" x14ac:dyDescent="0.2">
      <c r="A16" s="295" t="s">
        <v>6</v>
      </c>
      <c r="C16" s="21"/>
    </row>
    <row r="17" spans="1:4" ht="17.45" customHeight="1" x14ac:dyDescent="0.2">
      <c r="A17" s="21"/>
      <c r="C17" s="21"/>
    </row>
    <row r="18" spans="1:4" ht="204.9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1338</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8"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4"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700000000000003" customHeight="1" x14ac:dyDescent="0.2">
      <c r="A132" s="23" t="s">
        <v>1348</v>
      </c>
    </row>
    <row r="133" spans="1:1" ht="61.5" customHeight="1" x14ac:dyDescent="0.2">
      <c r="A133" s="300" t="s">
        <v>1360</v>
      </c>
    </row>
    <row r="134" spans="1:1" x14ac:dyDescent="0.2">
      <c r="A134" s="260" t="s">
        <v>1361</v>
      </c>
    </row>
    <row r="135" spans="1:1" ht="102" x14ac:dyDescent="0.2">
      <c r="A135" s="300" t="s">
        <v>1349</v>
      </c>
    </row>
    <row r="136" spans="1:1" x14ac:dyDescent="0.2">
      <c r="A136"/>
    </row>
    <row r="137" spans="1:1" ht="71.45" customHeight="1" x14ac:dyDescent="0.2">
      <c r="A137" s="299"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Volejbalový klub Rachmaninka Liptovský Mikuláš, Eduarda Penkalu 878/7, Liptovský Mikuláš, 031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0"/>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42433509</v>
      </c>
      <c r="F19" s="145" t="s">
        <v>1270</v>
      </c>
      <c r="G19" s="207"/>
      <c r="H19" s="146"/>
      <c r="N19" s="137" t="str">
        <f t="shared" si="0"/>
        <v xml:space="preserve"> - </v>
      </c>
    </row>
    <row r="20" spans="1:16" x14ac:dyDescent="0.2">
      <c r="A20" s="139" t="s">
        <v>392</v>
      </c>
      <c r="B20" s="143">
        <f>F6</f>
        <v>0</v>
      </c>
      <c r="C20" s="137"/>
      <c r="F20" s="147"/>
      <c r="G20" s="283"/>
      <c r="H20" s="148"/>
    </row>
    <row r="21" spans="1:16" x14ac:dyDescent="0.2">
      <c r="B21" s="137"/>
      <c r="C21" s="137"/>
      <c r="F21" s="147" t="s">
        <v>1275</v>
      </c>
      <c r="G21" s="283">
        <v>421947749446</v>
      </c>
      <c r="H21" s="148"/>
      <c r="N21" s="137" t="str">
        <f>O21&amp;" - "&amp;P21</f>
        <v>026 01 - Šport pre všetkých, školský a univerzitný šport</v>
      </c>
      <c r="O21" s="137" t="s">
        <v>317</v>
      </c>
      <c r="P21" s="137" t="s">
        <v>318</v>
      </c>
    </row>
    <row r="22" spans="1:16" x14ac:dyDescent="0.2">
      <c r="A22" s="137"/>
      <c r="B22" s="137"/>
      <c r="F22" s="147" t="s">
        <v>1276</v>
      </c>
      <c r="G22" s="283">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A44" sqref="A44"/>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Volejbalový klub Rachmaninka Liptovský Mikuláš</v>
      </c>
      <c r="C3" s="338"/>
      <c r="D3" s="338"/>
      <c r="G3" s="252">
        <v>45747</v>
      </c>
    </row>
    <row r="4" spans="1:7" ht="14.25" x14ac:dyDescent="0.2">
      <c r="A4" s="30" t="s">
        <v>313</v>
      </c>
      <c r="B4" s="29" t="str">
        <f>RIGHT("0000"&amp;INDEX(Adr!A:A,Doklady!B102+1),8)</f>
        <v>42433509</v>
      </c>
      <c r="G4" s="252">
        <v>45777</v>
      </c>
    </row>
    <row r="5" spans="1:7" ht="14.25" x14ac:dyDescent="0.2">
      <c r="A5" s="30" t="s">
        <v>314</v>
      </c>
      <c r="B5" s="29" t="str">
        <f>INDEX(Adr!D:D,Doklady!B102+1)&amp;", "&amp;INDEX(Adr!E:E,Doklady!B102+1)</f>
        <v>Eduarda Penkalu 878/7, Liptovský Mikuláš</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2211.3000000000002</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2211.3000000000002</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0"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INDEX(Adr!B2:B242,Doklady!B102)</f>
        <v>Volejbalový klub Rachmaninka Liptovský Mikuláš</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42433509</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Eduarda Penkalu 878/7, Liptovský Mikuláš, 031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2211.3000000000002</v>
      </c>
      <c r="D10" s="126">
        <f>C10-E10</f>
        <v>2211.3000000000002</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2211.3000000000002</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2211.3000000000002</v>
      </c>
      <c r="D53" s="73">
        <f>IF(A53&lt;&gt;"",Doklady!I1-Doklady!J1,"")</f>
        <v>2211.3000000000002</v>
      </c>
      <c r="E53" s="73">
        <f>IF(A53&lt;&gt;"",MIN(D53,C53)*Doklady!C1/(1-Doklady!C1),"")</f>
        <v>0</v>
      </c>
      <c r="F53" s="71">
        <f>IF(A53&lt;&gt;"",Doklady!J1,"")</f>
        <v>0</v>
      </c>
      <c r="G53" s="73">
        <f>+IFERROR(HLOOKUP(IF(RIGHT(B53,15)="bežné transfery",LEFT(B53,LEN(B53)-18),0),$J$40:$K$42,3,0),MIN(C53,D53))</f>
        <v>2211.3000000000002</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2211.3000000000002</v>
      </c>
      <c r="D130" s="228">
        <f t="shared" ref="D130:I130" si="9">SUM(D53:D129)</f>
        <v>2211.3000000000002</v>
      </c>
      <c r="E130" s="228">
        <f t="shared" si="9"/>
        <v>0</v>
      </c>
      <c r="F130" s="228">
        <f t="shared" si="9"/>
        <v>0</v>
      </c>
      <c r="G130" s="228">
        <f t="shared" si="9"/>
        <v>2211.3000000000002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325">
        <v>45978</v>
      </c>
      <c r="C140" s="229"/>
      <c r="D140" s="362"/>
      <c r="E140" s="362"/>
      <c r="F140" s="362"/>
      <c r="G140" s="362"/>
      <c r="H140" s="362"/>
      <c r="I140" s="362"/>
      <c r="J140" s="85"/>
    </row>
    <row r="141" spans="1:26" ht="68.25" customHeight="1" x14ac:dyDescent="0.2">
      <c r="A141" s="9"/>
      <c r="B141" s="280" t="s">
        <v>3011</v>
      </c>
      <c r="C141" s="214"/>
      <c r="D141" s="342" t="s">
        <v>393</v>
      </c>
      <c r="E141" s="342"/>
      <c r="F141" s="342"/>
      <c r="G141" s="342"/>
      <c r="H141" s="342"/>
      <c r="I141" s="342"/>
      <c r="J141" s="85"/>
    </row>
    <row r="142" spans="1:26" ht="12.75" x14ac:dyDescent="0.2">
      <c r="A142" s="9"/>
      <c r="B142" s="279"/>
      <c r="C142" s="214"/>
      <c r="D142" s="263"/>
      <c r="E142" s="263"/>
      <c r="F142" s="263"/>
      <c r="G142" s="263"/>
      <c r="H142" s="263"/>
      <c r="I142" s="263"/>
      <c r="J142" s="85"/>
    </row>
    <row r="143" spans="1:26" ht="12.75" x14ac:dyDescent="0.2">
      <c r="A143" s="9"/>
      <c r="B143" s="279"/>
      <c r="C143" s="214"/>
      <c r="D143" s="263"/>
      <c r="E143" s="263"/>
      <c r="F143" s="263"/>
      <c r="G143" s="263"/>
      <c r="H143" s="263"/>
      <c r="I143" s="263"/>
      <c r="J143" s="85"/>
    </row>
    <row r="144" spans="1:26" ht="12.75" x14ac:dyDescent="0.2">
      <c r="A144" s="9"/>
      <c r="B144" s="280"/>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D118" sqref="D118:E118"/>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42433509</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2211.3000000000002</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492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227</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c r="B107" s="14"/>
      <c r="C107" s="14"/>
      <c r="D107" s="16"/>
      <c r="E107" s="16"/>
      <c r="F107" s="14"/>
      <c r="G107" s="14"/>
      <c r="H107" s="14"/>
      <c r="I107" s="15"/>
      <c r="J107" s="77"/>
      <c r="K107" s="92"/>
    </row>
    <row r="108" spans="1:25" ht="12.75" x14ac:dyDescent="0.2">
      <c r="A108" s="14" t="s">
        <v>3000</v>
      </c>
      <c r="B108" s="14" t="s">
        <v>3001</v>
      </c>
      <c r="C108" s="14" t="s">
        <v>3001</v>
      </c>
      <c r="D108" s="16">
        <v>45882</v>
      </c>
      <c r="E108" s="16">
        <v>45959</v>
      </c>
      <c r="F108" s="14" t="s">
        <v>3005</v>
      </c>
      <c r="G108" s="14" t="s">
        <v>3002</v>
      </c>
      <c r="H108" s="14" t="s">
        <v>3003</v>
      </c>
      <c r="I108" s="15">
        <v>1204</v>
      </c>
      <c r="J108" s="77">
        <v>10</v>
      </c>
      <c r="K108" s="92"/>
    </row>
    <row r="109" spans="1:25" ht="12.75" x14ac:dyDescent="0.2">
      <c r="A109" s="14"/>
      <c r="B109" s="14"/>
      <c r="C109" s="14"/>
      <c r="D109" s="16"/>
      <c r="E109" s="16"/>
      <c r="F109" s="14"/>
      <c r="G109" s="14"/>
      <c r="H109" s="14"/>
      <c r="I109" s="15"/>
      <c r="J109" s="77"/>
      <c r="K109" s="92"/>
    </row>
    <row r="110" spans="1:25" ht="12.75" x14ac:dyDescent="0.2">
      <c r="A110" s="14" t="s">
        <v>3000</v>
      </c>
      <c r="B110" s="14" t="s">
        <v>3008</v>
      </c>
      <c r="C110" s="14" t="s">
        <v>3014</v>
      </c>
      <c r="D110" s="16">
        <v>45883</v>
      </c>
      <c r="E110" s="16">
        <v>45959</v>
      </c>
      <c r="F110" s="14" t="s">
        <v>3009</v>
      </c>
      <c r="G110" s="14" t="s">
        <v>3013</v>
      </c>
      <c r="H110" s="14" t="s">
        <v>3010</v>
      </c>
      <c r="I110" s="15">
        <v>574</v>
      </c>
      <c r="J110" s="77">
        <v>10</v>
      </c>
      <c r="K110" s="92"/>
    </row>
    <row r="111" spans="1:25" ht="12.75" x14ac:dyDescent="0.2">
      <c r="A111" s="14"/>
      <c r="B111" s="14"/>
      <c r="C111" s="14"/>
      <c r="D111" s="16"/>
      <c r="E111" s="16"/>
      <c r="F111" s="14"/>
      <c r="G111" s="14"/>
      <c r="H111" s="14"/>
      <c r="I111" s="15"/>
      <c r="J111" s="77"/>
      <c r="K111" s="92"/>
    </row>
    <row r="112" spans="1:25" ht="12.75" x14ac:dyDescent="0.2">
      <c r="A112" s="14" t="s">
        <v>3000</v>
      </c>
      <c r="B112" s="14" t="s">
        <v>3004</v>
      </c>
      <c r="C112" s="14" t="s">
        <v>3004</v>
      </c>
      <c r="D112" s="16">
        <v>45903</v>
      </c>
      <c r="E112" s="16">
        <v>45959</v>
      </c>
      <c r="F112" s="14" t="s">
        <v>3012</v>
      </c>
      <c r="G112" s="14" t="s">
        <v>3006</v>
      </c>
      <c r="H112" s="14" t="s">
        <v>3007</v>
      </c>
      <c r="I112" s="15">
        <v>433.3</v>
      </c>
      <c r="J112" s="77">
        <v>10</v>
      </c>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7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75" x14ac:dyDescent="0.2">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75" x14ac:dyDescent="0.2">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75" x14ac:dyDescent="0.2">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75" x14ac:dyDescent="0.2">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75" x14ac:dyDescent="0.2">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75" x14ac:dyDescent="0.2">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75" x14ac:dyDescent="0.2">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7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75"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2.75"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2.5"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2.75" x14ac:dyDescent="0.2">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2.75" x14ac:dyDescent="0.2">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2.75" x14ac:dyDescent="0.2">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2.75" x14ac:dyDescent="0.2">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2.75" x14ac:dyDescent="0.2">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2.75" x14ac:dyDescent="0.2">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2.75" x14ac:dyDescent="0.2">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2.75" x14ac:dyDescent="0.2">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75" x14ac:dyDescent="0.2">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2.75" x14ac:dyDescent="0.2">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2.75" x14ac:dyDescent="0.2">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22.5"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22.5"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Volejbalový klub Rachmaninka Liptovský Mikuláš, Eduarda Penkalu 878/7, Liptovský Mikuláš, 031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1"/>
      <c r="N17" s="137" t="str">
        <f t="shared" si="0"/>
        <v xml:space="preserve">q - </v>
      </c>
      <c r="O17" s="137" t="s">
        <v>367</v>
      </c>
    </row>
    <row r="18" spans="1:16" x14ac:dyDescent="0.2">
      <c r="B18" s="193" t="s">
        <v>1274</v>
      </c>
      <c r="C18" s="142" t="str">
        <f>Spolu!C4</f>
        <v>42433509</v>
      </c>
      <c r="E18" s="147" t="s">
        <v>1275</v>
      </c>
      <c r="F18" s="281">
        <v>421947749446</v>
      </c>
      <c r="N18" s="137" t="str">
        <f t="shared" si="0"/>
        <v xml:space="preserve">r - </v>
      </c>
      <c r="O18" s="137" t="s">
        <v>368</v>
      </c>
    </row>
    <row r="19" spans="1:16" x14ac:dyDescent="0.2">
      <c r="E19" s="147" t="s">
        <v>1276</v>
      </c>
      <c r="F19" s="281">
        <v>421947749756</v>
      </c>
    </row>
    <row r="20" spans="1:16" ht="15.75" thickBot="1" x14ac:dyDescent="0.25">
      <c r="A20" s="139" t="s">
        <v>392</v>
      </c>
      <c r="B20" s="143">
        <f>F6</f>
        <v>0</v>
      </c>
      <c r="E20" s="208"/>
      <c r="F20" s="282"/>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purl.org/dc/terms/"/>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2025-11-17T07:22:58Z</cp:lastPrinted>
  <dcterms:created xsi:type="dcterms:W3CDTF">2017-02-20T06:20:12Z</dcterms:created>
  <dcterms:modified xsi:type="dcterms:W3CDTF">2026-01-19T13:19:25Z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