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codeName="Tento_zošit" defaultThemeVersion="124226"/>
  <mc:AlternateContent xmlns:mc="http://schemas.openxmlformats.org/markup-compatibility/2006">
    <mc:Choice Requires="x15">
      <x15ac:absPath xmlns:x15ac="http://schemas.microsoft.com/office/spreadsheetml/2010/11/ac" url="/Users/peterkralik/Documents/Aktualne/Súkromné dokumenty/3NT/"/>
    </mc:Choice>
  </mc:AlternateContent>
  <xr:revisionPtr revIDLastSave="0" documentId="13_ncr:1_{497BC01D-014C-F74C-B8B9-C7CB8DBF2750}" xr6:coauthVersionLast="47" xr6:coauthVersionMax="47" xr10:uidLastSave="{00000000-0000-0000-0000-000000000000}"/>
  <bookViews>
    <workbookView xWindow="0" yWindow="600" windowWidth="51200" windowHeight="269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<sst xmlns="http://schemas.openxmlformats.org/spreadsheetml/2006/main" count="6551" uniqueCount="3008">
  <si>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</si>
  <si>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</si>
  <si>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</si>
  <si>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</si>
  <si>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</si>
  <si>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</si>
  <si>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</si>
  <si>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</si>
  <si>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</si>
  <si>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</si>
  <si>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</si>
  <si>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</si>
  <si>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</si>
  <si>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</si>
  <si>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</si>
  <si>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</si>
  <si>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</si>
  <si>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</si>
  <si>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</si>
  <si>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</si>
  <si>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</si>
  <si>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</si>
  <si>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</si>
  <si>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</si>
  <si>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</si>
  <si>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</si>
  <si>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</si>
  <si>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</si>
  <si>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</si>
  <si>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</si>
  <si>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</si>
  <si>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</si>
  <si>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</si>
  <si>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</si>
  <si>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</si>
  <si>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</si>
  <si>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</si>
  <si>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</si>
  <si>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</si>
  <si>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</si>
  <si>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</si>
  <si>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</si>
  <si>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</si>
  <si>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</si>
  <si>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</si>
  <si>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</si>
  <si>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</si>
  <si>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</si>
  <si>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</si>
  <si>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</si>
  <si>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</si>
  <si>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</si>
  <si>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</si>
  <si>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</si>
  <si>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</si>
  <si>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</si>
  <si>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</si>
  <si>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</si>
  <si>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</si>
  <si>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</si>
  <si>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</si>
  <si>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</si>
  <si>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</si>
  <si>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</si>
  <si>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</si>
  <si>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</si>
  <si>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</si>
  <si>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</si>
  <si>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</si>
  <si>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</si>
  <si>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</si>
  <si>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</si>
  <si>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</si>
  <si>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</si>
  <si>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</si>
  <si>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</si>
  <si>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</si>
  <si>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</si>
  <si>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</si>
  <si>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</si>
  <si>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</si>
  <si>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</si>
  <si>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</si>
  <si>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</si>
  <si>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</si>
  <si>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</si>
  <si>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</si>
  <si>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</si>
  <si>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</si>
  <si>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</si>
  <si>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</si>
  <si>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</si>
  <si>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</si>
  <si>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</si>
  <si>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</si>
  <si>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</si>
  <si>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</si>
  <si>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</si>
  <si>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</si>
  <si>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</si>
  <si>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</si>
  <si>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</si>
  <si>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</si>
  <si>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</si>
  <si>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</si>
  <si>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</si>
  <si>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</si>
  <si>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</si>
  <si>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</si>
  <si>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</si>
  <si>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</si>
  <si>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</si>
  <si>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</si>
  <si>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</si>
  <si>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</si>
  <si>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</si>
  <si>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</si>
  <si>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</si>
  <si>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</si>
  <si>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</si>
  <si>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</si>
  <si>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</si>
  <si>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</si>
  <si>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</si>
  <si>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</si>
  <si>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</si>
  <si>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</si>
  <si>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</si>
  <si>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</si>
  <si>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</si>
  <si>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</si>
  <si>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</si>
  <si>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</si>
  <si>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</si>
  <si>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</si>
  <si>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</si>
  <si>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</si>
  <si>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</si>
  <si>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</si>
  <si>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</si>
  <si>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</si>
  <si>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</si>
  <si>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</si>
  <si>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</si>
  <si>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</si>
  <si>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</si>
  <si>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</si>
  <si>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</si>
  <si>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</si>
  <si>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</si>
  <si>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</si>
  <si>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</si>
  <si>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</si>
  <si>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</si>
  <si>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</si>
  <si>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</si>
  <si>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</si>
  <si>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</si>
  <si>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</si>
  <si>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</si>
  <si>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</si>
  <si>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</si>
  <si>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</si>
  <si>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</si>
  <si>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</si>
  <si>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</si>
  <si>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</si>
  <si>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</si>
  <si>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</si>
  <si>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</si>
  <si>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</si>
  <si>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</si>
  <si>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</si>
  <si>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</si>
  <si>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</si>
  <si>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</si>
  <si>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</si>
  <si>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</si>
  <si>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</si>
  <si>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</si>
  <si>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</si>
  <si>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</si>
  <si>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</si>
  <si>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</si>
  <si>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</si>
  <si>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</si>
  <si>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</si>
  <si>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</si>
  <si>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</si>
  <si>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</si>
  <si>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</si>
  <si>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</si>
  <si>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</si>
  <si>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</si>
  <si>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</si>
  <si>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</si>
  <si>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</si>
  <si>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</si>
  <si>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</si>
  <si>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</si>
  <si>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</si>
  <si>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</si>
  <si>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</si>
  <si>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</si>
  <si>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</si>
  <si>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</si>
  <si>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</si>
  <si>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</si>
  <si>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</si>
  <si>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</si>
  <si>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</si>
  <si>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</si>
  <si>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</si>
  <si>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</si>
  <si>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</si>
  <si>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</si>
  <si>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</si>
  <si>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</si>
  <si>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</si>
  <si>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</si>
  <si>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</si>
  <si>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</si>
  <si>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</si>
  <si>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</si>
  <si>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</si>
  <si>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</si>
  <si>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</si>
  <si>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</si>
  <si>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</si>
  <si>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</si>
  <si>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</si>
  <si>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</si>
  <si>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</si>
  <si>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</si>
  <si>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</si>
  <si>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</si>
  <si>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</si>
  <si>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</si>
  <si>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</si>
  <si>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</si>
  <si>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</si>
  <si>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</si>
  <si>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</si>
  <si>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</si>
  <si>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</si>
  <si>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</si>
  <si>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</si>
  <si>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</si>
  <si>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</si>
  <si>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</si>
  <si>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</si>
  <si>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</si>
  <si>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</si>
  <si>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</si>
  <si>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</si>
  <si>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</si>
  <si>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</si>
  <si>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</si>
  <si>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</si>
  <si>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</si>
  <si>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</si>
  <si>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</si>
  <si>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</si>
  <si>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</si>
  <si>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</si>
  <si>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</si>
  <si>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</si>
  <si>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</si>
  <si>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</si>
  <si>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</si>
  <si>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</si>
  <si>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</si>
  <si>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</si>
  <si>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</si>
  <si>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</si>
  <si>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</si>
  <si>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</si>
  <si>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</si>
  <si>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</si>
  <si>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</si>
  <si>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</si>
  <si>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</si>
  <si>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</si>
  <si>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</si>
  <si>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</si>
  <si>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</si>
  <si>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</si>
  <si>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</si>
  <si>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</si>
  <si>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</si>
  <si>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</si>
  <si>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</si>
  <si>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</si>
  <si>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</si>
  <si>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</si>
  <si>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</si>
  <si>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</si>
  <si>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</si>
  <si>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</si>
  <si>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</si>
  <si>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</si>
  <si>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</si>
  <si>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</si>
  <si>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</si>
  <si>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</si>
  <si>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</si>
  <si>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</si>
  <si>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</si>
  <si>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</si>
  <si>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</si>
  <si>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</si>
  <si>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</si>
  <si>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</si>
  <si>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</si>
  <si>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</si>
  <si>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</si>
  <si>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</si>
  <si>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</si>
  <si>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</si>
  <si>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</si>
  <si>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</si>
  <si>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</si>
  <si>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</si>
  <si>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</si>
  <si>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</si>
  <si>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</si>
  <si>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</si>
  <si>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</si>
  <si>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</si>
  <si>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</si>
  <si>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</si>
  <si>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</si>
  <si>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</si>
  <si>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</si>
  <si>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</si>
  <si>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</si>
  <si>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</si>
  <si>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</si>
  <si>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</si>
  <si>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</si>
  <si>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</si>
  <si>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</si>
  <si>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</si>
  <si>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</si>
  <si>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</si>
  <si>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</si>
  <si>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</si>
  <si>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</si>
  <si>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</si>
  <si>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</si>
  <si>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</si>
  <si>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</si>
  <si>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</si>
  <si>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</si>
  <si>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</si>
  <si>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</si>
  <si>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</si>
  <si>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</si>
  <si>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</si>
  <si>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</si>
  <si>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</si>
  <si>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</si>
  <si>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</si>
  <si>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</si>
  <si>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</si>
  <si>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</si>
  <si>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</si>
  <si>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</si>
  <si>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</si>
  <si>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</si>
  <si>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</si>
  <si>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</si>
  <si>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</si>
  <si>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</si>
  <si>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</si>
  <si>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</si>
  <si>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</si>
  <si>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</si>
  <si>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</si>
  <si>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</si>
  <si>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</si>
  <si>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</si>
  <si>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</si>
  <si>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</si>
  <si>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</si>
  <si>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</si>
  <si>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</si>
  <si>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</si>
  <si>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</si>
  <si>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</si>
  <si>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</si>
  <si>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</si>
  <si>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</si>
  <si>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</si>
  <si>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</si>
  <si>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</si>
  <si>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</si>
  <si>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</si>
  <si>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</si>
  <si>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</si>
  <si>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</si>
  <si>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</si>
  <si>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</si>
  <si>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</si>
  <si>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</si>
  <si>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</si>
  <si>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</si>
  <si>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</si>
  <si>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</si>
  <si>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</si>
  <si>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</si>
  <si>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</si>
  <si>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</si>
  <si>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</si>
  <si>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</si>
  <si>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</si>
  <si>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</si>
  <si>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</si>
  <si>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</si>
  <si>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</si>
  <si>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</si>
  <si>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</si>
  <si>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</si>
  <si>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</si>
  <si>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</si>
  <si>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</si>
  <si>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</si>
  <si>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</si>
  <si>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</si>
  <si>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</si>
  <si>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</si>
  <si>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</si>
  <si>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</si>
  <si>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</si>
  <si>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</si>
  <si>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</si>
  <si>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</si>
  <si>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</si>
  <si>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</si>
  <si>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</si>
  <si>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</si>
  <si>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</si>
  <si>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</si>
  <si>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</si>
  <si>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</si>
  <si>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</si>
  <si>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</si>
  <si>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</si>
  <si>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</si>
  <si>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</si>
  <si>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</si>
  <si>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</si>
  <si>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</si>
  <si>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</si>
  <si>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</si>
  <si>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</si>
  <si>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</si>
  <si>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</si>
  <si>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</si>
  <si>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</si>
  <si>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</si>
  <si>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</si>
  <si>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</si>
  <si>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</si>
  <si>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</si>
  <si>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</si>
  <si>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</si>
  <si>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</si>
  <si>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</si>
  <si>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</si>
  <si>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</si>
  <si>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</si>
  <si>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</si>
  <si>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</si>
  <si>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</si>
  <si>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</si>
  <si>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</si>
  <si>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</si>
  <si>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</si>
  <si>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</si>
  <si>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</si>
  <si>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</si>
  <si>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</si>
  <si>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</si>
  <si>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</si>
  <si>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</si>
  <si>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</si>
  <si>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</si>
  <si>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</si>
  <si>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</si>
  <si>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</si>
  <si>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</si>
  <si>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</si>
  <si>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</si>
  <si>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</si>
  <si>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</si>
  <si>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</si>
  <si>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</si>
  <si>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</si>
  <si>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</si>
  <si>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</si>
  <si>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</si>
  <si>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</si>
  <si>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</si>
  <si>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</si>
  <si>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</si>
  <si>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</si>
  <si>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</si>
  <si>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</si>
  <si>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</si>
  <si>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</si>
  <si>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</si>
  <si>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</si>
  <si>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</si>
  <si>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</si>
  <si>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</si>
  <si>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</si>
  <si>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</si>
  <si>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</si>
  <si>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</si>
  <si>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</si>
  <si>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</si>
  <si>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</si>
  <si>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</si>
  <si>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</si>
  <si>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</si>
  <si>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</si>
  <si>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</si>
  <si>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</si>
  <si>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</si>
  <si>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</si>
  <si>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</si>
  <si>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</si>
  <si>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</si>
  <si>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</si>
  <si>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</si>
  <si>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</si>
  <si>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</si>
  <si>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</si>
  <si>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</si>
  <si>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</si>
  <si>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</si>
  <si>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</si>
  <si>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</si>
  <si>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</si>
  <si>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</si>
  <si>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</si>
  <si>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</si>
  <si>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</si>
  <si>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</si>
  <si>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</si>
  <si>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</si>
  <si>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</si>
  <si>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</si>
  <si>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</si>
  <si>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</si>
  <si>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</si>
  <si>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</si>
  <si>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</si>
  <si>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</si>
  <si>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</si>
  <si>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</si>
  <si>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</si>
  <si>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</si>
  <si>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</si>
  <si>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</si>
  <si>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</si>
  <si>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</si>
  <si>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</si>
  <si>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</si>
  <si>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</si>
  <si>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</si>
  <si>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</si>
  <si>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</si>
  <si>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</si>
  <si>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</si>
  <si>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</si>
  <si>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</si>
  <si>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</si>
  <si>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</si>
  <si>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</si>
  <si>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</si>
  <si>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</si>
  <si>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</si>
  <si>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</si>
  <si>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</si>
  <si>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</si>
  <si>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</si>
  <si>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</si>
  <si>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</si>
  <si>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</si>
  <si>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</si>
  <si>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</si>
  <si>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</si>
  <si>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</si>
  <si>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</si>
  <si>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</si>
  <si>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</si>
  <si>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</si>
  <si>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</si>
  <si>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</si>
  <si>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</si>
  <si>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</si>
  <si>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</si>
  <si>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</si>
  <si>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</si>
  <si>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</si>
  <si>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</si>
  <si>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</si>
  <si>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</si>
  <si>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</si>
  <si>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</si>
  <si>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</si>
  <si>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</si>
  <si>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</si>
  <si>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</si>
  <si>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</si>
  <si>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</si>
  <si>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</si>
  <si>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</si>
  <si>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</si>
  <si>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</si>
  <si>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</si>
  <si>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</si>
  <si>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</si>
  <si>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</si>
  <si>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</si>
  <si>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</si>
  <si>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</si>
  <si>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</si>
  <si>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</si>
  <si>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</si>
  <si>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</si>
  <si>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</si>
  <si>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</si>
  <si>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</si>
  <si>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</si>
  <si>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</si>
  <si>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</si>
  <si>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</si>
  <si>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</si>
  <si>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</si>
  <si>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</si>
  <si>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</si>
  <si>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</si>
  <si>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</si>
  <si>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</si>
  <si>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</si>
  <si>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</si>
  <si>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</si>
  <si>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</si>
  <si>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</si>
  <si>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</si>
  <si>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</si>
  <si>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</si>
  <si>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</si>
  <si>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</si>
  <si>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</si>
  <si>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</si>
  <si>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</si>
  <si>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</si>
  <si>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</si>
  <si>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</si>
  <si>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</si>
  <si>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</si>
  <si>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</si>
  <si>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</si>
  <si>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</si>
  <si>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</si>
  <si>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</si>
  <si>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</si>
  <si>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</si>
  <si>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</si>
  <si>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</si>
  <si>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</si>
  <si>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</si>
  <si>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</si>
  <si>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</si>
  <si>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</si>
  <si>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</si>
  <si>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</si>
  <si>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</si>
  <si>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</si>
  <si>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</si>
  <si>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</si>
  <si>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</si>
  <si>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</si>
  <si>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</si>
  <si>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</si>
  <si>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</si>
  <si>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</si>
  <si>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</si>
  <si>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</si>
  <si>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</si>
  <si>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</si>
  <si>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</si>
  <si>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</si>
  <si>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</si>
  <si>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</si>
  <si>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</si>
  <si>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</si>
  <si>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</si>
  <si>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</si>
  <si>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</si>
  <si>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</si>
  <si>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</si>
  <si>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</si>
  <si>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</si>
  <si>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</si>
  <si>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</si>
  <si>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</si>
  <si>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</si>
  <si>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</si>
  <si>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</si>
  <si>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</si>
  <si>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</si>
  <si>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</si>
  <si>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</si>
  <si>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</si>
  <si>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</si>
  <si>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</si>
  <si>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</si>
  <si>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</si>
  <si>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</si>
  <si>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</si>
  <si>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</si>
  <si>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</si>
  <si>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</si>
  <si>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</si>
  <si>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</si>
  <si>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</si>
  <si>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</si>
  <si>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</si>
  <si>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</si>
  <si>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</si>
  <si>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</si>
  <si>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</si>
  <si>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</si>
  <si>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</si>
  <si>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</si>
  <si>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</si>
  <si>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</si>
  <si>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</si>
  <si>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</si>
  <si>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</si>
  <si>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</si>
  <si>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</si>
  <si>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</si>
  <si>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</si>
  <si>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</si>
  <si>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</si>
  <si>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</si>
  <si>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</si>
  <si>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</si>
  <si>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</si>
  <si>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</si>
  <si>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</si>
  <si>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</si>
  <si>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</si>
  <si>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</si>
  <si>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</si>
  <si>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</si>
  <si>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</si>
  <si>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</si>
  <si>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</si>
  <si>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</si>
  <si>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</si>
  <si>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</si>
  <si>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</si>
  <si>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</si>
  <si>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</si>
  <si>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</si>
  <si>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</si>
  <si>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</si>
  <si>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</si>
  <si>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</si>
  <si>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</si>
  <si>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</si>
  <si>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</si>
  <si>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</si>
  <si>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</si>
  <si>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</si>
  <si>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</si>
  <si>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</si>
  <si>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</si>
  <si>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</si>
  <si>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</si>
  <si>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</si>
  <si>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</si>
  <si>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</si>
  <si>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</si>
  <si>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</si>
  <si>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</si>
  <si>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</si>
  <si>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</si>
  <si>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</si>
  <si>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</si>
  <si>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</si>
  <si>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</si>
  <si>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</si>
  <si>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</si>
  <si>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</si>
  <si>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</si>
  <si>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</si>
  <si>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</si>
  <si>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</si>
  <si>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</si>
  <si>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</si>
  <si>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</si>
  <si>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</si>
  <si>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</si>
  <si>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</si>
  <si>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</si>
  <si>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</si>
  <si>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</si>
  <si>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</si>
  <si>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</si>
  <si>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</si>
  <si>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</si>
  <si>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</si>
  <si>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</si>
  <si>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</si>
  <si>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</si>
  <si>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</si>
  <si>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</si>
  <si>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</si>
  <si>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</si>
  <si>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</si>
  <si>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</si>
  <si>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</si>
  <si>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</si>
  <si>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</si>
  <si>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</si>
  <si>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</si>
  <si>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</si>
  <si>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</si>
  <si>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</si>
  <si>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</si>
  <si>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</si>
  <si>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</si>
  <si>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</si>
  <si>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</si>
  <si>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</si>
  <si>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</si>
  <si>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</si>
  <si>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</si>
  <si>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</si>
  <si>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</si>
  <si>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</si>
  <si>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</si>
  <si>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</si>
  <si>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</si>
  <si>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</si>
  <si>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</si>
  <si>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</si>
  <si>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</si>
  <si>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</si>
  <si>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</si>
  <si>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</si>
  <si>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</si>
  <si>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</si>
  <si>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</si>
  <si>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</si>
  <si>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</si>
  <si>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</si>
  <si>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</si>
  <si>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</si>
  <si>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</si>
  <si>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</si>
  <si>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</si>
  <si>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</si>
  <si>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</si>
  <si>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</si>
  <si>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</si>
  <si>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</si>
  <si>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</si>
  <si>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</si>
  <si>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</si>
  <si>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</si>
  <si>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</si>
  <si>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</si>
  <si>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</si>
  <si>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</si>
  <si>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</si>
  <si>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</si>
  <si>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</si>
  <si>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</si>
  <si>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</si>
  <si>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</si>
  <si>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</si>
  <si>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</si>
  <si>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</si>
  <si>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</si>
  <si>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</si>
  <si>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</si>
  <si>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</si>
  <si>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</si>
  <si>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</si>
  <si>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</si>
  <si>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</si>
  <si>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</si>
  <si>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</si>
  <si>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</si>
  <si>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</si>
  <si>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</si>
  <si>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</si>
  <si>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</si>
  <si>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</si>
  <si>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</si>
  <si>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</si>
  <si>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</si>
  <si>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</si>
  <si>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</si>
  <si>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</si>
  <si>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</si>
  <si>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</si>
  <si>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</si>
  <si>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</si>
  <si>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</si>
  <si>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</si>
  <si>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</si>
  <si>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</si>
  <si>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</si>
  <si>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</si>
  <si>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</si>
  <si>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</si>
  <si>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</si>
  <si>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</si>
  <si>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</si>
  <si>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</si>
  <si>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</si>
  <si>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</si>
  <si>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</si>
  <si>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</si>
  <si>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</si>
  <si>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</si>
  <si>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</si>
  <si>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</si>
  <si>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</si>
  <si>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</si>
  <si>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</si>
  <si>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</si>
  <si>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</si>
  <si>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</si>
  <si>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</si>
  <si>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</si>
  <si>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</si>
  <si>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</si>
  <si>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</si>
  <si>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</si>
  <si>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</si>
  <si>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</si>
  <si>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</si>
  <si>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</si>
  <si>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</si>
  <si>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</si>
  <si>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</si>
  <si>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</si>
  <si>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</si>
  <si>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</si>
  <si>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</si>
  <si>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</si>
  <si>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</si>
  <si>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</si>
  <si>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</si>
  <si>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</si>
  <si>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</si>
  <si>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</si>
  <si>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</si>
  <si>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</si>
  <si>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</si>
  <si>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</si>
  <si>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</si>
  <si>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</si>
  <si>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</si>
  <si>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</si>
  <si>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</si>
  <si>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</si>
  <si>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</si>
  <si>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</si>
  <si>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</si>
  <si>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</si>
  <si>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</si>
  <si>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</si>
  <si>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</si>
  <si>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</si>
  <si>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</si>
  <si>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</si>
  <si>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</si>
  <si>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</si>
  <si>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</si>
  <si>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</si>
  <si>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</si>
  <si>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</si>
  <si>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</si>
  <si>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</si>
  <si>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</si>
  <si>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</si>
  <si>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</si>
  <si>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</si>
  <si>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</si>
  <si>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</si>
  <si>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</si>
  <si>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</si>
  <si>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</si>
  <si>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</si>
  <si>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</si>
  <si>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</si>
  <si>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</si>
  <si>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</si>
  <si>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</si>
  <si>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</si>
  <si>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</si>
  <si>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</si>
  <si>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</si>
  <si>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</si>
  <si>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</si>
  <si>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</si>
  <si>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</si>
  <si>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</si>
  <si>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</si>
  <si>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</si>
  <si>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</si>
  <si>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</si>
  <si>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</si>
  <si>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</si>
  <si>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</si>
  <si>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</si>
  <si>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</si>
  <si>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</si>
  <si>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</si>
  <si>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</si>
  <si>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</si>
  <si>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</si>
  <si>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</si>
  <si>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</si>
  <si>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</si>
  <si>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</si>
  <si>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</si>
  <si>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</si>
  <si>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</si>
  <si>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</si>
  <si>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</si>
  <si>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</si>
  <si>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</si>
  <si>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</si>
  <si>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</si>
  <si>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</si>
  <si>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</si>
  <si>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</si>
  <si>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</si>
  <si>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</si>
  <si>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</si>
  <si>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</si>
  <si>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</si>
  <si>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</si>
  <si>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</si>
  <si>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</si>
  <si>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</si>
  <si>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</si>
  <si>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</si>
  <si>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</si>
  <si>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</si>
  <si>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</si>
  <si>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</si>
  <si>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</si>
  <si>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</si>
  <si>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</si>
  <si>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</si>
  <si>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</si>
  <si>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</si>
  <si>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</si>
  <si>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</si>
  <si>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</si>
  <si>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</si>
  <si>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</si>
  <si>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</si>
  <si>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</si>
  <si>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</si>
  <si>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</si>
  <si>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</si>
  <si>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</si>
  <si>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</si>
  <si>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</si>
  <si>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</si>
  <si>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</si>
  <si>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</si>
  <si>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</si>
  <si>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</si>
  <si>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</si>
  <si>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</si>
  <si>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</si>
  <si>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</si>
  <si>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</si>
  <si>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</si>
  <si>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</si>
  <si>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</si>
  <si>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</si>
  <si>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</si>
  <si>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</si>
  <si>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</si>
  <si>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</si>
  <si>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</si>
  <si>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</si>
  <si>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</si>
  <si>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</si>
  <si>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</si>
  <si>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</si>
  <si>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</si>
  <si>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</si>
  <si>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</si>
  <si>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</si>
  <si>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</si>
  <si>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</si>
  <si>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</si>
  <si>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</si>
  <si>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</si>
  <si>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</si>
  <si>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</si>
  <si>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</si>
  <si>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</si>
  <si>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</si>
  <si>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</si>
  <si>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</si>
  <si>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</si>
  <si>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</si>
  <si>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</si>
  <si>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</si>
  <si>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</si>
  <si>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</si>
  <si>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</si>
  <si>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</si>
  <si>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</si>
  <si>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</si>
  <si>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</si>
  <si>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</si>
  <si>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</si>
  <si>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</si>
  <si>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</si>
  <si>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</si>
  <si>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</si>
  <si>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</si>
  <si>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</si>
  <si>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</si>
  <si>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</si>
  <si>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</si>
  <si>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</si>
  <si>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</si>
  <si>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</si>
  <si>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</si>
  <si>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</si>
  <si>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</si>
  <si>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</si>
  <si>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</si>
  <si>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</si>
  <si>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</si>
  <si>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</si>
  <si>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</si>
  <si>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</si>
  <si>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</si>
  <si>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</si>
  <si>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</si>
  <si>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</si>
  <si>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</si>
  <si>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</si>
  <si>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</si>
  <si>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</si>
  <si>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</si>
  <si>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</si>
  <si>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</si>
  <si>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</si>
  <si>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</si>
  <si>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</si>
  <si>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</si>
  <si>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</si>
  <si>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</si>
  <si>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</si>
  <si>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</si>
  <si>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</si>
  <si>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</si>
  <si>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</si>
  <si>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</si>
  <si>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</si>
  <si>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</si>
  <si>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</si>
  <si>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</si>
  <si>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</si>
  <si>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</si>
  <si>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</si>
  <si>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</si>
  <si>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</si>
  <si>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</si>
  <si>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</si>
  <si>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</si>
  <si>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</si>
  <si>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</si>
  <si>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</si>
  <si>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</si>
  <si>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</si>
  <si>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</si>
  <si>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</si>
  <si>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</si>
  <si>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</si>
  <si>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</si>
  <si>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</si>
  <si>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</si>
  <si>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</si>
  <si>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</si>
  <si>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</si>
  <si>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</si>
  <si>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</si>
  <si>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</si>
  <si>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</si>
  <si>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</si>
  <si>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</si>
  <si>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</si>
  <si>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</si>
  <si>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</si>
  <si>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</si>
  <si>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</si>
  <si>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</si>
  <si>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</si>
  <si>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</si>
  <si>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</si>
  <si>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</si>
  <si>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</si>
  <si>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</si>
  <si>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</si>
  <si>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</si>
  <si>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</si>
  <si>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</si>
  <si>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</si>
  <si>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</si>
  <si>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</si>
  <si>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</si>
  <si>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</si>
  <si>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</si>
  <si>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</si>
  <si>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</si>
  <si>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</si>
  <si>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</si>
  <si>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</si>
  <si>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</si>
  <si>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</si>
  <si>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</si>
  <si>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</si>
  <si>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</si>
  <si>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</si>
  <si>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</si>
  <si>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</si>
  <si>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</si>
  <si>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</si>
  <si>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</si>
  <si>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</si>
  <si>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</si>
  <si>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</si>
  <si>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</si>
  <si>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</si>
  <si>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</si>
  <si>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</si>
  <si>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</si>
  <si>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</si>
  <si>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</si>
  <si>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</si>
  <si>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</si>
  <si>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</si>
  <si>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</si>
  <si>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</si>
  <si>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</si>
  <si>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</si>
  <si>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</si>
  <si>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</si>
  <si>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</si>
  <si>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</si>
  <si>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</si>
  <si>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</si>
  <si>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</si>
  <si>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</si>
  <si>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</si>
  <si>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</si>
  <si>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</si>
  <si>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</si>
  <si>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</si>
  <si>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</si>
  <si>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</si>
  <si>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</si>
  <si>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</si>
  <si>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</si>
  <si>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</si>
  <si>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</si>
  <si>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</si>
  <si>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</si>
  <si>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</si>
  <si>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</si>
  <si>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</si>
  <si>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</si>
  <si>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</si>
  <si>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</si>
  <si>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</si>
  <si>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</si>
  <si>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</si>
  <si>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</si>
  <si>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</si>
  <si>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</si>
  <si>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</si>
  <si>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</si>
  <si>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</si>
  <si>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</si>
  <si>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</si>
  <si>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</si>
  <si>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</si>
  <si>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</si>
  <si>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</si>
  <si>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</si>
  <si>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</si>
  <si>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</si>
  <si>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</si>
  <si>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</si>
  <si>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</si>
  <si>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</si>
  <si>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</si>
  <si>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</si>
  <si>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</si>
  <si>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</si>
  <si>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</si>
  <si>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</si>
  <si>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</si>
  <si>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</si>
  <si>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</si>
  <si>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</si>
  <si>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</si>
  <si>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</si>
  <si>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</si>
  <si>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</si>
  <si>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</si>
  <si>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</si>
  <si>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</si>
  <si>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</si>
  <si>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</si>
  <si>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</si>
  <si>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</si>
  <si>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</si>
  <si>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</si>
  <si>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</si>
  <si>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</si>
  <si>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</si>
  <si>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</si>
  <si>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</si>
  <si>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</si>
  <si>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</si>
  <si>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</si>
  <si>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</si>
  <si>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</si>
  <si>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</si>
  <si>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</si>
  <si>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</si>
  <si>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</si>
  <si>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</si>
  <si>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</si>
  <si>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</si>
  <si>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</si>
  <si>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</si>
  <si>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</si>
  <si>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</si>
  <si>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</si>
  <si>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</si>
  <si>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</si>
  <si>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</si>
  <si>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</si>
  <si>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</si>
  <si>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</si>
  <si>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</si>
  <si>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</si>
  <si>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</si>
  <si>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</si>
  <si>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</si>
  <si>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</si>
  <si>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</si>
  <si>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</si>
  <si>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</si>
  <si>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</si>
  <si>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</si>
  <si>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</si>
  <si>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</si>
  <si>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</si>
  <si>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</si>
  <si>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</si>
  <si>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</si>
  <si>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</si>
  <si>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</si>
  <si>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</si>
  <si>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</si>
  <si>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</si>
  <si>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</si>
  <si>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</si>
  <si>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</si>
  <si>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</si>
  <si>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</si>
  <si>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</si>
  <si>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</si>
  <si>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</si>
  <si>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</si>
  <si>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</si>
  <si>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</si>
  <si>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</si>
  <si>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</si>
  <si>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</si>
  <si>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</si>
  <si>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</si>
  <si>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</si>
  <si>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</si>
  <si>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</si>
  <si>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</si>
  <si>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</si>
  <si>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</si>
  <si>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</si>
  <si>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</si>
  <si>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</si>
  <si>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</si>
  <si>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</si>
  <si>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</si>
  <si>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</si>
  <si>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</si>
  <si>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</si>
  <si>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</si>
  <si>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</si>
  <si>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</si>
  <si>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</si>
  <si>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</si>
  <si>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</si>
  <si>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</si>
  <si>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</si>
  <si>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</si>
  <si>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</si>
  <si>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</si>
  <si>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</si>
  <si>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</si>
  <si>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</si>
  <si>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</si>
  <si>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</si>
  <si>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</si>
  <si>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</si>
  <si>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</si>
  <si>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</si>
  <si>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</si>
  <si>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</si>
  <si>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</si>
  <si>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</si>
  <si>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</si>
  <si>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</si>
  <si>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</si>
  <si>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</si>
  <si>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</si>
  <si>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</si>
  <si>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</si>
  <si>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</si>
  <si>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</si>
  <si>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</si>
  <si>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</si>
  <si>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</si>
  <si>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</si>
  <si>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</si>
  <si>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</si>
  <si>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</si>
  <si>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</si>
  <si>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</si>
  <si>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</si>
  <si>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</si>
  <si>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</si>
  <si>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</si>
  <si>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</si>
  <si>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</si>
  <si>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</si>
  <si>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</si>
  <si>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</si>
  <si>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</si>
  <si>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</si>
  <si>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</si>
  <si>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</si>
  <si>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</si>
  <si>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</si>
  <si>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</si>
  <si>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</si>
  <si>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</si>
  <si>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</si>
  <si>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</si>
  <si>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</si>
  <si>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</si>
  <si>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</si>
  <si>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</si>
  <si>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</si>
  <si>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</si>
  <si>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</si>
  <si>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</si>
  <si>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</si>
  <si>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</si>
  <si>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</si>
  <si>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</si>
  <si>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</si>
  <si>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</si>
  <si>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</si>
  <si>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</si>
  <si>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</si>
  <si>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</si>
  <si>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</si>
  <si>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</si>
  <si>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</si>
  <si>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</si>
  <si>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</si>
  <si>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</si>
  <si>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</si>
  <si>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</si>
  <si>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</si>
  <si>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</si>
  <si>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</si>
  <si>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</si>
  <si>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</si>
  <si>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</si>
  <si>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</si>
  <si>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</si>
  <si>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</si>
  <si>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</si>
  <si>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</si>
  <si>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</si>
  <si>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</si>
  <si>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</si>
  <si>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</si>
  <si>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</si>
  <si>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</si>
  <si>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</si>
  <si>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</si>
  <si>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</si>
  <si>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</si>
  <si>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</si>
  <si>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</si>
  <si>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</si>
  <si>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</si>
  <si>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</si>
  <si>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</si>
  <si>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</si>
  <si>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</si>
  <si>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</si>
  <si>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</si>
  <si>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</si>
  <si>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</si>
  <si>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</si>
  <si>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</si>
  <si>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</si>
  <si>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</si>
  <si>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</si>
  <si>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</si>
  <si>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</si>
  <si>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</si>
  <si>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</si>
  <si>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</si>
  <si>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</si>
  <si>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</si>
  <si>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</si>
  <si>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</si>
  <si>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</si>
  <si>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</si>
  <si>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</si>
  <si>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</si>
  <si>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</si>
  <si>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</si>
  <si>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</si>
  <si>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</si>
  <si>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</si>
  <si>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</si>
  <si>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</si>
  <si>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</si>
  <si>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</si>
  <si>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</si>
  <si>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</si>
  <si>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</si>
  <si>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</si>
  <si>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</si>
  <si>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</si>
  <si>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</si>
  <si>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</si>
  <si>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</si>
  <si>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</si>
  <si>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</si>
  <si>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</si>
  <si>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</si>
  <si>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</si>
  <si>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</si>
  <si>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</si>
  <si>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</si>
  <si>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</si>
  <si>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</si>
  <si>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</si>
  <si>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</si>
  <si>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</si>
  <si>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</si>
  <si>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</si>
  <si>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</si>
  <si>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</si>
  <si>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</si>
  <si>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</si>
  <si>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</si>
  <si>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</si>
  <si>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</si>
  <si>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</si>
  <si>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</si>
  <si>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</si>
  <si>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</si>
  <si>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</si>
  <si>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</si>
  <si>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</si>
  <si>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</si>
  <si>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</si>
  <si>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</si>
  <si>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</si>
  <si>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</si>
  <si>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</si>
  <si>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</si>
  <si>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</si>
  <si>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</si>
  <si>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</si>
  <si>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</si>
  <si>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</si>
  <si>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</si>
  <si>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</si>
  <si>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</si>
  <si>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</si>
  <si>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</si>
  <si>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</si>
  <si>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</si>
  <si>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</si>
  <si>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</si>
  <si>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</si>
  <si>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</si>
  <si>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</si>
  <si>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</si>
  <si>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</si>
  <si>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</si>
  <si>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</si>
  <si>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</si>
  <si>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</si>
  <si>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</si>
  <si>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</si>
  <si>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</si>
  <si>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</si>
  <si>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</si>
  <si>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</si>
  <si>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</si>
  <si>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</si>
  <si>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</si>
  <si>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</si>
  <si>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</si>
  <si>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</si>
  <si>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</si>
  <si>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</si>
  <si>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</si>
  <si>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</si>
  <si>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</si>
  <si>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</si>
  <si>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</si>
  <si>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</si>
  <si>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</si>
  <si>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</si>
  <si>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</si>
  <si>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</si>
  <si>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</si>
  <si>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</si>
  <si>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</si>
  <si>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</si>
  <si>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</si>
  <si>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</si>
  <si>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</si>
  <si>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</si>
  <si>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</si>
  <si>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</si>
  <si>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</si>
  <si>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</si>
  <si>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</si>
  <si>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</si>
  <si>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</si>
  <si>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</si>
  <si>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</si>
  <si>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</si>
  <si>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</si>
  <si>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</si>
  <si>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</si>
  <si>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</si>
  <si>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</si>
  <si>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</si>
  <si>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</si>
  <si>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</si>
  <si>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</si>
  <si>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</si>
  <si>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</si>
  <si>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</si>
  <si>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</si>
  <si>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</si>
  <si>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</si>
  <si>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</si>
  <si>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</si>
  <si>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</si>
  <si>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</si>
  <si>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</si>
  <si>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</si>
  <si>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</si>
  <si>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</si>
  <si>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</si>
  <si>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</si>
  <si>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</si>
  <si>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</si>
  <si>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</si>
  <si>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</si>
  <si>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</si>
  <si>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</si>
  <si>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</si>
  <si>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</si>
  <si>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</si>
  <si>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</si>
  <si>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</si>
  <si>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</si>
  <si>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</si>
  <si>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</si>
  <si>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</si>
  <si>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</si>
  <si>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</si>
  <si>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</si>
  <si>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</si>
  <si>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</si>
  <si>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</si>
  <si>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</si>
  <si>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</si>
  <si>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</si>
  <si>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</si>
  <si>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</si>
  <si>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</si>
  <si>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</si>
  <si>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</si>
  <si>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</si>
  <si>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</si>
  <si>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</si>
  <si>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</si>
  <si>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</si>
  <si>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</si>
  <si>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</si>
  <si>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</si>
  <si>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</si>
  <si>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</si>
  <si>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</si>
  <si>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</si>
  <si>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</si>
  <si>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</si>
  <si>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</si>
  <si>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</si>
  <si>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</si>
  <si>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</si>
  <si>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</si>
  <si>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</si>
  <si>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</si>
  <si>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</si>
  <si>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</si>
  <si>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</si>
  <si>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</si>
  <si>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</si>
  <si>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</si>
  <si>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</si>
  <si>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</si>
  <si>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</si>
  <si>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</si>
  <si>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</si>
  <si>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</si>
  <si>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</si>
  <si>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</si>
  <si>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</si>
  <si>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</si>
  <si>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</si>
  <si>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</si>
  <si>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</si>
  <si>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</si>
  <si>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</si>
  <si>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</si>
  <si>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</si>
  <si>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</si>
  <si>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</si>
  <si>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</si>
  <si>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</si>
  <si>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</si>
  <si>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</si>
  <si>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</si>
  <si>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</si>
  <si>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</si>
  <si>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</si>
  <si>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</si>
  <si>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</si>
  <si>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</si>
  <si>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</si>
  <si>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</si>
  <si>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</si>
  <si>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</si>
  <si>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</si>
  <si>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</si>
  <si>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</si>
  <si>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</si>
  <si>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</si>
  <si>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</si>
  <si>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</si>
  <si>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</si>
  <si>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</si>
  <si>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</si>
  <si>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</si>
  <si>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</si>
  <si>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</si>
  <si>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</si>
  <si>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</si>
  <si>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</si>
  <si>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</si>
  <si>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</si>
  <si>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</si>
  <si>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</si>
  <si>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</si>
  <si>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</si>
  <si>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</si>
  <si>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</si>
  <si>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</si>
  <si>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</si>
  <si>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</si>
  <si>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</si>
  <si>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</si>
  <si>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</si>
  <si>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</si>
  <si>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</si>
  <si>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</si>
  <si>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</si>
  <si>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</si>
  <si>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</si>
  <si>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</si>
  <si>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</si>
  <si>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</si>
  <si>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</si>
  <si>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</si>
  <si>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</si>
  <si>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</si>
  <si>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</si>
  <si>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</si>
  <si>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</si>
  <si>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</si>
  <si>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</si>
  <si>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</si>
  <si>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</si>
  <si>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</si>
  <si>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</si>
  <si>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</si>
  <si>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</si>
  <si>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</si>
  <si>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</si>
  <si>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</si>
  <si>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</si>
  <si>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</si>
  <si>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</si>
  <si>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</si>
  <si>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</si>
  <si>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</si>
  <si>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</si>
  <si>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</si>
  <si>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</si>
  <si>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</si>
  <si>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</si>
  <si>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</si>
  <si>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</si>
  <si>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</si>
  <si>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</si>
  <si>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</si>
  <si>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</si>
  <si>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</si>
  <si>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</si>
  <si>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</si>
  <si>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</si>
  <si>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</si>
  <si>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</si>
  <si>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</si>
  <si>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</si>
  <si>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</si>
  <si>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</si>
  <si>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</si>
  <si>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</si>
  <si>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</si>
  <si>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</si>
  <si>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</si>
  <si>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</si>
  <si>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</si>
  <si>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</si>
  <si>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</si>
  <si>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</si>
  <si>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</si>
  <si>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</si>
  <si>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</si>
  <si>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</si>
  <si>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</si>
  <si>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</si>
  <si>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</si>
  <si>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</si>
  <si>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</si>
  <si>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</si>
  <si>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</si>
  <si>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</si>
  <si>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</si>
  <si>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</si>
  <si>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</si>
  <si>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</si>
  <si>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</si>
  <si>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</si>
  <si>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</si>
  <si>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</si>
  <si>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</si>
  <si>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</si>
  <si>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</si>
  <si>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</si>
  <si>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</si>
  <si>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</si>
  <si>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</si>
  <si>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</si>
  <si>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</si>
  <si>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</si>
  <si>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</si>
  <si>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</si>
  <si>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</si>
  <si>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</si>
  <si>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</si>
  <si>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</si>
  <si>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</si>
  <si>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</si>
  <si>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</si>
  <si>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</si>
  <si>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</si>
  <si>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</si>
  <si>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</si>
  <si>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</si>
  <si>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</si>
  <si>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</si>
  <si>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</si>
  <si>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</si>
  <si>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</si>
  <si>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</si>
  <si>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</si>
  <si>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</si>
  <si>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</si>
  <si>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</si>
  <si>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</si>
  <si>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</si>
  <si>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</si>
  <si>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</si>
  <si>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</si>
  <si>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</si>
  <si>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</si>
  <si>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</si>
  <si>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</si>
  <si>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</si>
  <si>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</si>
  <si>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</si>
  <si>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</si>
  <si>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</si>
  <si>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</si>
  <si>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</si>
  <si>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</si>
  <si>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</si>
  <si>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</si>
  <si>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</si>
  <si>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</si>
  <si>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</si>
  <si>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</si>
  <si>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</si>
  <si>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</si>
  <si>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</si>
  <si>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</si>
  <si>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</si>
  <si>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</si>
  <si>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</si>
  <si>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</si>
  <si>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</si>
  <si>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</si>
  <si>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</si>
  <si>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</si>
  <si>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</si>
  <si>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</si>
  <si>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</si>
  <si>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</si>
  <si>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</si>
  <si>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</si>
  <si>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</si>
  <si>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</si>
  <si>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</si>
  <si>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</si>
  <si>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</si>
  <si>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</si>
  <si>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</si>
  <si>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</si>
  <si>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</si>
  <si>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</si>
  <si>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</si>
  <si>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</si>
  <si>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</si>
  <si>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</si>
  <si>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</si>
  <si>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</si>
  <si>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</si>
  <si>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</si>
  <si>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</si>
  <si>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</si>
  <si>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</si>
  <si>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</si>
  <si>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</si>
  <si>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</si>
  <si>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</si>
  <si>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</si>
  <si>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</si>
  <si>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</si>
  <si>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</si>
  <si>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</si>
  <si>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</si>
  <si>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</si>
  <si>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</si>
  <si>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</si>
  <si>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</si>
  <si>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</si>
  <si>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</si>
  <si>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</si>
  <si>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</si>
  <si>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</si>
  <si>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</si>
  <si>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</si>
  <si>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</si>
  <si>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</si>
  <si>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</si>
  <si>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</si>
  <si>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</si>
  <si>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</si>
  <si>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</si>
  <si>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</si>
  <si>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</si>
  <si>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</si>
  <si>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</si>
  <si>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</si>
  <si>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</si>
  <si>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</si>
  <si>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</si>
  <si>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</si>
  <si>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</si>
  <si>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</si>
  <si>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</si>
  <si>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</si>
  <si>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</si>
  <si>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</si>
  <si>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</si>
  <si>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</si>
  <si>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</si>
  <si>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</si>
  <si>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</si>
  <si>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</si>
  <si>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</si>
  <si>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</si>
  <si>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</si>
  <si>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</si>
  <si>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</si>
  <si>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</si>
  <si>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</si>
  <si>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</si>
  <si>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</si>
  <si>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</si>
  <si>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</si>
  <si>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</si>
  <si>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</si>
  <si>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</si>
  <si>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</si>
  <si>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</si>
  <si>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</si>
  <si>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</si>
  <si>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</si>
  <si>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</si>
  <si>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</si>
  <si>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</si>
  <si>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</si>
  <si>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</si>
  <si>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</si>
  <si>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</si>
  <si>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</si>
  <si>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</si>
  <si>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</si>
  <si>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</si>
  <si>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</si>
  <si>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</si>
  <si>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</si>
  <si>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</si>
  <si>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</si>
  <si>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</si>
  <si>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</si>
  <si>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</si>
  <si>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</si>
  <si>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</si>
  <si>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</si>
  <si>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</si>
  <si>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</si>
  <si>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</si>
  <si>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</si>
  <si>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</si>
  <si>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</si>
  <si>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</si>
  <si>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</si>
  <si>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</si>
  <si>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</si>
  <si>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</si>
  <si>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</si>
  <si>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</si>
  <si>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</si>
  <si>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</si>
  <si>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</si>
  <si>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</si>
  <si>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</si>
  <si>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</si>
  <si>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</si>
  <si>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</si>
  <si>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</si>
  <si>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</si>
  <si>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</si>
  <si>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</si>
  <si>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</si>
  <si>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</si>
  <si>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</si>
  <si>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</si>
  <si>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</si>
  <si>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</si>
  <si>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</si>
  <si>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</si>
  <si>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</si>
  <si>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</si>
  <si>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</si>
  <si>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</si>
  <si>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</si>
  <si>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</si>
  <si>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</si>
  <si>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</si>
  <si>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</si>
  <si>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</si>
  <si>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</si>
  <si>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</si>
  <si>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</si>
  <si>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</si>
  <si>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</si>
  <si>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</si>
  <si>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</si>
  <si>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</si>
  <si>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</si>
  <si>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</si>
  <si>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</si>
  <si>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</si>
  <si>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</si>
  <si>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</si>
  <si>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</si>
  <si>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</si>
  <si>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</si>
  <si>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</si>
  <si>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</si>
  <si>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</si>
  <si>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</si>
  <si>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</si>
  <si>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</si>
  <si>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</si>
  <si>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</si>
  <si>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</si>
  <si>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</si>
  <si>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</si>
  <si>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</si>
  <si>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</si>
  <si>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</si>
  <si>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</si>
  <si>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</si>
  <si>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</si>
  <si>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</si>
  <si>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</si>
  <si>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</si>
  <si>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</si>
  <si>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</si>
  <si>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</si>
  <si>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</si>
  <si>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</si>
  <si>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</si>
  <si>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</si>
  <si>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</si>
  <si>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</si>
  <si>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</si>
  <si>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</si>
  <si>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</si>
  <si>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</si>
  <si>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</si>
  <si>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</si>
  <si>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</si>
  <si>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</si>
  <si>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</si>
  <si>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</si>
  <si>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</si>
  <si>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</si>
  <si>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</si>
  <si>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</si>
  <si>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</si>
  <si>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</si>
  <si>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</si>
  <si>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</si>
  <si>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</si>
  <si>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</si>
  <si>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</si>
  <si>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</si>
  <si>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</si>
  <si>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</si>
  <si>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</si>
  <si>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</si>
  <si>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</si>
  <si>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</si>
  <si>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</si>
  <si>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</si>
  <si>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</si>
  <si>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</si>
  <si>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</si>
  <si>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</si>
  <si>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</si>
  <si>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</si>
  <si>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</si>
  <si>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</si>
  <si>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</si>
  <si>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</si>
  <si>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</si>
  <si>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</si>
  <si>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</si>
  <si>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</si>
  <si>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</si>
  <si>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</si>
  <si>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</si>
  <si>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</si>
  <si>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</si>
  <si>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</si>
  <si>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</si>
  <si>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</si>
  <si>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</si>
  <si>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</si>
  <si>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</si>
  <si>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</si>
  <si>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</si>
  <si>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</si>
  <si>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</si>
  <si>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</si>
  <si>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</si>
  <si>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</si>
  <si>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</si>
  <si>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</si>
  <si>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</si>
  <si>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</si>
  <si>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</si>
  <si>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</si>
  <si>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</si>
  <si>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</si>
  <si>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</si>
  <si>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</si>
  <si>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</si>
  <si>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</si>
  <si>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</si>
  <si>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</si>
  <si>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</si>
  <si>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</si>
  <si>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</si>
  <si>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</si>
  <si>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</si>
  <si>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</si>
  <si>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</si>
  <si>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</si>
  <si>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</si>
  <si>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</si>
  <si>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</si>
  <si>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</si>
  <si>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</si>
  <si>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</si>
  <si>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</si>
  <si>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</si>
  <si>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</si>
  <si>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</si>
  <si>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</si>
  <si>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</si>
  <si>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</si>
  <si>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</si>
  <si>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</si>
  <si>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</si>
  <si>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</si>
  <si>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</si>
  <si>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</si>
  <si>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</si>
  <si>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</si>
  <si>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</si>
  <si>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</si>
  <si>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</si>
  <si>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</si>
  <si>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</si>
  <si>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</si>
  <si>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</si>
  <si>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</si>
  <si>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</si>
  <si>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</si>
  <si>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</si>
  <si>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</si>
  <si>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</si>
  <si>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</si>
  <si>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</si>
  <si>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</si>
  <si>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</si>
  <si>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</si>
  <si>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</si>
  <si>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</si>
  <si>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</si>
  <si>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</si>
  <si>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</si>
  <si>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</si>
  <si>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</si>
  <si>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</si>
  <si>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</si>
  <si>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</si>
  <si>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</si>
  <si>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</si>
  <si>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</si>
  <si>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</si>
  <si>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</si>
  <si>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</si>
  <si>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</si>
  <si>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</si>
  <si>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</si>
  <si>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</si>
  <si>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</si>
  <si>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</si>
  <si>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</si>
  <si>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</si>
  <si>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</si>
  <si>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</si>
  <si>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</si>
  <si>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</si>
  <si>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</si>
  <si>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</si>
  <si>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</si>
  <si>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</si>
  <si>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</si>
  <si>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</si>
  <si>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</si>
  <si>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</si>
  <si>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</si>
  <si>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</si>
  <si>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</si>
  <si>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</si>
  <si>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</si>
  <si>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</si>
  <si>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</si>
  <si>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</si>
  <si>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</si>
  <si>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</si>
  <si>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</si>
  <si>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</si>
  <si>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</si>
  <si>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</si>
  <si>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</si>
  <si>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</si>
  <si>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</si>
  <si>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</si>
  <si>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</si>
  <si>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</si>
  <si>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</si>
  <si>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</si>
  <si>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</si>
  <si>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</si>
  <si>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</si>
  <si>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</si>
  <si>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</si>
  <si>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</si>
  <si>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</si>
  <si>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</si>
  <si>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</si>
  <si>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</si>
  <si>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</si>
  <si>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</si>
  <si>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</si>
  <si>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</si>
  <si>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</si>
  <si>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</si>
  <si>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</si>
  <si>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</si>
  <si>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</si>
  <si>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</si>
  <si>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</si>
  <si>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</si>
  <si>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</si>
  <si>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</si>
  <si>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</si>
  <si>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</si>
  <si>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</si>
  <si>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</si>
  <si>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</si>
  <si>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</si>
  <si>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</si>
  <si>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</si>
  <si>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</si>
  <si>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</si>
  <si>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</si>
  <si>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</si>
  <si>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</si>
  <si>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</si>
  <si>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</si>
  <si>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</si>
  <si>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</si>
  <si>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</si>
  <si>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</si>
  <si>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</si>
  <si>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</si>
  <si>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</si>
  <si>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</si>
  <si>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</si>
  <si>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</si>
  <si>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</si>
  <si>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</si>
  <si>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</si>
  <si>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</si>
  <si>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</si>
  <si>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</si>
  <si>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</si>
  <si>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</si>
  <si>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</si>
  <si>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</si>
  <si>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</si>
  <si>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</si>
  <si>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</si>
  <si>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</si>
  <si>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</si>
  <si>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</si>
  <si>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</si>
  <si>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</si>
  <si>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</si>
  <si>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</si>
  <si>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</si>
  <si>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</si>
  <si>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</si>
  <si>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</si>
  <si>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</si>
  <si>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</si>
  <si>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</si>
  <si>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</si>
  <si>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</si>
  <si>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</si>
  <si>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</si>
  <si>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</si>
  <si>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</si>
  <si>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</si>
  <si>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</si>
  <si>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</si>
  <si>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</si>
  <si>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</si>
  <si>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</si>
  <si>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</si>
  <si>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</si>
  <si>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</si>
  <si>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</si>
  <si>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</si>
  <si>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</si>
  <si>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</si>
  <si>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</si>
  <si>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</si>
  <si>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</si>
  <si>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</si>
  <si>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</si>
  <si>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</si>
  <si>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</si>
  <si>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</si>
  <si>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</si>
  <si>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</si>
  <si>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</si>
  <si>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</si>
  <si>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</si>
  <si>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</si>
  <si>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</si>
  <si>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</si>
  <si>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</si>
  <si>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</si>
  <si>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</si>
  <si>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</si>
  <si>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</si>
  <si>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</si>
  <si>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</si>
  <si>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</si>
  <si>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</si>
  <si>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</si>
  <si>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</si>
  <si>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</si>
  <si>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</si>
  <si>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</si>
  <si>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</si>
  <si>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</si>
  <si>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</si>
  <si>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</si>
  <si>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</si>
  <si>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</si>
  <si>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</si>
  <si>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</si>
  <si>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</si>
  <si>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</si>
  <si>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</si>
  <si>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</si>
  <si>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</si>
  <si>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</si>
  <si>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</si>
  <si>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</si>
  <si>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</si>
  <si>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</si>
  <si>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</si>
  <si>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</si>
  <si>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</si>
  <si>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</si>
  <si>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</si>
  <si>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</si>
  <si>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</si>
  <si>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</si>
  <si>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</si>
  <si>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</si>
  <si>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</si>
  <si>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</si>
  <si>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</si>
  <si>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</si>
  <si>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</si>
  <si>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</si>
  <si>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</si>
  <si>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</si>
  <si>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</si>
  <si>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</si>
  <si>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</si>
  <si>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</si>
  <si>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</si>
  <si>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</si>
  <si>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</si>
  <si>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</si>
  <si>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</si>
  <si>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</si>
  <si>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</si>
  <si>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</si>
  <si>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</si>
  <si>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</si>
  <si>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</si>
  <si>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</si>
  <si>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</si>
  <si>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</si>
  <si>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</si>
  <si>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</si>
  <si>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</si>
  <si>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</si>
  <si>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</si>
  <si>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</si>
  <si>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</si>
  <si>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</si>
  <si>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</si>
  <si>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</si>
  <si>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</si>
  <si>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</si>
  <si>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</si>
  <si>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</si>
  <si>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</si>
  <si>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</si>
  <si>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</si>
  <si>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</si>
  <si>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</si>
  <si>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</si>
  <si>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</si>
  <si>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</si>
  <si>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</si>
  <si>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</si>
  <si>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</si>
  <si>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</si>
  <si>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</si>
  <si>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</si>
  <si>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</si>
  <si>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</si>
  <si>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</si>
  <si>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</si>
  <si>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</si>
  <si>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</si>
  <si>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</si>
  <si>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</si>
  <si>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</si>
  <si>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</si>
  <si>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</si>
  <si>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</si>
  <si>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</si>
  <si>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</si>
  <si>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</si>
  <si>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</si>
  <si>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</si>
  <si>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</si>
  <si>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</si>
  <si>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</si>
  <si>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</si>
  <si>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</si>
  <si>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</si>
  <si>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</si>
  <si>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</si>
  <si>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</si>
  <si>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</si>
  <si>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</si>
  <si>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</si>
  <si>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</si>
  <si>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</si>
  <si>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</si>
  <si>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</si>
  <si>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</si>
  <si>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</si>
  <si>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</si>
  <si>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</si>
  <si>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</si>
  <si>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</si>
  <si>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</si>
  <si>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</si>
  <si>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</si>
  <si>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</si>
  <si>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</si>
  <si>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</si>
  <si>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</si>
  <si>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</si>
  <si>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</si>
  <si>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</si>
  <si>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</si>
  <si>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</si>
  <si>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</si>
  <si>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</si>
  <si>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</si>
  <si>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</si>
  <si>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</si>
  <si>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</si>
  <si>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</si>
  <si>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</si>
  <si>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</si>
  <si>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</si>
  <si>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</si>
  <si>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</si>
  <si>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</si>
  <si>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</si>
  <si>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</si>
  <si>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</si>
  <si>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</si>
  <si>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</si>
  <si>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</si>
  <si>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</si>
  <si>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</si>
  <si>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</si>
  <si>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</si>
  <si>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</si>
  <si>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</si>
  <si>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</si>
  <si>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</si>
  <si>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</si>
  <si>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</si>
  <si>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</si>
  <si>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</si>
  <si>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</si>
  <si>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</si>
  <si>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</si>
  <si>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</si>
  <si>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</si>
  <si>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</si>
  <si>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</si>
  <si>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</si>
  <si>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</si>
  <si>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</si>
  <si>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</si>
  <si>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</si>
  <si>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</si>
  <si>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</si>
  <si>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</si>
  <si>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</si>
  <si>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</si>
  <si>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</si>
  <si>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</si>
  <si>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</si>
  <si>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</si>
  <si>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</si>
  <si>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</si>
  <si>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</si>
  <si>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</si>
  <si>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</si>
  <si>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</si>
  <si>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</si>
  <si>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</si>
  <si>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</si>
  <si>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</si>
  <si>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</si>
  <si>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</si>
  <si>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</si>
  <si>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</si>
  <si>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</si>
  <si>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</si>
  <si>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</si>
  <si>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</si>
  <si>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</si>
  <si>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</si>
  <si>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</si>
  <si>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</si>
  <si>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</si>
  <si>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</si>
  <si>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</si>
  <si>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</si>
  <si>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</si>
  <si>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</si>
  <si>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</si>
  <si>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</si>
  <si>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</si>
  <si>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</si>
  <si>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</si>
  <si>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</si>
  <si>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</si>
  <si>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</si>
  <si>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</si>
  <si>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</si>
  <si>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</si>
  <si>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</si>
  <si>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</si>
  <si>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</si>
  <si>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</si>
  <si>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</si>
  <si>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</si>
  <si>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</si>
  <si>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</si>
  <si>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</si>
  <si>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</si>
  <si>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</si>
  <si>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</si>
  <si>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</si>
  <si>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</si>
  <si>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</si>
  <si>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</si>
  <si>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</si>
  <si>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</si>
  <si>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</si>
  <si>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</si>
  <si>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</si>
  <si>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</si>
  <si>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</si>
  <si>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</si>
  <si>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</si>
  <si>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</si>
  <si>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</si>
  <si>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</si>
  <si>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</si>
  <si>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</si>
  <si>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</si>
  <si>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</si>
  <si>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</si>
  <si>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</si>
  <si>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</si>
  <si>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</si>
  <si>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</si>
  <si>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</si>
  <si>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</si>
  <si>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</si>
  <si>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</si>
  <si>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</si>
  <si>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</si>
  <si>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</si>
  <si>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</si>
  <si>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</si>
  <si>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</si>
  <si>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</si>
  <si>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</si>
  <si>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</si>
  <si>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</si>
  <si>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</si>
  <si>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</si>
  <si>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</si>
  <si>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</si>
  <si>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</si>
  <si>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</si>
  <si>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</si>
  <si>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</si>
  <si>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</si>
  <si>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</si>
  <si>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</si>
  <si>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</si>
  <si>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</si>
  <si>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</si>
  <si>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</si>
  <si>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</si>
  <si>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</si>
  <si>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</si>
  <si>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</si>
  <si>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</si>
  <si>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</si>
  <si>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</si>
  <si>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</si>
  <si>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</si>
  <si>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</si>
  <si>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</si>
  <si>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</si>
  <si>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</si>
  <si>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</si>
  <si>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</si>
  <si>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</si>
  <si>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</si>
  <si>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</si>
  <si>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</si>
  <si>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</si>
  <si>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</si>
  <si>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</si>
  <si>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</si>
  <si>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</si>
  <si>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</si>
  <si>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</si>
  <si>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</si>
  <si>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</si>
  <si>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</si>
  <si>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</si>
  <si>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</si>
  <si>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</si>
  <si>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</si>
  <si>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</si>
  <si>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</si>
  <si>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</si>
  <si>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</si>
  <si>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</si>
  <si>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</si>
  <si>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</si>
  <si>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</si>
  <si>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</si>
  <si>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</si>
  <si>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</si>
  <si>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</si>
  <si>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</si>
  <si>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</si>
  <si>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</si>
  <si>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</si>
  <si>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</si>
  <si>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</si>
  <si>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</si>
  <si>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</si>
  <si>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</si>
  <si>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</si>
  <si>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</si>
  <si>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</si>
  <si>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</si>
  <si>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</si>
  <si>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</si>
  <si>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</si>
  <si>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</si>
  <si>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</si>
  <si>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</si>
  <si>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</si>
  <si>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</si>
  <si>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</si>
  <si>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</si>
  <si>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</si>
  <si>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</si>
  <si>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</si>
  <si>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</si>
  <si>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</si>
  <si>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</si>
  <si>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</si>
  <si>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</si>
  <si>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</si>
  <si>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</si>
  <si>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</si>
  <si>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</si>
  <si>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</si>
  <si>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</si>
  <si>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</si>
  <si>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</si>
  <si>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</si>
  <si>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</si>
  <si>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</si>
  <si>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</si>
  <si>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</si>
  <si>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</si>
  <si>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</si>
  <si>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</si>
  <si>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</si>
  <si>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</si>
  <si>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</si>
  <si>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</si>
  <si>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</si>
  <si>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</si>
  <si>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</si>
  <si>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</si>
  <si>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</si>
  <si>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</si>
  <si>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</si>
  <si>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</si>
  <si>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</si>
  <si>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</si>
  <si>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</si>
  <si>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</si>
  <si>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</si>
  <si>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</si>
  <si>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</si>
  <si>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</si>
  <si>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</si>
  <si>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</si>
  <si>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</si>
  <si>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</si>
  <si>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</si>
  <si>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</si>
  <si>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</si>
  <si>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</si>
  <si>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</si>
  <si>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</si>
  <si>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</si>
  <si>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</si>
  <si>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</si>
  <si>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</si>
  <si>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</si>
  <si>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</si>
  <si>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</si>
  <si>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</si>
  <si>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</si>
  <si>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</si>
  <si>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</si>
  <si>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</si>
  <si>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</si>
  <si>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</si>
  <si>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</si>
  <si>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</si>
  <si>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</si>
  <si>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</si>
  <si>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</si>
  <si>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</si>
  <si>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</si>
  <si>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</si>
  <si>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</si>
  <si>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</si>
  <si>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</si>
  <si>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</si>
  <si>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</si>
  <si>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</si>
  <si>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</si>
  <si>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</si>
  <si>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</si>
  <si>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</si>
  <si>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</si>
  <si>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</si>
  <si>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</si>
  <si>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</si>
  <si>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</si>
  <si>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</si>
  <si>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</si>
  <si>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</si>
  <si>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</si>
  <si>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</si>
  <si>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</si>
  <si>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</si>
  <si>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</si>
  <si>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</si>
  <si>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</si>
  <si>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</si>
  <si>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</si>
  <si>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</si>
  <si>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</si>
  <si>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</si>
  <si>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</si>
  <si>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</si>
  <si>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</si>
  <si>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</si>
  <si>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</si>
  <si>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</si>
  <si>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</si>
  <si>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</si>
  <si>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</si>
  <si>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</si>
  <si>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</si>
  <si>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</si>
  <si>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</si>
  <si>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</si>
  <si>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</si>
  <si>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</si>
  <si>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</si>
  <si>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</si>
  <si>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</si>
  <si>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</si>
  <si>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</si>
  <si>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</si>
  <si>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</si>
  <si>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</si>
  <si>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</si>
  <si>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</si>
  <si>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</si>
  <si>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</si>
  <si>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</si>
  <si>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</si>
  <si>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</si>
  <si>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</si>
  <si>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</si>
  <si>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</si>
  <si>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</si>
  <si>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</si>
  <si>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</si>
  <si>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</si>
  <si>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</si>
  <si>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</si>
  <si>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</si>
  <si>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Triatlon Senec 2025</t>
  </si>
  <si>
    <t>37</t>
  </si>
  <si>
    <t>2025149</t>
  </si>
  <si>
    <t>44537476</t>
  </si>
  <si>
    <t>Správa cestovného ruchu Senec s.r.o.</t>
  </si>
  <si>
    <t>41</t>
  </si>
  <si>
    <t>2025143</t>
  </si>
  <si>
    <t>zdravotné zabezpečenie triatlonu</t>
  </si>
  <si>
    <t>ubytovanie organizátorov triatlonu</t>
  </si>
  <si>
    <t>52781810</t>
  </si>
  <si>
    <t>AP Rescue, s. r.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</si>
</sst>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27" val="21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39"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1353</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Trinity Triathlon Team, Záhradnícka 4877/34, Bratislava, 821 08</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5" t="s">
        <v>1285</v>
      </c>
      <c r="C14" s="386"/>
      <c r="F14" s="311"/>
      <c r="N14" s="137" t="str">
        <f t="shared" si="0"/>
        <v xml:space="preserve">n - </v>
      </c>
      <c r="O14" s="137" t="s">
        <v>364</v>
      </c>
    </row>
    <row r="15" spans="1:16" ht="34.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25"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42268095</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Trinity Triathlon Team</v>
      </c>
      <c r="C3" s="338"/>
      <c r="D3" s="338"/>
      <c r="G3" s="252">
        <v>45747</v>
      </c>
    </row>
    <row r="4" spans="1:7" ht="14" x14ac:dyDescent="0.15">
      <c r="A4" s="30" t="s">
        <v>313</v>
      </c>
      <c r="B4" s="29" t="str">
        <f>RIGHT("0000"&amp;INDEX(Adr!A:A,Doklady!B102+1),8)</f>
        <v>42268095</v>
      </c>
      <c r="G4" s="252">
        <v>45777</v>
      </c>
    </row>
    <row r="5" spans="1:7" ht="14" x14ac:dyDescent="0.15">
      <c r="A5" s="30" t="s">
        <v>314</v>
      </c>
      <c r="B5" s="29" t="str">
        <f>INDEX(Adr!D:D,Doklady!B102+1)&amp;", "&amp;INDEX(Adr!E:E,Doklady!B102+1)</f>
        <v>Záhradnícka 4877/34,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0</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0" t="s">
        <v>329</v>
      </c>
      <c r="B1" s="350"/>
      <c r="C1" s="350"/>
      <c r="D1" s="350"/>
      <c r="E1" s="350"/>
      <c r="F1" s="350"/>
      <c r="G1" s="350"/>
      <c r="H1" s="350"/>
      <c r="I1" s="350"/>
    </row>
    <row r="2" spans="1:26" ht="7.5" customHeight="1" x14ac:dyDescent="0.15">
      <c r="C2" s="8"/>
      <c r="D2" s="8"/>
      <c r="E2" s="8"/>
      <c r="F2" s="8"/>
      <c r="G2" s="8"/>
      <c r="H2" s="8"/>
      <c r="I2" s="8"/>
    </row>
    <row r="3" spans="1:26" s="9" customFormat="1" ht="26.25" customHeight="1" x14ac:dyDescent="0.15">
      <c r="B3" s="160" t="s">
        <v>59</v>
      </c>
      <c r="C3" s="351" t="str">
        <f>INDEX(Adr!B2:B244,Doklady!B102)</f>
        <v>Trinity Triathlon Team</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INDEX(Adr!A2:A244,Doklady!B102)</f>
        <v>42268095</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INDEX(Adr!D2:D244,Doklady!B102)&amp;", "&amp;INDEX(Adr!E2:E244,Doklady!B102)&amp;", "&amp;INDEX(Adr!F2:F244,Doklady!B102)</f>
        <v>Záhradnícka 4877/34, Bratislava, 821 08</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52" t="s">
        <v>334</v>
      </c>
      <c r="F9" s="353"/>
      <c r="J9" s="8"/>
      <c r="L9" s="118"/>
      <c r="M9" s="118"/>
      <c r="N9" s="118"/>
      <c r="O9" s="118"/>
      <c r="P9" s="118"/>
      <c r="Q9" s="118"/>
      <c r="R9" s="118"/>
      <c r="S9" s="118"/>
    </row>
    <row r="10" spans="1:26" ht="18" x14ac:dyDescent="0.2">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
      <c r="A12" s="69" t="s">
        <v>321</v>
      </c>
      <c r="B12" s="70" t="s">
        <v>322</v>
      </c>
      <c r="C12" s="126">
        <f>SUMIF(FP!J:J,Doklady!$B$1&amp;A12,FP!D:D)</f>
        <v>4050</v>
      </c>
      <c r="D12" s="126">
        <f>C12-E12</f>
        <v>4050</v>
      </c>
      <c r="E12" s="343">
        <f>SUMIF(K:K,A12,I:I)</f>
        <v>0</v>
      </c>
      <c r="F12" s="344"/>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8" t="s">
        <v>340</v>
      </c>
      <c r="C17" s="358"/>
      <c r="D17" s="358"/>
      <c r="E17" s="358"/>
      <c r="F17" s="358"/>
      <c r="G17" s="358"/>
      <c r="H17" s="358"/>
      <c r="I17" s="73">
        <f>SUMIF(FP!I:I,Doklady!$B$1&amp;A17,FP!D:D)</f>
        <v>0</v>
      </c>
      <c r="T17" s="86"/>
    </row>
    <row r="18" spans="1:20" x14ac:dyDescent="0.15">
      <c r="A18" s="135" t="s">
        <v>341</v>
      </c>
      <c r="B18" s="358" t="s">
        <v>342</v>
      </c>
      <c r="C18" s="358"/>
      <c r="D18" s="358"/>
      <c r="E18" s="358"/>
      <c r="F18" s="358"/>
      <c r="G18" s="358"/>
      <c r="H18" s="358"/>
      <c r="I18" s="73">
        <f>SUMIF(FP!I:I,Doklady!$B$1&amp;A18,FP!D:D)</f>
        <v>0</v>
      </c>
    </row>
    <row r="19" spans="1:20" ht="12" x14ac:dyDescent="0.15">
      <c r="A19" s="115" t="s">
        <v>343</v>
      </c>
      <c r="B19" s="358" t="s">
        <v>344</v>
      </c>
      <c r="C19" s="358"/>
      <c r="D19" s="358"/>
      <c r="E19" s="358"/>
      <c r="F19" s="358"/>
      <c r="G19" s="358"/>
      <c r="H19" s="358"/>
      <c r="I19" s="73">
        <f>SUMIF(FP!I:I,Doklady!$B$1&amp;A19,FP!D:D)</f>
        <v>0</v>
      </c>
    </row>
    <row r="20" spans="1:20" x14ac:dyDescent="0.15">
      <c r="A20" s="135" t="s">
        <v>345</v>
      </c>
      <c r="B20" s="347" t="s">
        <v>346</v>
      </c>
      <c r="C20" s="348"/>
      <c r="D20" s="348"/>
      <c r="E20" s="348"/>
      <c r="F20" s="348"/>
      <c r="G20" s="348"/>
      <c r="H20" s="349"/>
      <c r="I20" s="73">
        <f>SUMIF(FP!I:I,Doklady!$B$1&amp;A20,FP!D:D)</f>
        <v>0</v>
      </c>
      <c r="T20" s="86"/>
    </row>
    <row r="21" spans="1:20" ht="12" x14ac:dyDescent="0.15">
      <c r="A21" s="115" t="s">
        <v>347</v>
      </c>
      <c r="B21" s="347" t="s">
        <v>348</v>
      </c>
      <c r="C21" s="348"/>
      <c r="D21" s="348"/>
      <c r="E21" s="348"/>
      <c r="F21" s="348"/>
      <c r="G21" s="348"/>
      <c r="H21" s="349"/>
      <c r="I21" s="73">
        <f>SUMIF(FP!I:I,Doklady!$B$1&amp;A21,FP!D:D)</f>
        <v>0</v>
      </c>
      <c r="T21" s="86"/>
    </row>
    <row r="22" spans="1:20" x14ac:dyDescent="0.15">
      <c r="A22" s="135" t="s">
        <v>349</v>
      </c>
      <c r="B22" s="366" t="s">
        <v>350</v>
      </c>
      <c r="C22" s="367"/>
      <c r="D22" s="367"/>
      <c r="E22" s="367"/>
      <c r="F22" s="367"/>
      <c r="G22" s="367"/>
      <c r="H22" s="368"/>
      <c r="I22" s="73">
        <f>SUMIF(FP!I:I,Doklady!$B$1&amp;A22,FP!D:D)</f>
        <v>0</v>
      </c>
      <c r="T22" s="86"/>
    </row>
    <row r="23" spans="1:20" ht="12" x14ac:dyDescent="0.15">
      <c r="A23" s="115" t="s">
        <v>351</v>
      </c>
      <c r="B23" s="347" t="s">
        <v>352</v>
      </c>
      <c r="C23" s="348"/>
      <c r="D23" s="348"/>
      <c r="E23" s="348"/>
      <c r="F23" s="348"/>
      <c r="G23" s="348"/>
      <c r="H23" s="349"/>
      <c r="I23" s="73">
        <f>SUMIF(FP!I:I,Doklady!$B$1&amp;A23,FP!D:D)</f>
        <v>0</v>
      </c>
      <c r="T23" s="86"/>
    </row>
    <row r="24" spans="1:20" x14ac:dyDescent="0.15">
      <c r="A24" s="135" t="s">
        <v>353</v>
      </c>
      <c r="B24" s="347" t="s">
        <v>354</v>
      </c>
      <c r="C24" s="348"/>
      <c r="D24" s="348"/>
      <c r="E24" s="348"/>
      <c r="F24" s="348"/>
      <c r="G24" s="348"/>
      <c r="H24" s="349"/>
      <c r="I24" s="73">
        <f>SUMIF(FP!I:I,Doklady!$B$1&amp;A24,FP!D:D)</f>
        <v>0</v>
      </c>
      <c r="T24" s="86"/>
    </row>
    <row r="25" spans="1:20" ht="12" x14ac:dyDescent="0.15">
      <c r="A25" s="115" t="s">
        <v>355</v>
      </c>
      <c r="B25" s="359" t="s">
        <v>2236</v>
      </c>
      <c r="C25" s="360"/>
      <c r="D25" s="360"/>
      <c r="E25" s="360"/>
      <c r="F25" s="360"/>
      <c r="G25" s="360"/>
      <c r="H25" s="361"/>
      <c r="I25" s="73">
        <f>SUMIF(FP!I:I,Doklady!$B$1&amp;A25,FP!D:D)</f>
        <v>0</v>
      </c>
      <c r="T25" s="86"/>
    </row>
    <row r="26" spans="1:20" x14ac:dyDescent="0.15">
      <c r="A26" s="135" t="s">
        <v>356</v>
      </c>
      <c r="B26" s="347" t="s">
        <v>357</v>
      </c>
      <c r="C26" s="348"/>
      <c r="D26" s="348"/>
      <c r="E26" s="348"/>
      <c r="F26" s="348"/>
      <c r="G26" s="348"/>
      <c r="H26" s="349"/>
      <c r="I26" s="73">
        <f>SUMIF(FP!I:I,Doklady!$B$1&amp;A26,FP!D:D)</f>
        <v>0</v>
      </c>
      <c r="T26" s="86"/>
    </row>
    <row r="27" spans="1:20" ht="12" x14ac:dyDescent="0.15">
      <c r="A27" s="115" t="s">
        <v>358</v>
      </c>
      <c r="B27" s="347" t="s">
        <v>359</v>
      </c>
      <c r="C27" s="348"/>
      <c r="D27" s="348"/>
      <c r="E27" s="348"/>
      <c r="F27" s="348"/>
      <c r="G27" s="348"/>
      <c r="H27" s="349"/>
      <c r="I27" s="73">
        <f>SUMIF(FP!I:I,Doklady!$B$1&amp;A27,FP!D:D)</f>
        <v>0</v>
      </c>
      <c r="T27" s="86"/>
    </row>
    <row r="28" spans="1:20" x14ac:dyDescent="0.15">
      <c r="A28" s="135" t="s">
        <v>360</v>
      </c>
      <c r="B28" s="347" t="s">
        <v>2990</v>
      </c>
      <c r="C28" s="348"/>
      <c r="D28" s="348"/>
      <c r="E28" s="348"/>
      <c r="F28" s="348"/>
      <c r="G28" s="348"/>
      <c r="H28" s="349"/>
      <c r="I28" s="73">
        <f>SUMIF(FP!I:I,Doklady!$B$1&amp;A28,FP!D:D)</f>
        <v>0</v>
      </c>
      <c r="T28" s="86"/>
    </row>
    <row r="29" spans="1:20" ht="12" x14ac:dyDescent="0.15">
      <c r="A29" s="115" t="s">
        <v>362</v>
      </c>
      <c r="B29" s="347" t="s">
        <v>363</v>
      </c>
      <c r="C29" s="348"/>
      <c r="D29" s="348"/>
      <c r="E29" s="348"/>
      <c r="F29" s="348"/>
      <c r="G29" s="348"/>
      <c r="H29" s="349"/>
      <c r="I29" s="73">
        <f>SUMIF(FP!I:I,Doklady!$B$1&amp;A29,FP!D:D)</f>
        <v>4050</v>
      </c>
      <c r="T29" s="86"/>
    </row>
    <row r="30" spans="1:20" hidden="1" x14ac:dyDescent="0.15">
      <c r="A30" s="135" t="s">
        <v>364</v>
      </c>
      <c r="B30" s="347"/>
      <c r="C30" s="348"/>
      <c r="D30" s="348"/>
      <c r="E30" s="348"/>
      <c r="F30" s="348"/>
      <c r="G30" s="348"/>
      <c r="H30" s="349"/>
      <c r="I30" s="73">
        <f>SUMIF(FP!I:I,Doklady!$B$1&amp;A30,FP!D:D)</f>
        <v>0</v>
      </c>
      <c r="T30" s="86"/>
    </row>
    <row r="31" spans="1:20" ht="12" hidden="1" x14ac:dyDescent="0.15">
      <c r="A31" s="115" t="s">
        <v>365</v>
      </c>
      <c r="B31" s="347"/>
      <c r="C31" s="348"/>
      <c r="D31" s="348"/>
      <c r="E31" s="348"/>
      <c r="F31" s="348"/>
      <c r="G31" s="348"/>
      <c r="H31" s="349"/>
      <c r="I31" s="73">
        <f>SUMIF(FP!I:I,Doklady!$B$1&amp;A31,FP!D:D)</f>
        <v>0</v>
      </c>
      <c r="T31" s="86"/>
    </row>
    <row r="32" spans="1:20" hidden="1" x14ac:dyDescent="0.15">
      <c r="A32" s="135" t="s">
        <v>366</v>
      </c>
      <c r="B32" s="369"/>
      <c r="C32" s="370"/>
      <c r="D32" s="370"/>
      <c r="E32" s="370"/>
      <c r="F32" s="370"/>
      <c r="G32" s="370"/>
      <c r="H32" s="371"/>
      <c r="I32" s="73">
        <f>SUMIF(FP!I:I,Doklady!$B$1&amp;A32,FP!D:D)</f>
        <v>0</v>
      </c>
      <c r="T32" s="86"/>
    </row>
    <row r="33" spans="1:21" ht="12" hidden="1" x14ac:dyDescent="0.15">
      <c r="A33" s="115" t="s">
        <v>367</v>
      </c>
      <c r="B33" s="369"/>
      <c r="C33" s="370"/>
      <c r="D33" s="370"/>
      <c r="E33" s="370"/>
      <c r="F33" s="370"/>
      <c r="G33" s="370"/>
      <c r="H33" s="371"/>
      <c r="I33" s="73">
        <f>SUMIF(FP!I:I,Doklady!$B$1&amp;A33,FP!D:D)</f>
        <v>0</v>
      </c>
      <c r="T33" s="86"/>
    </row>
    <row r="34" spans="1:21" hidden="1" x14ac:dyDescent="0.15">
      <c r="A34" s="135" t="s">
        <v>368</v>
      </c>
      <c r="B34" s="372"/>
      <c r="C34" s="372"/>
      <c r="D34" s="372"/>
      <c r="E34" s="372"/>
      <c r="F34" s="372"/>
      <c r="G34" s="372"/>
      <c r="H34" s="372"/>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5"/>
      <c r="B50" s="346"/>
      <c r="C50" s="346"/>
      <c r="D50" s="346"/>
      <c r="E50" s="346"/>
      <c r="F50" s="346"/>
      <c r="G50" s="346"/>
      <c r="H50" s="346"/>
      <c r="I50" s="346"/>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m</v>
      </c>
      <c r="B53" s="119" t="str">
        <f>Doklady!H1</f>
        <v>Triatlon Senec 2025</v>
      </c>
      <c r="C53" s="73">
        <f>IF(A53&lt;&gt;"",INDEX(FP!D:D,Doklady!B$2+(ROW()-53)),"")</f>
        <v>4050</v>
      </c>
      <c r="D53" s="73">
        <f>IF(A53&lt;&gt;"",Doklady!I1-Doklady!J1,"")</f>
        <v>4050</v>
      </c>
      <c r="E53" s="73">
        <f>IF(A53&lt;&gt;"",MIN(D53,C53)*Doklady!C1/(1-Doklady!C1),"")</f>
        <v>0</v>
      </c>
      <c r="F53" s="71">
        <f>IF(A53&lt;&gt;"",Doklady!J1,"")</f>
        <v>0</v>
      </c>
      <c r="G53" s="73">
        <f>+IFERROR(HLOOKUP(IF(RIGHT(B53,15)="bežné transfery",LEFT(B53,LEN(B53)-18),0),$J$40:$K$42,3,0),MIN(C53,D53))</f>
        <v>4050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4050</v>
      </c>
      <c r="D130" s="228">
        <f t="shared" ref="D130:I130" si="9">SUM(D53:D129)</f>
        <v>4050</v>
      </c>
      <c r="E130" s="228">
        <f t="shared" si="9"/>
        <v>0</v>
      </c>
      <c r="F130" s="228">
        <f t="shared" si="9"/>
        <v>0</v>
      </c>
      <c r="G130" s="228">
        <f t="shared" si="9"/>
        <v>4050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62"/>
      <c r="E140" s="362"/>
      <c r="F140" s="362"/>
      <c r="G140" s="362"/>
      <c r="H140" s="362"/>
      <c r="I140" s="362"/>
      <c r="J140" s="85"/>
    </row>
    <row r="141" spans="1:26" ht="68.25" customHeight="1" x14ac:dyDescent="0.15">
      <c r="A141" s="9"/>
      <c r="B141" s="281" t="s">
        <v>393</v>
      </c>
      <c r="C141" s="214"/>
      <c r="D141" s="342" t="s">
        <v>394</v>
      </c>
      <c r="E141" s="342"/>
      <c r="F141" s="342"/>
      <c r="G141" s="342"/>
      <c r="H141" s="342"/>
      <c r="I141" s="342"/>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E109" sqref="E109"/>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m - Triatlon Senec 2025</v>
      </c>
      <c r="B1" s="232" t="str">
        <f>INDEX(Adr!A:A,B102+1)</f>
        <v>42268095</v>
      </c>
      <c r="C1" s="233">
        <f>IF(ROW()&lt;=B$3,INDEX(FP!E:E,B$2+ROW()-1),"")</f>
        <v>0</v>
      </c>
      <c r="D1" s="234" t="str">
        <f>IF(ROW()&lt;=B$3,INDEX(FP!F:F,B$2+ROW()-1),"")</f>
        <v>m</v>
      </c>
      <c r="E1" s="234"/>
      <c r="F1" s="234" t="str">
        <f>IF(ROW()&lt;=B$3,INDEX(FP!G:G,B$2+ROW()-1),"")</f>
        <v>026 03</v>
      </c>
      <c r="G1" s="234"/>
      <c r="H1" s="235" t="str">
        <f>IF(ROW()&lt;=B$3,INDEX(FP!C:C,B$2+ROW()-1),"")</f>
        <v>Triatlon Senec 2025</v>
      </c>
      <c r="I1" s="236">
        <f t="shared" ref="I1:I6" si="0">IF(ROW()&lt;=B$3,SUMIF(A$107:A$10042,A1,I$107:I$10042),"")</f>
        <v>4050</v>
      </c>
      <c r="J1" s="236">
        <f t="shared" ref="J1:J32" si="1">IF(ROW()&lt;=B$3,SUMIFS(I$103:I$50042,A$103:A$50042,K1,J$103:J$50042,L1),"")</f>
        <v>0</v>
      </c>
      <c r="K1" s="110" t="str">
        <f>$A1</f>
        <v>m - Triatlon Senec 2025</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486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2992</v>
      </c>
      <c r="J100" s="375"/>
      <c r="K100" s="89"/>
    </row>
    <row r="101" spans="1:25" ht="16" x14ac:dyDescent="0.2">
      <c r="A101" s="373"/>
      <c r="B101" s="373"/>
      <c r="C101" s="373"/>
      <c r="D101" s="373"/>
      <c r="E101" s="373"/>
      <c r="F101" s="373"/>
      <c r="G101" s="373"/>
      <c r="H101" s="373"/>
      <c r="I101" s="374">
        <v>45961</v>
      </c>
      <c r="J101" s="374"/>
    </row>
    <row r="102" spans="1:25" ht="14" x14ac:dyDescent="0.15">
      <c r="A102" s="249" t="s">
        <v>399</v>
      </c>
      <c r="B102" s="250">
        <v>227</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2997</v>
      </c>
      <c r="B107" s="14" t="s">
        <v>2998</v>
      </c>
      <c r="C107" s="14" t="s">
        <v>2999</v>
      </c>
      <c r="D107" s="16">
        <v>45798</v>
      </c>
      <c r="E107" s="16">
        <v>45979</v>
      </c>
      <c r="F107" s="14" t="s">
        <v>3005</v>
      </c>
      <c r="G107" s="14" t="s">
        <v>3000</v>
      </c>
      <c r="H107" s="14" t="s">
        <v>3001</v>
      </c>
      <c r="I107" s="15">
        <v>2750</v>
      </c>
      <c r="J107" s="77"/>
      <c r="K107" s="92"/>
    </row>
    <row r="108" spans="1:25" ht="13" x14ac:dyDescent="0.15">
      <c r="A108" s="14" t="s">
        <v>2997</v>
      </c>
      <c r="B108" s="14" t="s">
        <v>3002</v>
      </c>
      <c r="C108" s="14" t="s">
        <v>3003</v>
      </c>
      <c r="D108" s="16">
        <v>45810</v>
      </c>
      <c r="E108" s="16">
        <v>45979</v>
      </c>
      <c r="F108" s="14" t="s">
        <v>3004</v>
      </c>
      <c r="G108" s="14" t="s">
        <v>3006</v>
      </c>
      <c r="H108" s="14" t="s">
        <v>3007</v>
      </c>
      <c r="I108" s="15">
        <v>1300</v>
      </c>
      <c r="J108" s="77"/>
      <c r="K108" s="92"/>
    </row>
    <row r="109" spans="1:25" ht="13" x14ac:dyDescent="0.15">
      <c r="A109" s="14"/>
      <c r="B109" s="14"/>
      <c r="C109" s="14"/>
      <c r="D109" s="16"/>
      <c r="E109" s="16"/>
      <c r="F109" s="14"/>
      <c r="G109" s="14"/>
      <c r="H109" s="14"/>
      <c r="I109" s="15"/>
      <c r="J109" s="77"/>
      <c r="K109" s="92"/>
    </row>
    <row r="110" spans="1:25" ht="13" x14ac:dyDescent="0.15">
      <c r="A110" s="14"/>
      <c r="B110" s="14"/>
      <c r="C110" s="14"/>
      <c r="D110" s="16"/>
      <c r="E110" s="16"/>
      <c r="F110" s="14"/>
      <c r="G110" s="14"/>
      <c r="H110" s="14"/>
      <c r="I110" s="15"/>
      <c r="J110" s="77"/>
      <c r="K110" s="92"/>
    </row>
    <row r="111" spans="1:25" ht="13" x14ac:dyDescent="0.15">
      <c r="A111" s="14"/>
      <c r="B111" s="14"/>
      <c r="C111" s="14"/>
      <c r="D111" s="16"/>
      <c r="E111" s="16"/>
      <c r="F111" s="14"/>
      <c r="G111" s="14"/>
      <c r="H111" s="14"/>
      <c r="I111" s="15"/>
      <c r="J111" s="77"/>
      <c r="K111" s="92"/>
    </row>
    <row r="112" spans="1:25" ht="13" x14ac:dyDescent="0.15">
      <c r="A112" s="14"/>
      <c r="B112" s="14"/>
      <c r="C112" s="14"/>
      <c r="D112" s="16"/>
      <c r="E112" s="16"/>
      <c r="F112" s="14"/>
      <c r="G112" s="14"/>
      <c r="H112" s="14"/>
      <c r="I112" s="15"/>
      <c r="J112" s="77"/>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t="s">
        <v>1225</v>
      </c>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1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1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1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x14ac:dyDescent="0.1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1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1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1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1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1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x14ac:dyDescent="0.1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1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1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1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1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1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1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1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1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1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1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1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1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1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1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1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1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1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1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1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1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1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1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1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x14ac:dyDescent="0.1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1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1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1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1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1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1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1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1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1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x14ac:dyDescent="0.1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1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1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1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1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1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1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1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1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x14ac:dyDescent="0.1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1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1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1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1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1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1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1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1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1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1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1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1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1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1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1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1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1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1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1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1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1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1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1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1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x14ac:dyDescent="0.1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1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1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1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1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1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1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1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1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1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1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1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1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1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1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1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1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1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1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1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1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1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1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1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1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1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1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1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1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1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1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1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1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1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1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1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1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1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1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1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1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1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1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1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1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1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1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1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1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1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1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1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1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1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1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1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1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1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1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row r="264" spans="1:16" ht="19.5" customHeight="1" x14ac:dyDescent="0.15">
      <c r="A264" s="203"/>
      <c r="B264" s="285"/>
      <c r="C264" s="285"/>
      <c r="D264" s="285"/>
      <c r="E264" s="285"/>
      <c r="F264" s="285"/>
      <c r="G264" s="285"/>
      <c r="H264" s="285"/>
      <c r="I264" s="285"/>
      <c r="J264" s="285"/>
      <c r="K264" s="285"/>
      <c r="L264" s="286"/>
      <c r="M264" s="285"/>
      <c r="N264" s="285"/>
      <c r="O264" s="285"/>
      <c r="P264" s="285"/>
    </row>
    <row r="265" spans="1:16" ht="19.5" customHeight="1" x14ac:dyDescent="0.1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1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x14ac:dyDescent="0.1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1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x14ac:dyDescent="0.1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1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x14ac:dyDescent="0.1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1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x14ac:dyDescent="0.1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1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1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1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x14ac:dyDescent="0.1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x14ac:dyDescent="0.1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x14ac:dyDescent="0.1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1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1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1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x14ac:dyDescent="0.1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1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1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1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x14ac:dyDescent="0.1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1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1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1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1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1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1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1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1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x14ac:dyDescent="0.1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1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1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1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x14ac:dyDescent="0.1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1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1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1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x14ac:dyDescent="0.1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1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1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1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1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1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1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x14ac:dyDescent="0.1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1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x14ac:dyDescent="0.1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1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1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1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1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1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x14ac:dyDescent="0.1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1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x14ac:dyDescent="0.1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x14ac:dyDescent="0.1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1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x14ac:dyDescent="0.1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1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1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1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1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1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1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1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1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1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1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x14ac:dyDescent="0.1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1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x14ac:dyDescent="0.1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1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1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1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1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1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1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1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x14ac:dyDescent="0.1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1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x14ac:dyDescent="0.1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1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1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1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1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1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1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1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x14ac:dyDescent="0.1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x14ac:dyDescent="0.1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1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1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x14ac:dyDescent="0.1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1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1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1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1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x14ac:dyDescent="0.1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1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1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1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x14ac:dyDescent="0.1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1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x14ac:dyDescent="0.1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1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x14ac:dyDescent="0.1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x14ac:dyDescent="0.1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1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x14ac:dyDescent="0.1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x14ac:dyDescent="0.1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x14ac:dyDescent="0.1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x14ac:dyDescent="0.1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1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1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x14ac:dyDescent="0.1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x14ac:dyDescent="0.1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x14ac:dyDescent="0.1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x14ac:dyDescent="0.1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1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1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x14ac:dyDescent="0.1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1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1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x14ac:dyDescent="0.1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1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x14ac:dyDescent="0.1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1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1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1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x14ac:dyDescent="0.1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x14ac:dyDescent="0.1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1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1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x14ac:dyDescent="0.1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x14ac:dyDescent="0.1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x14ac:dyDescent="0.1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1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x14ac:dyDescent="0.1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x14ac:dyDescent="0.1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1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1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1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x14ac:dyDescent="0.1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1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1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x14ac:dyDescent="0.1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1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1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1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1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1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1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1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1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1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x14ac:dyDescent="0.1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x14ac:dyDescent="0.1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1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x14ac:dyDescent="0.1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x14ac:dyDescent="0.1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1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x14ac:dyDescent="0.1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x14ac:dyDescent="0.1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1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1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x14ac:dyDescent="0.1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1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1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x14ac:dyDescent="0.1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x14ac:dyDescent="0.1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1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x14ac:dyDescent="0.1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x14ac:dyDescent="0.1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x14ac:dyDescent="0.1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x14ac:dyDescent="0.1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x14ac:dyDescent="0.1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x14ac:dyDescent="0.1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x14ac:dyDescent="0.1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1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1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1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1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1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1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x14ac:dyDescent="0.1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1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1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x14ac:dyDescent="0.1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x14ac:dyDescent="0.1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1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1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1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1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x14ac:dyDescent="0.1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1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1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x14ac:dyDescent="0.1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x14ac:dyDescent="0.1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x14ac:dyDescent="0.1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x14ac:dyDescent="0.1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1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x14ac:dyDescent="0.1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1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1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1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1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1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1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x14ac:dyDescent="0.1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1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x14ac:dyDescent="0.1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1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x14ac:dyDescent="0.1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1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1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x14ac:dyDescent="0.1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1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x14ac:dyDescent="0.1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x14ac:dyDescent="0.1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x14ac:dyDescent="0.1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x14ac:dyDescent="0.1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1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1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x14ac:dyDescent="0.1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1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1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1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x14ac:dyDescent="0.1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1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x14ac:dyDescent="0.1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1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1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x14ac:dyDescent="0.1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1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1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x14ac:dyDescent="0.1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x14ac:dyDescent="0.1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x14ac:dyDescent="0.1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x14ac:dyDescent="0.1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1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1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1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x14ac:dyDescent="0.1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x14ac:dyDescent="0.1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1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1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x14ac:dyDescent="0.1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1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1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1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1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1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1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1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1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1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1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1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1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1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1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1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1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1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1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1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1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1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1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1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1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1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1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1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1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1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1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1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1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1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1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1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1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1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1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1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1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1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1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1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1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1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1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1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1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1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1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1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1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1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1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1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1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1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1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1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1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1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1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1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1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1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1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1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1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1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1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1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1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1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1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1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1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1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1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1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1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1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1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1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1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1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1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1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1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1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1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1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1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1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1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1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1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1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1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1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1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1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1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1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1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1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1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1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1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1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1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1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1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1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1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1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1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1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1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1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1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1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1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1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1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1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1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1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1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1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1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1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1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1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1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1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1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1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1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1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1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1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1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1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1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1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1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1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1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1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1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1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1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1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1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1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1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1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1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1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1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1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1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1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1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1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1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1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1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1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1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1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1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1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1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1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1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1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1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1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1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1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1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1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1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1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1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1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1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1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1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1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1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1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1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1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1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1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1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1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1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1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1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1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1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1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1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1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1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1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1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1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1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1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1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1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1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1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1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1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1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1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1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1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1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1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1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1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1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1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1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1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1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1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1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1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1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1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1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1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1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1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1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1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1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1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1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1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1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1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1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1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1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1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15">
      <c r="C759" s="196"/>
      <c r="G759" s="185"/>
      <c r="H759" s="185"/>
    </row>
    <row r="760" spans="1:14" x14ac:dyDescent="0.15">
      <c r="C760" s="196"/>
      <c r="G760" s="185"/>
      <c r="H760" s="185"/>
    </row>
    <row r="761" spans="1:14" x14ac:dyDescent="0.15">
      <c r="G761" s="185"/>
      <c r="H761" s="185"/>
    </row>
    <row r="762" spans="1:14" x14ac:dyDescent="0.15">
      <c r="G762" s="185"/>
      <c r="H762" s="185"/>
    </row>
    <row r="763" spans="1:14" x14ac:dyDescent="0.15">
      <c r="G763" s="185"/>
      <c r="H763" s="185"/>
    </row>
    <row r="764" spans="1:14" x14ac:dyDescent="0.1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Trinity Triathlon Team, Záhradnícka 4877/34, Bratislava, 821 08</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42268095</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Kralik</cp:lastModifiedBy>
  <cp:revision/>
  <cp:lastPrinted>2025-01-23T13:30:36Z</cp:lastPrinted>
  <dcterms:created xsi:type="dcterms:W3CDTF">2017-02-20T06:20:12Z</dcterms:created>
  <dcterms:modified xsi:type="dcterms:W3CDTF">2025-11-18T10:37:15Z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