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psurbar\Desktop\Dokumenty\moje\Lyziarsky oddiel\Financie LO\Financie 2025\"/>
    </mc:Choice>
  </mc:AlternateContent>
  <xr:revisionPtr revIDLastSave="0" documentId="13_ncr:1_{23324E0A-EBE0-491F-BCD3-5A3FF6B97D44}"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psurbar</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 ref="O19" authorId="2" shapeId="0" xr:uid="{24BFF867-BE93-4F08-9609-63B094E7D146}">
      <text>
        <r>
          <rPr>
            <b/>
            <sz val="9"/>
            <color indexed="81"/>
            <rFont val="Segoe UI"/>
            <charset val="1"/>
          </rPr>
          <t>psurbar:</t>
        </r>
        <r>
          <rPr>
            <sz val="9"/>
            <color indexed="81"/>
            <rFont val="Segoe UI"/>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<sst xmlns="http://schemas.openxmlformats.org/spreadsheetml/2006/main" count="6565" uniqueCount="3027">
  <si>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</si>
  <si>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</si>
  <si>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</si>
  <si>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</si>
  <si>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</si>
  <si>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</si>
  <si>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</si>
  <si>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</si>
  <si>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</si>
  <si>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</si>
  <si>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</si>
  <si>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</si>
  <si>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</si>
  <si>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</si>
  <si>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</si>
  <si>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</si>
  <si>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</si>
  <si>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</si>
  <si>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</si>
  <si>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</si>
  <si>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</si>
  <si>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</si>
  <si>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</si>
  <si>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</si>
  <si>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</si>
  <si>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</si>
  <si>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</si>
  <si>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</si>
  <si>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</si>
  <si>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</si>
  <si>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</si>
  <si>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</si>
  <si>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</si>
  <si>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</si>
  <si>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</si>
  <si>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</si>
  <si>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</si>
  <si>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</si>
  <si>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</si>
  <si>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</si>
  <si>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</si>
  <si>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</si>
  <si>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</si>
  <si>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</si>
  <si>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</si>
  <si>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</si>
  <si>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</si>
  <si>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</si>
  <si>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</si>
  <si>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</si>
  <si>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</si>
  <si>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</si>
  <si>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</si>
  <si>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</si>
  <si>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</si>
  <si>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</si>
  <si>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</si>
  <si>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</si>
  <si>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</si>
  <si>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</si>
  <si>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</si>
  <si>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</si>
  <si>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</si>
  <si>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</si>
  <si>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</si>
  <si>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</si>
  <si>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</si>
  <si>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</si>
  <si>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</si>
  <si>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</si>
  <si>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</si>
  <si>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</si>
  <si>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</si>
  <si>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</si>
  <si>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</si>
  <si>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</si>
  <si>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</si>
  <si>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</si>
  <si>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</si>
  <si>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</si>
  <si>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</si>
  <si>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</si>
  <si>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</si>
  <si>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</si>
  <si>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</si>
  <si>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</si>
  <si>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</si>
  <si>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</si>
  <si>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</si>
  <si>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</si>
  <si>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</si>
  <si>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</si>
  <si>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</si>
  <si>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</si>
  <si>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</si>
  <si>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</si>
  <si>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</si>
  <si>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</si>
  <si>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</si>
  <si>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</si>
  <si>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</si>
  <si>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</si>
  <si>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</si>
  <si>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</si>
  <si>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</si>
  <si>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</si>
  <si>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</si>
  <si>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</si>
  <si>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</si>
  <si>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</si>
  <si>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</si>
  <si>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</si>
  <si>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</si>
  <si>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</si>
  <si>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</si>
  <si>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</si>
  <si>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</si>
  <si>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</si>
  <si>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</si>
  <si>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</si>
  <si>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</si>
  <si>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</si>
  <si>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</si>
  <si>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</si>
  <si>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</si>
  <si>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</si>
  <si>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</si>
  <si>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</si>
  <si>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</si>
  <si>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</si>
  <si>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</si>
  <si>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</si>
  <si>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</si>
  <si>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</si>
  <si>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</si>
  <si>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</si>
  <si>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</si>
  <si>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</si>
  <si>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</si>
  <si>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</si>
  <si>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</si>
  <si>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</si>
  <si>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</si>
  <si>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</si>
  <si>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</si>
  <si>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</si>
  <si>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</si>
  <si>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</si>
  <si>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</si>
  <si>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</si>
  <si>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</si>
  <si>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</si>
  <si>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</si>
  <si>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</si>
  <si>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</si>
  <si>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</si>
  <si>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</si>
  <si>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</si>
  <si>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</si>
  <si>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</si>
  <si>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</si>
  <si>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</si>
  <si>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</si>
  <si>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</si>
  <si>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</si>
  <si>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</si>
  <si>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</si>
  <si>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</si>
  <si>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</si>
  <si>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</si>
  <si>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</si>
  <si>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</si>
  <si>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</si>
  <si>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</si>
  <si>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</si>
  <si>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</si>
  <si>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</si>
  <si>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</si>
  <si>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</si>
  <si>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</si>
  <si>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</si>
  <si>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</si>
  <si>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</si>
  <si>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</si>
  <si>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</si>
  <si>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</si>
  <si>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</si>
  <si>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</si>
  <si>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</si>
  <si>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</si>
  <si>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</si>
  <si>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</si>
  <si>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</si>
  <si>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</si>
  <si>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</si>
  <si>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</si>
  <si>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</si>
  <si>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</si>
  <si>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</si>
  <si>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</si>
  <si>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</si>
  <si>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</si>
  <si>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</si>
  <si>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</si>
  <si>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</si>
  <si>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</si>
  <si>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</si>
  <si>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</si>
  <si>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</si>
  <si>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</si>
  <si>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</si>
  <si>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</si>
  <si>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</si>
  <si>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</si>
  <si>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</si>
  <si>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</si>
  <si>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</si>
  <si>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</si>
  <si>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</si>
  <si>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</si>
  <si>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</si>
  <si>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</si>
  <si>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</si>
  <si>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</si>
  <si>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</si>
  <si>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</si>
  <si>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</si>
  <si>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</si>
  <si>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</si>
  <si>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</si>
  <si>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</si>
  <si>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</si>
  <si>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</si>
  <si>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</si>
  <si>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</si>
  <si>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</si>
  <si>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</si>
  <si>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</si>
  <si>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</si>
  <si>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</si>
  <si>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</si>
  <si>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</si>
  <si>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</si>
  <si>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</si>
  <si>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</si>
  <si>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</si>
  <si>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</si>
  <si>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</si>
  <si>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</si>
  <si>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</si>
  <si>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</si>
  <si>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</si>
  <si>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</si>
  <si>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</si>
  <si>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</si>
  <si>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</si>
  <si>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</si>
  <si>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</si>
  <si>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</si>
  <si>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</si>
  <si>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</si>
  <si>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</si>
  <si>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</si>
  <si>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</si>
  <si>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</si>
  <si>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</si>
  <si>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</si>
  <si>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</si>
  <si>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</si>
  <si>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</si>
  <si>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</si>
  <si>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</si>
  <si>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</si>
  <si>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</si>
  <si>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</si>
  <si>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</si>
  <si>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</si>
  <si>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</si>
  <si>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</si>
  <si>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</si>
  <si>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</si>
  <si>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</si>
  <si>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</si>
  <si>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</si>
  <si>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</si>
  <si>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</si>
  <si>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</si>
  <si>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</si>
  <si>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</si>
  <si>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</si>
  <si>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</si>
  <si>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</si>
  <si>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</si>
  <si>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</si>
  <si>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</si>
  <si>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</si>
  <si>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</si>
  <si>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</si>
  <si>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</si>
  <si>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</si>
  <si>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</si>
  <si>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</si>
  <si>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</si>
  <si>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</si>
  <si>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</si>
  <si>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</si>
  <si>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</si>
  <si>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</si>
  <si>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</si>
  <si>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</si>
  <si>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</si>
  <si>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</si>
  <si>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</si>
  <si>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</si>
  <si>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</si>
  <si>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</si>
  <si>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</si>
  <si>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</si>
  <si>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</si>
  <si>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</si>
  <si>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</si>
  <si>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</si>
  <si>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</si>
  <si>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</si>
  <si>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</si>
  <si>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</si>
  <si>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</si>
  <si>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</si>
  <si>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</si>
  <si>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</si>
  <si>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</si>
  <si>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</si>
  <si>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</si>
  <si>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</si>
  <si>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</si>
  <si>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</si>
  <si>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</si>
  <si>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</si>
  <si>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</si>
  <si>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</si>
  <si>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</si>
  <si>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</si>
  <si>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</si>
  <si>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</si>
  <si>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</si>
  <si>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</si>
  <si>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</si>
  <si>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</si>
  <si>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</si>
  <si>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</si>
  <si>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</si>
  <si>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</si>
  <si>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</si>
  <si>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</si>
  <si>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</si>
  <si>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</si>
  <si>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</si>
  <si>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</si>
  <si>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</si>
  <si>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</si>
  <si>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</si>
  <si>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</si>
  <si>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</si>
  <si>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</si>
  <si>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</si>
  <si>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</si>
  <si>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</si>
  <si>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</si>
  <si>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</si>
  <si>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</si>
  <si>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</si>
  <si>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</si>
  <si>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</si>
  <si>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</si>
  <si>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</si>
  <si>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</si>
  <si>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</si>
  <si>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</si>
  <si>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</si>
  <si>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</si>
  <si>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</si>
  <si>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</si>
  <si>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</si>
  <si>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</si>
  <si>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</si>
  <si>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</si>
  <si>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</si>
  <si>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</si>
  <si>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</si>
  <si>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</si>
  <si>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</si>
  <si>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</si>
  <si>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</si>
  <si>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</si>
  <si>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</si>
  <si>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</si>
  <si>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</si>
  <si>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</si>
  <si>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</si>
  <si>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</si>
  <si>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</si>
  <si>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</si>
  <si>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</si>
  <si>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</si>
  <si>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</si>
  <si>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</si>
  <si>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</si>
  <si>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</si>
  <si>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</si>
  <si>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</si>
  <si>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</si>
  <si>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</si>
  <si>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</si>
  <si>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</si>
  <si>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</si>
  <si>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</si>
  <si>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</si>
  <si>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</si>
  <si>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</si>
  <si>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</si>
  <si>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</si>
  <si>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</si>
  <si>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</si>
  <si>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</si>
  <si>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</si>
  <si>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</si>
  <si>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</si>
  <si>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</si>
  <si>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</si>
  <si>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</si>
  <si>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</si>
  <si>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</si>
  <si>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</si>
  <si>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</si>
  <si>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</si>
  <si>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</si>
  <si>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</si>
  <si>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</si>
  <si>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</si>
  <si>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</si>
  <si>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</si>
  <si>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</si>
  <si>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</si>
  <si>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</si>
  <si>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</si>
  <si>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</si>
  <si>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</si>
  <si>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</si>
  <si>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</si>
  <si>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</si>
  <si>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</si>
  <si>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</si>
  <si>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</si>
  <si>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</si>
  <si>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</si>
  <si>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</si>
  <si>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</si>
  <si>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</si>
  <si>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</si>
  <si>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</si>
  <si>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</si>
  <si>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</si>
  <si>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</si>
  <si>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</si>
  <si>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</si>
  <si>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</si>
  <si>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</si>
  <si>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</si>
  <si>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</si>
  <si>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</si>
  <si>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</si>
  <si>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</si>
  <si>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</si>
  <si>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</si>
  <si>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</si>
  <si>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</si>
  <si>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</si>
  <si>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</si>
  <si>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</si>
  <si>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</si>
  <si>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</si>
  <si>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</si>
  <si>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</si>
  <si>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</si>
  <si>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</si>
  <si>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</si>
  <si>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</si>
  <si>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</si>
  <si>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</si>
  <si>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</si>
  <si>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</si>
  <si>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</si>
  <si>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</si>
  <si>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</si>
  <si>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</si>
  <si>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</si>
  <si>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</si>
  <si>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</si>
  <si>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</si>
  <si>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</si>
  <si>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</si>
  <si>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</si>
  <si>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</si>
  <si>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</si>
  <si>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</si>
  <si>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</si>
  <si>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</si>
  <si>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</si>
  <si>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</si>
  <si>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</si>
  <si>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</si>
  <si>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</si>
  <si>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</si>
  <si>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</si>
  <si>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</si>
  <si>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</si>
  <si>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</si>
  <si>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</si>
  <si>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</si>
  <si>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</si>
  <si>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</si>
  <si>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</si>
  <si>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</si>
  <si>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</si>
  <si>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</si>
  <si>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</si>
  <si>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</si>
  <si>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</si>
  <si>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</si>
  <si>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</si>
  <si>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</si>
  <si>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</si>
  <si>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</si>
  <si>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</si>
  <si>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</si>
  <si>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</si>
  <si>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</si>
  <si>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</si>
  <si>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</si>
  <si>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</si>
  <si>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</si>
  <si>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</si>
  <si>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</si>
  <si>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</si>
  <si>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</si>
  <si>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</si>
  <si>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</si>
  <si>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</si>
  <si>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</si>
  <si>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</si>
  <si>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</si>
  <si>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</si>
  <si>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</si>
  <si>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</si>
  <si>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</si>
  <si>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</si>
  <si>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</si>
  <si>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</si>
  <si>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</si>
  <si>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</si>
  <si>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</si>
  <si>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</si>
  <si>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</si>
  <si>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</si>
  <si>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</si>
  <si>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</si>
  <si>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</si>
  <si>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</si>
  <si>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</si>
  <si>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</si>
  <si>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</si>
  <si>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</si>
  <si>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</si>
  <si>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</si>
  <si>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</si>
  <si>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</si>
  <si>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</si>
  <si>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</si>
  <si>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</si>
  <si>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</si>
  <si>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</si>
  <si>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</si>
  <si>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</si>
  <si>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</si>
  <si>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</si>
  <si>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</si>
  <si>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</si>
  <si>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</si>
  <si>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</si>
  <si>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</si>
  <si>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</si>
  <si>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</si>
  <si>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</si>
  <si>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</si>
  <si>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</si>
  <si>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</si>
  <si>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</si>
  <si>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</si>
  <si>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</si>
  <si>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</si>
  <si>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</si>
  <si>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</si>
  <si>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</si>
  <si>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</si>
  <si>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</si>
  <si>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</si>
  <si>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</si>
  <si>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</si>
  <si>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</si>
  <si>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</si>
  <si>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</si>
  <si>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</si>
  <si>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</si>
  <si>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</si>
  <si>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</si>
  <si>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</si>
  <si>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</si>
  <si>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</si>
  <si>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</si>
  <si>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</si>
  <si>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</si>
  <si>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</si>
  <si>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</si>
  <si>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</si>
  <si>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</si>
  <si>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</si>
  <si>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</si>
  <si>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</si>
  <si>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</si>
  <si>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</si>
  <si>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</si>
  <si>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</si>
  <si>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</si>
  <si>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</si>
  <si>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</si>
  <si>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</si>
  <si>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</si>
  <si>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</si>
  <si>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</si>
  <si>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</si>
  <si>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</si>
  <si>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</si>
  <si>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</si>
  <si>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</si>
  <si>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</si>
  <si>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</si>
  <si>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</si>
  <si>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</si>
  <si>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</si>
  <si>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</si>
  <si>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</si>
  <si>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</si>
  <si>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</si>
  <si>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</si>
  <si>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</si>
  <si>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</si>
  <si>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</si>
  <si>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</si>
  <si>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</si>
  <si>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</si>
  <si>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</si>
  <si>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</si>
  <si>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</si>
  <si>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</si>
  <si>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</si>
  <si>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</si>
  <si>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</si>
  <si>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</si>
  <si>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</si>
  <si>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</si>
  <si>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</si>
  <si>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</si>
  <si>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</si>
  <si>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</si>
  <si>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</si>
  <si>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</si>
  <si>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</si>
  <si>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</si>
  <si>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</si>
  <si>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</si>
  <si>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</si>
  <si>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</si>
  <si>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</si>
  <si>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</si>
  <si>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</si>
  <si>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</si>
  <si>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</si>
  <si>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</si>
  <si>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</si>
  <si>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</si>
  <si>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</si>
  <si>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</si>
  <si>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</si>
  <si>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</si>
  <si>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</si>
  <si>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</si>
  <si>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</si>
  <si>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</si>
  <si>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</si>
  <si>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</si>
  <si>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</si>
  <si>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</si>
  <si>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</si>
  <si>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</si>
  <si>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</si>
  <si>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</si>
  <si>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</si>
  <si>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</si>
  <si>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</si>
  <si>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</si>
  <si>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</si>
  <si>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</si>
  <si>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</si>
  <si>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</si>
  <si>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</si>
  <si>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</si>
  <si>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</si>
  <si>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</si>
  <si>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</si>
  <si>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</si>
  <si>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</si>
  <si>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</si>
  <si>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</si>
  <si>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</si>
  <si>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</si>
  <si>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</si>
  <si>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</si>
  <si>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</si>
  <si>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</si>
  <si>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</si>
  <si>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</si>
  <si>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</si>
  <si>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</si>
  <si>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</si>
  <si>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</si>
  <si>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</si>
  <si>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</si>
  <si>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</si>
  <si>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</si>
  <si>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</si>
  <si>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</si>
  <si>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</si>
  <si>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</si>
  <si>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</si>
  <si>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</si>
  <si>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</si>
  <si>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</si>
  <si>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</si>
  <si>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</si>
  <si>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</si>
  <si>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</si>
  <si>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</si>
  <si>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</si>
  <si>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</si>
  <si>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</si>
  <si>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</si>
  <si>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</si>
  <si>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</si>
  <si>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</si>
  <si>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</si>
  <si>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</si>
  <si>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</si>
  <si>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</si>
  <si>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</si>
  <si>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</si>
  <si>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</si>
  <si>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</si>
  <si>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</si>
  <si>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</si>
  <si>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</si>
  <si>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</si>
  <si>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</si>
  <si>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</si>
  <si>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</si>
  <si>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</si>
  <si>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</si>
  <si>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</si>
  <si>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</si>
  <si>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</si>
  <si>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</si>
  <si>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</si>
  <si>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</si>
  <si>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</si>
  <si>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</si>
  <si>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</si>
  <si>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</si>
  <si>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</si>
  <si>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</si>
  <si>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</si>
  <si>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</si>
  <si>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</si>
  <si>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</si>
  <si>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</si>
  <si>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</si>
  <si>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</si>
  <si>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</si>
  <si>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</si>
  <si>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</si>
  <si>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</si>
  <si>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</si>
  <si>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</si>
  <si>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</si>
  <si>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</si>
  <si>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</si>
  <si>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</si>
  <si>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</si>
  <si>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</si>
  <si>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</si>
  <si>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</si>
  <si>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</si>
  <si>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</si>
  <si>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</si>
  <si>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</si>
  <si>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</si>
  <si>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</si>
  <si>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</si>
  <si>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</si>
  <si>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</si>
  <si>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</si>
  <si>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</si>
  <si>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</si>
  <si>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</si>
  <si>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</si>
  <si>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</si>
  <si>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</si>
  <si>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</si>
  <si>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</si>
  <si>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</si>
  <si>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</si>
  <si>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</si>
  <si>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</si>
  <si>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</si>
  <si>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</si>
  <si>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</si>
  <si>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</si>
  <si>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</si>
  <si>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</si>
  <si>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</si>
  <si>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</si>
  <si>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</si>
  <si>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</si>
  <si>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</si>
  <si>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</si>
  <si>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</si>
  <si>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</si>
  <si>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</si>
  <si>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</si>
  <si>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</si>
  <si>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</si>
  <si>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</si>
  <si>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</si>
  <si>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</si>
  <si>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</si>
  <si>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</si>
  <si>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</si>
  <si>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</si>
  <si>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</si>
  <si>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</si>
  <si>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</si>
  <si>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</si>
  <si>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</si>
  <si>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</si>
  <si>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</si>
  <si>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</si>
  <si>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</si>
  <si>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</si>
  <si>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</si>
  <si>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</si>
  <si>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</si>
  <si>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</si>
  <si>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</si>
  <si>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</si>
  <si>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</si>
  <si>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</si>
  <si>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</si>
  <si>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</si>
  <si>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</si>
  <si>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</si>
  <si>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</si>
  <si>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</si>
  <si>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</si>
  <si>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</si>
  <si>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</si>
  <si>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</si>
  <si>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</si>
  <si>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</si>
  <si>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</si>
  <si>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</si>
  <si>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</si>
  <si>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</si>
  <si>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</si>
  <si>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</si>
  <si>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</si>
  <si>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</si>
  <si>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</si>
  <si>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</si>
  <si>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</si>
  <si>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</si>
  <si>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</si>
  <si>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</si>
  <si>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</si>
  <si>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</si>
  <si>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</si>
  <si>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</si>
  <si>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</si>
  <si>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</si>
  <si>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</si>
  <si>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</si>
  <si>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</si>
  <si>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</si>
  <si>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</si>
  <si>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</si>
  <si>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</si>
  <si>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</si>
  <si>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</si>
  <si>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</si>
  <si>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</si>
  <si>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</si>
  <si>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</si>
  <si>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</si>
  <si>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</si>
  <si>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</si>
  <si>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</si>
  <si>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</si>
  <si>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</si>
  <si>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</si>
  <si>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</si>
  <si>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</si>
  <si>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</si>
  <si>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</si>
  <si>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</si>
  <si>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</si>
  <si>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</si>
  <si>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</si>
  <si>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</si>
  <si>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</si>
  <si>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</si>
  <si>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</si>
  <si>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</si>
  <si>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</si>
  <si>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</si>
  <si>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</si>
  <si>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</si>
  <si>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</si>
  <si>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</si>
  <si>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</si>
  <si>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</si>
  <si>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</si>
  <si>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</si>
  <si>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</si>
  <si>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</si>
  <si>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</si>
  <si>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</si>
  <si>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</si>
  <si>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</si>
  <si>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</si>
  <si>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</si>
  <si>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</si>
  <si>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</si>
  <si>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</si>
  <si>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</si>
  <si>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</si>
  <si>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</si>
  <si>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</si>
  <si>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</si>
  <si>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</si>
  <si>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</si>
  <si>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</si>
  <si>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</si>
  <si>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</si>
  <si>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</si>
  <si>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</si>
  <si>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</si>
  <si>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</si>
  <si>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</si>
  <si>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</si>
  <si>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</si>
  <si>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</si>
  <si>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</si>
  <si>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</si>
  <si>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</si>
  <si>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</si>
  <si>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</si>
  <si>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</si>
  <si>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</si>
  <si>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</si>
  <si>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</si>
  <si>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</si>
  <si>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</si>
  <si>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</si>
  <si>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</si>
  <si>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</si>
  <si>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</si>
  <si>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</si>
  <si>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</si>
  <si>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</si>
  <si>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</si>
  <si>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</si>
  <si>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</si>
  <si>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</si>
  <si>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</si>
  <si>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</si>
  <si>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</si>
  <si>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</si>
  <si>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</si>
  <si>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</si>
  <si>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</si>
  <si>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</si>
  <si>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</si>
  <si>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</si>
  <si>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</si>
  <si>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</si>
  <si>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</si>
  <si>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</si>
  <si>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</si>
  <si>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</si>
  <si>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</si>
  <si>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</si>
  <si>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</si>
  <si>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</si>
  <si>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</si>
  <si>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</si>
  <si>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</si>
  <si>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</si>
  <si>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</si>
  <si>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</si>
  <si>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</si>
  <si>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</si>
  <si>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</si>
  <si>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</si>
  <si>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</si>
  <si>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</si>
  <si>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</si>
  <si>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</si>
  <si>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</si>
  <si>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</si>
  <si>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</si>
  <si>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</si>
  <si>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</si>
  <si>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</si>
  <si>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</si>
  <si>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</si>
  <si>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</si>
  <si>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</si>
  <si>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</si>
  <si>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</si>
  <si>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</si>
  <si>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</si>
  <si>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</si>
  <si>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</si>
  <si>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</si>
  <si>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</si>
  <si>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</si>
  <si>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</si>
  <si>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</si>
  <si>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</si>
  <si>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</si>
  <si>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</si>
  <si>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</si>
  <si>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</si>
  <si>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</si>
  <si>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</si>
  <si>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</si>
  <si>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</si>
  <si>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</si>
  <si>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</si>
  <si>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</si>
  <si>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</si>
  <si>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</si>
  <si>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</si>
  <si>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</si>
  <si>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</si>
  <si>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</si>
  <si>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</si>
  <si>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</si>
  <si>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</si>
  <si>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</si>
  <si>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</si>
  <si>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</si>
  <si>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</si>
  <si>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</si>
  <si>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</si>
  <si>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</si>
  <si>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</si>
  <si>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</si>
  <si>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</si>
  <si>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</si>
  <si>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</si>
  <si>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</si>
  <si>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</si>
  <si>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</si>
  <si>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</si>
  <si>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</si>
  <si>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</si>
  <si>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</si>
  <si>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</si>
  <si>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</si>
  <si>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</si>
  <si>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</si>
  <si>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</si>
  <si>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</si>
  <si>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</si>
  <si>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</si>
  <si>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</si>
  <si>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</si>
  <si>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</si>
  <si>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</si>
  <si>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</si>
  <si>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</si>
  <si>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</si>
  <si>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</si>
  <si>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</si>
  <si>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</si>
  <si>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</si>
  <si>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</si>
  <si>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</si>
  <si>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</si>
  <si>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</si>
  <si>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</si>
  <si>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</si>
  <si>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</si>
  <si>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</si>
  <si>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</si>
  <si>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</si>
  <si>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</si>
  <si>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</si>
  <si>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</si>
  <si>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</si>
  <si>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</si>
  <si>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</si>
  <si>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</si>
  <si>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</si>
  <si>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</si>
  <si>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</si>
  <si>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</si>
  <si>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</si>
  <si>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</si>
  <si>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</si>
  <si>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</si>
  <si>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</si>
  <si>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</si>
  <si>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</si>
  <si>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</si>
  <si>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</si>
  <si>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</si>
  <si>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</si>
  <si>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</si>
  <si>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</si>
  <si>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</si>
  <si>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</si>
  <si>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</si>
  <si>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</si>
  <si>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</si>
  <si>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</si>
  <si>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</si>
  <si>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</si>
  <si>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</si>
  <si>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</si>
  <si>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</si>
  <si>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</si>
  <si>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</si>
  <si>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</si>
  <si>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</si>
  <si>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</si>
  <si>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</si>
  <si>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</si>
  <si>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</si>
  <si>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</si>
  <si>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</si>
  <si>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</si>
  <si>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</si>
  <si>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</si>
  <si>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</si>
  <si>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</si>
  <si>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</si>
  <si>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</si>
  <si>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</si>
  <si>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</si>
  <si>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</si>
  <si>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</si>
  <si>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</si>
  <si>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</si>
  <si>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</si>
  <si>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</si>
  <si>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</si>
  <si>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</si>
  <si>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</si>
  <si>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</si>
  <si>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</si>
  <si>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</si>
  <si>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</si>
  <si>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</si>
  <si>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</si>
  <si>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</si>
  <si>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</si>
  <si>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</si>
  <si>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</si>
  <si>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</si>
  <si>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</si>
  <si>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</si>
  <si>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</si>
  <si>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</si>
  <si>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</si>
  <si>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</si>
  <si>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</si>
  <si>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</si>
  <si>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</si>
  <si>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</si>
  <si>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</si>
  <si>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</si>
  <si>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</si>
  <si>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</si>
  <si>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</si>
  <si>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</si>
  <si>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</si>
  <si>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</si>
  <si>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</si>
  <si>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</si>
  <si>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</si>
  <si>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</si>
  <si>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</si>
  <si>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</si>
  <si>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</si>
  <si>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</si>
  <si>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</si>
  <si>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</si>
  <si>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</si>
  <si>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</si>
  <si>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</si>
  <si>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</si>
  <si>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</si>
  <si>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</si>
  <si>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</si>
  <si>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</si>
  <si>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</si>
  <si>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</si>
  <si>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</si>
  <si>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</si>
  <si>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</si>
  <si>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</si>
  <si>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</si>
  <si>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</si>
  <si>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</si>
  <si>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</si>
  <si>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</si>
  <si>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</si>
  <si>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</si>
  <si>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</si>
  <si>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</si>
  <si>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</si>
  <si>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</si>
  <si>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</si>
  <si>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</si>
  <si>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</si>
  <si>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</si>
  <si>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</si>
  <si>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</si>
  <si>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</si>
  <si>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</si>
  <si>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</si>
  <si>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</si>
  <si>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</si>
  <si>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</si>
  <si>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</si>
  <si>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</si>
  <si>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</si>
  <si>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</si>
  <si>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</si>
  <si>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</si>
  <si>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</si>
  <si>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</si>
  <si>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</si>
  <si>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</si>
  <si>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</si>
  <si>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</si>
  <si>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</si>
  <si>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</si>
  <si>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</si>
  <si>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</si>
  <si>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</si>
  <si>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</si>
  <si>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</si>
  <si>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</si>
  <si>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</si>
  <si>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</si>
  <si>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</si>
  <si>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</si>
  <si>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</si>
  <si>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</si>
  <si>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</si>
  <si>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</si>
  <si>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</si>
  <si>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</si>
  <si>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</si>
  <si>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</si>
  <si>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</si>
  <si>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</si>
  <si>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</si>
  <si>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</si>
  <si>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</si>
  <si>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</si>
  <si>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</si>
  <si>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</si>
  <si>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</si>
  <si>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</si>
  <si>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</si>
  <si>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</si>
  <si>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</si>
  <si>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</si>
  <si>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</si>
  <si>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</si>
  <si>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</si>
  <si>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</si>
  <si>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</si>
  <si>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</si>
  <si>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</si>
  <si>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</si>
  <si>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</si>
  <si>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</si>
  <si>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</si>
  <si>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</si>
  <si>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</si>
  <si>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</si>
  <si>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</si>
  <si>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</si>
  <si>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</si>
  <si>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</si>
  <si>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</si>
  <si>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</si>
  <si>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</si>
  <si>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</si>
  <si>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</si>
  <si>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</si>
  <si>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</si>
  <si>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</si>
  <si>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</si>
  <si>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</si>
  <si>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</si>
  <si>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</si>
  <si>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</si>
  <si>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</si>
  <si>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</si>
  <si>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</si>
  <si>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</si>
  <si>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</si>
  <si>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</si>
  <si>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</si>
  <si>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</si>
  <si>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</si>
  <si>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</si>
  <si>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</si>
  <si>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</si>
  <si>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</si>
  <si>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</si>
  <si>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</si>
  <si>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</si>
  <si>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</si>
  <si>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</si>
  <si>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</si>
  <si>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</si>
  <si>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</si>
  <si>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</si>
  <si>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</si>
  <si>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</si>
  <si>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</si>
  <si>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</si>
  <si>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</si>
  <si>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</si>
  <si>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</si>
  <si>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</si>
  <si>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</si>
  <si>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</si>
  <si>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</si>
  <si>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</si>
  <si>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</si>
  <si>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</si>
  <si>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</si>
  <si>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</si>
  <si>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</si>
  <si>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</si>
  <si>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</si>
  <si>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</si>
  <si>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</si>
  <si>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</si>
  <si>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</si>
  <si>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</si>
  <si>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</si>
  <si>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</si>
  <si>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</si>
  <si>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</si>
  <si>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</si>
  <si>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</si>
  <si>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</si>
  <si>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</si>
  <si>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</si>
  <si>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</si>
  <si>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</si>
  <si>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</si>
  <si>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</si>
  <si>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</si>
  <si>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</si>
  <si>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</si>
  <si>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</si>
  <si>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</si>
  <si>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</si>
  <si>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</si>
  <si>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</si>
  <si>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</si>
  <si>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</si>
  <si>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</si>
  <si>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</si>
  <si>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</si>
  <si>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</si>
  <si>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</si>
  <si>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</si>
  <si>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</si>
  <si>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</si>
  <si>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</si>
  <si>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</si>
  <si>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</si>
  <si>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</si>
  <si>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</si>
  <si>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</si>
  <si>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</si>
  <si>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</si>
  <si>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</si>
  <si>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</si>
  <si>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</si>
  <si>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</si>
  <si>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</si>
  <si>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</si>
  <si>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</si>
  <si>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</si>
  <si>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</si>
  <si>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</si>
  <si>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</si>
  <si>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</si>
  <si>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</si>
  <si>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</si>
  <si>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</si>
  <si>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</si>
  <si>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</si>
  <si>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</si>
  <si>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</si>
  <si>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</si>
  <si>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</si>
  <si>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</si>
  <si>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</si>
  <si>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</si>
  <si>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</si>
  <si>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</si>
  <si>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</si>
  <si>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</si>
  <si>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</si>
  <si>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</si>
  <si>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</si>
  <si>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</si>
  <si>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</si>
  <si>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</si>
  <si>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</si>
  <si>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</si>
  <si>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</si>
  <si>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</si>
  <si>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</si>
  <si>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</si>
  <si>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</si>
  <si>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</si>
  <si>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</si>
  <si>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</si>
  <si>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</si>
  <si>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</si>
  <si>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</si>
  <si>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</si>
  <si>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</si>
  <si>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</si>
  <si>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</si>
  <si>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</si>
  <si>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</si>
  <si>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</si>
  <si>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</si>
  <si>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</si>
  <si>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</si>
  <si>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</si>
  <si>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</si>
  <si>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</si>
  <si>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</si>
  <si>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</si>
  <si>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</si>
  <si>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</si>
  <si>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</si>
  <si>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</si>
  <si>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</si>
  <si>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</si>
  <si>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</si>
  <si>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</si>
  <si>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</si>
  <si>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</si>
  <si>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</si>
  <si>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</si>
  <si>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</si>
  <si>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</si>
  <si>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</si>
  <si>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</si>
  <si>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</si>
  <si>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</si>
  <si>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</si>
  <si>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</si>
  <si>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</si>
  <si>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</si>
  <si>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</si>
  <si>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</si>
  <si>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</si>
  <si>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</si>
  <si>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</si>
  <si>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</si>
  <si>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</si>
  <si>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</si>
  <si>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</si>
  <si>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</si>
  <si>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</si>
  <si>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</si>
  <si>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</si>
  <si>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</si>
  <si>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</si>
  <si>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</si>
  <si>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</si>
  <si>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</si>
  <si>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</si>
  <si>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</si>
  <si>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</si>
  <si>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</si>
  <si>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</si>
  <si>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</si>
  <si>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</si>
  <si>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</si>
  <si>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</si>
  <si>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</si>
  <si>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</si>
  <si>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</si>
  <si>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</si>
  <si>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</si>
  <si>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</si>
  <si>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</si>
  <si>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</si>
  <si>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</si>
  <si>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</si>
  <si>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</si>
  <si>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</si>
  <si>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</si>
  <si>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</si>
  <si>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</si>
  <si>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</si>
  <si>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</si>
  <si>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</si>
  <si>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</si>
  <si>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</si>
  <si>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</si>
  <si>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</si>
  <si>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</si>
  <si>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</si>
  <si>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</si>
  <si>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</si>
  <si>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</si>
  <si>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</si>
  <si>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</si>
  <si>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</si>
  <si>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</si>
  <si>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</si>
  <si>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</si>
  <si>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</si>
  <si>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</si>
  <si>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</si>
  <si>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</si>
  <si>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</si>
  <si>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</si>
  <si>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</si>
  <si>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</si>
  <si>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</si>
  <si>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</si>
  <si>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</si>
  <si>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</si>
  <si>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</si>
  <si>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</si>
  <si>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</si>
  <si>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</si>
  <si>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</si>
  <si>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</si>
  <si>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</si>
  <si>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</si>
  <si>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</si>
  <si>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</si>
  <si>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</si>
  <si>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</si>
  <si>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</si>
  <si>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</si>
  <si>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</si>
  <si>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</si>
  <si>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</si>
  <si>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</si>
  <si>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</si>
  <si>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</si>
  <si>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</si>
  <si>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</si>
  <si>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</si>
  <si>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</si>
  <si>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</si>
  <si>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</si>
  <si>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</si>
  <si>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</si>
  <si>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</si>
  <si>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</si>
  <si>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</si>
  <si>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</si>
  <si>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</si>
  <si>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</si>
  <si>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</si>
  <si>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</si>
  <si>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</si>
  <si>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</si>
  <si>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</si>
  <si>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</si>
  <si>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</si>
  <si>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</si>
  <si>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</si>
  <si>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</si>
  <si>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</si>
  <si>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</si>
  <si>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</si>
  <si>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</si>
  <si>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</si>
  <si>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</si>
  <si>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</si>
  <si>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</si>
  <si>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</si>
  <si>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</si>
  <si>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</si>
  <si>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</si>
  <si>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</si>
  <si>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</si>
  <si>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</si>
  <si>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</si>
  <si>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</si>
  <si>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</si>
  <si>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</si>
  <si>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</si>
  <si>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</si>
  <si>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</si>
  <si>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</si>
  <si>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</si>
  <si>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</si>
  <si>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</si>
  <si>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</si>
  <si>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</si>
  <si>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</si>
  <si>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</si>
  <si>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</si>
  <si>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</si>
  <si>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</si>
  <si>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</si>
  <si>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</si>
  <si>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</si>
  <si>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</si>
  <si>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</si>
  <si>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</si>
  <si>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</si>
  <si>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</si>
  <si>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</si>
  <si>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</si>
  <si>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</si>
  <si>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</si>
  <si>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</si>
  <si>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</si>
  <si>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</si>
  <si>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</si>
  <si>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</si>
  <si>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</si>
  <si>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</si>
  <si>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</si>
  <si>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</si>
  <si>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</si>
  <si>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</si>
  <si>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</si>
  <si>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</si>
  <si>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</si>
  <si>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</si>
  <si>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</si>
  <si>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</si>
  <si>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</si>
  <si>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</si>
  <si>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</si>
  <si>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</si>
  <si>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</si>
  <si>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</si>
  <si>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</si>
  <si>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</si>
  <si>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</si>
  <si>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</si>
  <si>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</si>
  <si>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</si>
  <si>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</si>
  <si>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</si>
  <si>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</si>
  <si>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</si>
  <si>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</si>
  <si>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</si>
  <si>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</si>
  <si>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</si>
  <si>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</si>
  <si>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</si>
  <si>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</si>
  <si>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</si>
  <si>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</si>
  <si>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</si>
  <si>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</si>
  <si>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</si>
  <si>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</si>
  <si>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</si>
  <si>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</si>
  <si>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</si>
  <si>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</si>
  <si>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</si>
  <si>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</si>
  <si>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</si>
  <si>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</si>
  <si>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</si>
  <si>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</si>
  <si>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</si>
  <si>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</si>
  <si>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</si>
  <si>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</si>
  <si>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</si>
  <si>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</si>
  <si>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</si>
  <si>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</si>
  <si>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</si>
  <si>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</si>
  <si>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</si>
  <si>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</si>
  <si>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</si>
  <si>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</si>
  <si>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</si>
  <si>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</si>
  <si>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</si>
  <si>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</si>
  <si>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</si>
  <si>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</si>
  <si>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</si>
  <si>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</si>
  <si>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</si>
  <si>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</si>
  <si>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</si>
  <si>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</si>
  <si>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</si>
  <si>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</si>
  <si>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</si>
  <si>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</si>
  <si>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</si>
  <si>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</si>
  <si>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</si>
  <si>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</si>
  <si>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</si>
  <si>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</si>
  <si>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</si>
  <si>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</si>
  <si>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</si>
  <si>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</si>
  <si>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</si>
  <si>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</si>
  <si>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</si>
  <si>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</si>
  <si>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</si>
  <si>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</si>
  <si>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</si>
  <si>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</si>
  <si>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</si>
  <si>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</si>
  <si>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</si>
  <si>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</si>
  <si>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</si>
  <si>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</si>
  <si>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</si>
  <si>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</si>
  <si>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</si>
  <si>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</si>
  <si>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</si>
  <si>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</si>
  <si>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</si>
  <si>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</si>
  <si>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</si>
  <si>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</si>
  <si>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</si>
  <si>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</si>
  <si>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</si>
  <si>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</si>
  <si>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</si>
  <si>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</si>
  <si>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</si>
  <si>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</si>
  <si>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</si>
  <si>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</si>
  <si>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</si>
  <si>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</si>
  <si>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</si>
  <si>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</si>
  <si>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</si>
  <si>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</si>
  <si>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</si>
  <si>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</si>
  <si>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</si>
  <si>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</si>
  <si>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</si>
  <si>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</si>
  <si>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</si>
  <si>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</si>
  <si>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</si>
  <si>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</si>
  <si>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</si>
  <si>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</si>
  <si>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</si>
  <si>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</si>
  <si>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</si>
  <si>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</si>
  <si>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</si>
  <si>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</si>
  <si>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</si>
  <si>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</si>
  <si>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</si>
  <si>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</si>
  <si>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</si>
  <si>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</si>
  <si>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</si>
  <si>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</si>
  <si>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</si>
  <si>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</si>
  <si>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</si>
  <si>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</si>
  <si>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</si>
  <si>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</si>
  <si>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</si>
  <si>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</si>
  <si>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</si>
  <si>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</si>
  <si>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</si>
  <si>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</si>
  <si>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</si>
  <si>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</si>
  <si>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</si>
  <si>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</si>
  <si>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</si>
  <si>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</si>
  <si>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</si>
  <si>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</si>
  <si>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</si>
  <si>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</si>
  <si>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</si>
  <si>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</si>
  <si>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</si>
  <si>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</si>
  <si>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</si>
  <si>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</si>
  <si>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</si>
  <si>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</si>
  <si>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</si>
  <si>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</si>
  <si>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</si>
  <si>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</si>
  <si>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</si>
  <si>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</si>
  <si>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</si>
  <si>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</si>
  <si>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</si>
  <si>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</si>
  <si>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</si>
  <si>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</si>
  <si>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</si>
  <si>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</si>
  <si>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</si>
  <si>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</si>
  <si>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</si>
  <si>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</si>
  <si>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</si>
  <si>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</si>
  <si>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</si>
  <si>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</si>
  <si>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</si>
  <si>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</si>
  <si>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</si>
  <si>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</si>
  <si>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</si>
  <si>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</si>
  <si>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</si>
  <si>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</si>
  <si>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</si>
  <si>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</si>
  <si>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</si>
  <si>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</si>
  <si>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</si>
  <si>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</si>
  <si>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</si>
  <si>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</si>
  <si>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</si>
  <si>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</si>
  <si>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</si>
  <si>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</si>
  <si>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</si>
  <si>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</si>
  <si>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</si>
  <si>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</si>
  <si>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</si>
  <si>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</si>
  <si>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</si>
  <si>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</si>
  <si>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</si>
  <si>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</si>
  <si>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</si>
  <si>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</si>
  <si>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</si>
  <si>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</si>
  <si>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</si>
  <si>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</si>
  <si>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</si>
  <si>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</si>
  <si>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</si>
  <si>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</si>
  <si>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</si>
  <si>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</si>
  <si>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</si>
  <si>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</si>
  <si>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</si>
  <si>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</si>
  <si>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</si>
  <si>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</si>
  <si>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</si>
  <si>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</si>
  <si>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</si>
  <si>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</si>
  <si>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</si>
  <si>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</si>
  <si>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</si>
  <si>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</si>
  <si>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</si>
  <si>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</si>
  <si>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</si>
  <si>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</si>
  <si>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</si>
  <si>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</si>
  <si>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</si>
  <si>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</si>
  <si>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</si>
  <si>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</si>
  <si>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</si>
  <si>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</si>
  <si>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</si>
  <si>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</si>
  <si>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</si>
  <si>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</si>
  <si>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</si>
  <si>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</si>
  <si>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</si>
  <si>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</si>
  <si>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</si>
  <si>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</si>
  <si>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</si>
  <si>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</si>
  <si>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</si>
  <si>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</si>
  <si>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</si>
  <si>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</si>
  <si>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</si>
  <si>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</si>
  <si>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</si>
  <si>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</si>
  <si>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</si>
  <si>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</si>
  <si>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</si>
  <si>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</si>
  <si>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</si>
  <si>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</si>
  <si>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</si>
  <si>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</si>
  <si>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</si>
  <si>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</si>
  <si>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</si>
  <si>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</si>
  <si>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</si>
  <si>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</si>
  <si>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</si>
  <si>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</si>
  <si>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</si>
  <si>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</si>
  <si>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</si>
  <si>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</si>
  <si>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</si>
  <si>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</si>
  <si>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</si>
  <si>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</si>
  <si>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</si>
  <si>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</si>
  <si>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</si>
  <si>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</si>
  <si>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</si>
  <si>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</si>
  <si>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</si>
  <si>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</si>
  <si>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</si>
  <si>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</si>
  <si>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</si>
  <si>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</si>
  <si>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</si>
  <si>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</si>
  <si>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</si>
  <si>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</si>
  <si>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</si>
  <si>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</si>
  <si>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</si>
  <si>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</si>
  <si>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</si>
  <si>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</si>
  <si>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</si>
  <si>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</si>
  <si>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</si>
  <si>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</si>
  <si>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</si>
  <si>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</si>
  <si>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</si>
  <si>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</si>
  <si>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</si>
  <si>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</si>
  <si>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</si>
  <si>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</si>
  <si>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</si>
  <si>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</si>
  <si>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</si>
  <si>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</si>
  <si>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</si>
  <si>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</si>
  <si>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</si>
  <si>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</si>
  <si>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</si>
  <si>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</si>
  <si>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</si>
  <si>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</si>
  <si>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</si>
  <si>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</si>
  <si>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</si>
  <si>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</si>
  <si>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</si>
  <si>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</si>
  <si>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</si>
  <si>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</si>
  <si>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</si>
  <si>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</si>
  <si>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</si>
  <si>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</si>
  <si>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</si>
  <si>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</si>
  <si>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</si>
  <si>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</si>
  <si>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</si>
  <si>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</si>
  <si>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</si>
  <si>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</si>
  <si>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</si>
  <si>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</si>
  <si>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</si>
  <si>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</si>
  <si>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</si>
  <si>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</si>
  <si>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</si>
  <si>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</si>
  <si>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</si>
  <si>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</si>
  <si>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</si>
  <si>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</si>
  <si>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</si>
  <si>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</si>
  <si>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</si>
  <si>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</si>
  <si>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</si>
  <si>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</si>
  <si>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</si>
  <si>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</si>
  <si>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</si>
  <si>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</si>
  <si>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</si>
  <si>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</si>
  <si>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</si>
  <si>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</si>
  <si>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</si>
  <si>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</si>
  <si>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</si>
  <si>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</si>
  <si>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</si>
  <si>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</si>
  <si>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</si>
  <si>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</si>
  <si>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</si>
  <si>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</si>
  <si>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</si>
  <si>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</si>
  <si>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</si>
  <si>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</si>
  <si>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</si>
  <si>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</si>
  <si>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</si>
  <si>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</si>
  <si>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</si>
  <si>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</si>
  <si>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</si>
  <si>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</si>
  <si>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</si>
  <si>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</si>
  <si>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</si>
  <si>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</si>
  <si>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</si>
  <si>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</si>
  <si>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</si>
  <si>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</si>
  <si>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</si>
  <si>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</si>
  <si>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</si>
  <si>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</si>
  <si>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</si>
  <si>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</si>
  <si>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</si>
  <si>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</si>
  <si>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</si>
  <si>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</si>
  <si>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</si>
  <si>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</si>
  <si>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</si>
  <si>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</si>
  <si>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</si>
  <si>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</si>
  <si>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</si>
  <si>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</si>
  <si>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</si>
  <si>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</si>
  <si>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</si>
  <si>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</si>
  <si>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</si>
  <si>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</si>
  <si>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</si>
  <si>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</si>
  <si>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</si>
  <si>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</si>
  <si>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</si>
  <si>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</si>
  <si>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</si>
  <si>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</si>
  <si>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</si>
  <si>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</si>
  <si>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</si>
  <si>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</si>
  <si>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</si>
  <si>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</si>
  <si>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</si>
  <si>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</si>
  <si>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</si>
  <si>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</si>
  <si>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</si>
  <si>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</si>
  <si>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</si>
  <si>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</si>
  <si>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</si>
  <si>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</si>
  <si>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</si>
  <si>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</si>
  <si>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</si>
  <si>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</si>
  <si>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</si>
  <si>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</si>
  <si>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</si>
  <si>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</si>
  <si>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</si>
  <si>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</si>
  <si>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</si>
  <si>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</si>
  <si>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</si>
  <si>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</si>
  <si>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</si>
  <si>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</si>
  <si>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</si>
  <si>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</si>
  <si>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</si>
  <si>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</si>
  <si>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</si>
  <si>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</si>
  <si>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</si>
  <si>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</si>
  <si>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</si>
  <si>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</si>
  <si>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</si>
  <si>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</si>
  <si>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</si>
  <si>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</si>
  <si>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</si>
  <si>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</si>
  <si>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</si>
  <si>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</si>
  <si>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</si>
  <si>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</si>
  <si>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</si>
  <si>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</si>
  <si>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</si>
  <si>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</si>
  <si>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</si>
  <si>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</si>
  <si>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</si>
  <si>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</si>
  <si>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</si>
  <si>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</si>
  <si>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</si>
  <si>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</si>
  <si>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</si>
  <si>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</si>
  <si>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</si>
  <si>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</si>
  <si>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</si>
  <si>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</si>
  <si>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</si>
  <si>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</si>
  <si>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</si>
  <si>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</si>
  <si>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</si>
  <si>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</si>
  <si>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</si>
  <si>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</si>
  <si>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</si>
  <si>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</si>
  <si>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</si>
  <si>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</si>
  <si>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</si>
  <si>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</si>
  <si>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</si>
  <si>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</si>
  <si>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</si>
  <si>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</si>
  <si>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</si>
  <si>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</si>
  <si>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</si>
  <si>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</si>
  <si>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</si>
  <si>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</si>
  <si>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</si>
  <si>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</si>
  <si>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</si>
  <si>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</si>
  <si>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</si>
  <si>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</si>
  <si>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</si>
  <si>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</si>
  <si>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</si>
  <si>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</si>
  <si>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</si>
  <si>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</si>
  <si>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</si>
  <si>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</si>
  <si>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</si>
  <si>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</si>
  <si>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</si>
  <si>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</si>
  <si>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</si>
  <si>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</si>
  <si>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</si>
  <si>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</si>
  <si>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</si>
  <si>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</si>
  <si>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</si>
  <si>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</si>
  <si>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</si>
  <si>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</si>
  <si>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</si>
  <si>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</si>
  <si>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</si>
  <si>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</si>
  <si>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</si>
  <si>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</si>
  <si>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</si>
  <si>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</si>
  <si>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</si>
  <si>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</si>
  <si>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</si>
  <si>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</si>
  <si>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</si>
  <si>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</si>
  <si>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</si>
  <si>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</si>
  <si>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</si>
  <si>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</si>
  <si>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</si>
  <si>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</si>
  <si>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</si>
  <si>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</si>
  <si>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</si>
  <si>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</si>
  <si>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</si>
  <si>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</si>
  <si>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</si>
  <si>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</si>
  <si>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</si>
  <si>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</si>
  <si>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</si>
  <si>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</si>
  <si>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</si>
  <si>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</si>
  <si>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</si>
  <si>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</si>
  <si>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</si>
  <si>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</si>
  <si>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</si>
  <si>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</si>
  <si>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</si>
  <si>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</si>
  <si>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</si>
  <si>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</si>
  <si>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</si>
  <si>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</si>
  <si>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</si>
  <si>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</si>
  <si>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</si>
  <si>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</si>
  <si>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</si>
  <si>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</si>
  <si>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</si>
  <si>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</si>
  <si>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</si>
  <si>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</si>
  <si>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</si>
  <si>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</si>
  <si>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</si>
  <si>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</si>
  <si>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</si>
  <si>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</si>
  <si>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</si>
  <si>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</si>
  <si>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</si>
  <si>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</si>
  <si>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</si>
  <si>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</si>
  <si>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</si>
  <si>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</si>
  <si>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</si>
  <si>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</si>
  <si>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</si>
  <si>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</si>
  <si>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</si>
  <si>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</si>
  <si>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</si>
  <si>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</si>
  <si>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</si>
  <si>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</si>
  <si>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</si>
  <si>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</si>
  <si>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</si>
  <si>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</si>
  <si>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</si>
  <si>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</si>
  <si>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</si>
  <si>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</si>
  <si>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</si>
  <si>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</si>
  <si>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</si>
  <si>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</si>
  <si>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</si>
  <si>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</si>
  <si>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</si>
  <si>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</si>
  <si>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</si>
  <si>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</si>
  <si>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</si>
  <si>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</si>
  <si>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</si>
  <si>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</si>
  <si>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</si>
  <si>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</si>
  <si>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</si>
  <si>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</si>
  <si>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</si>
  <si>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</si>
  <si>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</si>
  <si>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</si>
  <si>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</si>
  <si>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</si>
  <si>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</si>
  <si>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</si>
  <si>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</si>
  <si>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</si>
  <si>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</si>
  <si>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</si>
  <si>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</si>
  <si>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</si>
  <si>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</si>
  <si>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</si>
  <si>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</si>
  <si>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</si>
  <si>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</si>
  <si>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</si>
  <si>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</si>
  <si>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</si>
  <si>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</si>
  <si>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</si>
  <si>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</si>
  <si>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</si>
  <si>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</si>
  <si>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</si>
  <si>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</si>
  <si>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</si>
  <si>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</si>
  <si>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</si>
  <si>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</si>
  <si>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</si>
  <si>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</si>
  <si>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</si>
  <si>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</si>
  <si>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</si>
  <si>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</si>
  <si>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</si>
  <si>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</si>
  <si>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</si>
  <si>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</si>
  <si>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</si>
  <si>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</si>
  <si>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</si>
  <si>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</si>
  <si>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</si>
  <si>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</si>
  <si>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</si>
  <si>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</si>
  <si>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</si>
  <si>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</si>
  <si>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</si>
  <si>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</si>
  <si>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</si>
  <si>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</si>
  <si>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</si>
  <si>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</si>
  <si>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</si>
  <si>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</si>
  <si>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</si>
  <si>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</si>
  <si>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</si>
  <si>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</si>
  <si>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</si>
  <si>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</si>
  <si>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</si>
  <si>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</si>
  <si>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</si>
  <si>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</si>
  <si>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</si>
  <si>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</si>
  <si>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</si>
  <si>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</si>
  <si>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</si>
  <si>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</si>
  <si>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</si>
  <si>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</si>
  <si>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</si>
  <si>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</si>
  <si>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</si>
  <si>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</si>
  <si>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</si>
  <si>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</si>
  <si>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</si>
  <si>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</si>
  <si>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</si>
  <si>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</si>
  <si>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</si>
  <si>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</si>
  <si>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</si>
  <si>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</si>
  <si>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</si>
  <si>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</si>
  <si>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</si>
  <si>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</si>
  <si>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</si>
  <si>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</si>
  <si>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</si>
  <si>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</si>
  <si>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</si>
  <si>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</si>
  <si>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</si>
  <si>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</si>
  <si>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</si>
  <si>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</si>
  <si>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</si>
  <si>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</si>
  <si>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</si>
  <si>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</si>
  <si>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</si>
  <si>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</si>
  <si>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</si>
  <si>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</si>
  <si>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</si>
  <si>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</si>
  <si>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</si>
  <si>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</si>
  <si>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</si>
  <si>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</si>
  <si>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</si>
  <si>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</si>
  <si>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</si>
  <si>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</si>
  <si>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</si>
  <si>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</si>
  <si>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</si>
  <si>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</si>
  <si>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</si>
  <si>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</si>
  <si>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</si>
  <si>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</si>
  <si>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</si>
  <si>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</si>
  <si>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</si>
  <si>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</si>
  <si>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</si>
  <si>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</si>
  <si>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</si>
  <si>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</si>
  <si>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</si>
  <si>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</si>
  <si>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</si>
  <si>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</si>
  <si>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</si>
  <si>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</si>
  <si>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</si>
  <si>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</si>
  <si>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</si>
  <si>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</si>
  <si>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</si>
  <si>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</si>
  <si>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</si>
  <si>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</si>
  <si>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</si>
  <si>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</si>
  <si>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</si>
  <si>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</si>
  <si>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</si>
  <si>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</si>
  <si>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</si>
  <si>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</si>
  <si>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</si>
  <si>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</si>
  <si>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</si>
  <si>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</si>
  <si>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</si>
  <si>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</si>
  <si>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</si>
  <si>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</si>
  <si>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</si>
  <si>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</si>
  <si>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</si>
  <si>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</si>
  <si>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</si>
  <si>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</si>
  <si>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</si>
  <si>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</si>
  <si>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</si>
  <si>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</si>
  <si>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</si>
  <si>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</si>
  <si>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</si>
  <si>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</si>
  <si>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</si>
  <si>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</si>
  <si>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</si>
  <si>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</si>
  <si>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</si>
  <si>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</si>
  <si>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</si>
  <si>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</si>
  <si>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</si>
  <si>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</si>
  <si>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</si>
  <si>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</si>
  <si>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</si>
  <si>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</si>
  <si>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</si>
  <si>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</si>
  <si>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</si>
  <si>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</si>
  <si>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</si>
  <si>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</si>
  <si>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</si>
  <si>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</si>
  <si>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</si>
  <si>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</si>
  <si>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</si>
  <si>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</si>
  <si>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</si>
  <si>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</si>
  <si>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</si>
  <si>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</si>
  <si>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</si>
  <si>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</si>
  <si>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</si>
  <si>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</si>
  <si>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</si>
  <si>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</si>
  <si>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</si>
  <si>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</si>
  <si>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</si>
  <si>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</si>
  <si>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</si>
  <si>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</si>
  <si>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</si>
  <si>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</si>
  <si>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</si>
  <si>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</si>
  <si>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</si>
  <si>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</si>
  <si>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</si>
  <si>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</si>
  <si>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</si>
  <si>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</si>
  <si>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</si>
  <si>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</si>
  <si>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</si>
  <si>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</si>
  <si>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</si>
  <si>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</si>
  <si>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</si>
  <si>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</si>
  <si>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</si>
  <si>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</si>
  <si>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</si>
  <si>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</si>
  <si>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</si>
  <si>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</si>
  <si>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</si>
  <si>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</si>
  <si>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</si>
  <si>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</si>
  <si>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</si>
  <si>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</si>
  <si>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</si>
  <si>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</si>
  <si>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</si>
  <si>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</si>
  <si>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</si>
  <si>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</si>
  <si>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</si>
  <si>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</si>
  <si>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</si>
  <si>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</si>
  <si>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</si>
  <si>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</si>
  <si>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</si>
  <si>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</si>
  <si>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</si>
  <si>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</si>
  <si>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</si>
  <si>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</si>
  <si>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</si>
  <si>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</si>
  <si>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</si>
  <si>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</si>
  <si>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</si>
  <si>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</si>
  <si>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</si>
  <si>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</si>
  <si>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</si>
  <si>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</si>
  <si>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</si>
  <si>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</si>
  <si>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</si>
  <si>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</si>
  <si>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</si>
  <si>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</si>
  <si>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</si>
  <si>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</si>
  <si>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</si>
  <si>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</si>
  <si>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</si>
  <si>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</si>
  <si>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</si>
  <si>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</si>
  <si>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</si>
  <si>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</si>
  <si>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</si>
  <si>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</si>
  <si>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</si>
  <si>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</si>
  <si>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</si>
  <si>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</si>
  <si>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</si>
  <si>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</si>
  <si>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</si>
  <si>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</si>
  <si>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</si>
  <si>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</si>
  <si>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</si>
  <si>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</si>
  <si>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</si>
  <si>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</si>
  <si>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</si>
  <si>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</si>
  <si>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</si>
  <si>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</si>
  <si>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</si>
  <si>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</si>
  <si>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</si>
  <si>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</si>
  <si>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</si>
  <si>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</si>
  <si>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</si>
  <si>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</si>
  <si>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</si>
  <si>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</si>
  <si>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</si>
  <si>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</si>
  <si>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</si>
  <si>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</si>
  <si>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</si>
  <si>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</si>
  <si>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</si>
  <si>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</si>
  <si>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</si>
  <si>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</si>
  <si>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</si>
  <si>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</si>
  <si>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</si>
  <si>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</si>
  <si>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</si>
  <si>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</si>
  <si>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</si>
  <si>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</si>
  <si>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</si>
  <si>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</si>
  <si>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</si>
  <si>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</si>
  <si>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</si>
  <si>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</si>
  <si>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</si>
  <si>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</si>
  <si>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</si>
  <si>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</si>
  <si>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</si>
  <si>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</si>
  <si>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</si>
  <si>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</si>
  <si>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</si>
  <si>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</si>
  <si>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</si>
  <si>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</si>
  <si>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</si>
  <si>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</si>
  <si>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</si>
  <si>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</si>
  <si>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</si>
  <si>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</si>
  <si>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</si>
  <si>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</si>
  <si>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</si>
  <si>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</si>
  <si>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</si>
  <si>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</si>
  <si>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</si>
  <si>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</si>
  <si>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</si>
  <si>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</si>
  <si>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</si>
  <si>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</si>
  <si>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</si>
  <si>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</si>
  <si>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</si>
  <si>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</si>
  <si>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</si>
  <si>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</si>
  <si>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</si>
  <si>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</si>
  <si>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</si>
  <si>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</si>
  <si>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</si>
  <si>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</si>
  <si>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</si>
  <si>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</si>
  <si>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</si>
  <si>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</si>
  <si>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</si>
  <si>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</si>
  <si>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</si>
  <si>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</si>
  <si>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</si>
  <si>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</si>
  <si>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</si>
  <si>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</si>
  <si>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</si>
  <si>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</si>
  <si>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</si>
  <si>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</si>
  <si>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</si>
  <si>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</si>
  <si>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</si>
  <si>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</si>
  <si>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</si>
  <si>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</si>
  <si>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</si>
  <si>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</si>
  <si>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</si>
  <si>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</si>
  <si>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</si>
  <si>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</si>
  <si>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</si>
  <si>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</si>
  <si>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</si>
  <si>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</si>
  <si>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</si>
  <si>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</si>
  <si>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</si>
  <si>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</si>
  <si>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</si>
  <si>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</si>
  <si>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</si>
  <si>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</si>
  <si>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</si>
  <si>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</si>
  <si>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</si>
  <si>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</si>
  <si>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</si>
  <si>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</si>
  <si>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</si>
  <si>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</si>
  <si>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</si>
  <si>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</si>
  <si>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</si>
  <si>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</si>
  <si>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</si>
  <si>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</si>
  <si>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</si>
  <si>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</si>
  <si>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</si>
  <si>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</si>
  <si>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</si>
  <si>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</si>
  <si>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</si>
  <si>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</si>
  <si>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</si>
  <si>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</si>
  <si>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</si>
  <si>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</si>
  <si>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</si>
  <si>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</si>
  <si>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</si>
  <si>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</si>
  <si>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</si>
  <si>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</si>
  <si>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</si>
  <si>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</si>
  <si>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</si>
  <si>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</si>
  <si>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</si>
  <si>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</si>
  <si>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</si>
  <si>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</si>
  <si>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</si>
  <si>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</si>
  <si>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</si>
  <si>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</si>
  <si>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</si>
  <si>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</si>
  <si>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</si>
  <si>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</si>
  <si>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</si>
  <si>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</si>
  <si>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</si>
  <si>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</si>
  <si>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</si>
  <si>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</si>
  <si>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</si>
  <si>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</si>
  <si>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</si>
  <si>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</si>
  <si>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</si>
  <si>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</si>
  <si>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</si>
  <si>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</si>
  <si>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</si>
  <si>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</si>
  <si>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</si>
  <si>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</si>
  <si>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</si>
  <si>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</si>
  <si>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</si>
  <si>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</si>
  <si>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</si>
  <si>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</si>
  <si>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</si>
  <si>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</si>
  <si>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</si>
  <si>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</si>
  <si>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</si>
  <si>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</si>
  <si>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</si>
  <si>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</si>
  <si>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</si>
  <si>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</si>
  <si>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</si>
  <si>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</si>
  <si>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</si>
  <si>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</si>
  <si>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</si>
  <si>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</si>
  <si>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</si>
  <si>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</si>
  <si>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</si>
  <si>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</si>
  <si>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</si>
  <si>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</si>
  <si>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</si>
  <si>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</si>
  <si>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</si>
  <si>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</si>
  <si>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</si>
  <si>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</si>
  <si>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</si>
  <si>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</si>
  <si>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</si>
  <si>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</si>
  <si>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</si>
  <si>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</si>
  <si>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</si>
  <si>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</si>
  <si>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</si>
  <si>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</si>
  <si>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</si>
  <si>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</si>
  <si>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</si>
  <si>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</si>
  <si>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</si>
  <si>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</si>
  <si>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</si>
  <si>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</si>
  <si>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</si>
  <si>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</si>
  <si>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</si>
  <si>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</si>
  <si>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</si>
  <si>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</si>
  <si>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</si>
  <si>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</si>
  <si>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</si>
  <si>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</si>
  <si>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</si>
  <si>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</si>
  <si>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</si>
  <si>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</si>
  <si>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</si>
  <si>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</si>
  <si>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</si>
  <si>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</si>
  <si>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</si>
  <si>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</si>
  <si>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</si>
  <si>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</si>
  <si>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</si>
  <si>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</si>
  <si>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</si>
  <si>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</si>
  <si>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</si>
  <si>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</si>
  <si>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</si>
  <si>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</si>
  <si>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</si>
  <si>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</si>
  <si>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</si>
  <si>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</si>
  <si>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</si>
  <si>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</si>
  <si>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</si>
  <si>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</si>
  <si>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</si>
  <si>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</si>
  <si>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</si>
  <si>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</si>
  <si>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</si>
  <si>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</si>
  <si>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</si>
  <si>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</si>
  <si>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</si>
  <si>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</si>
  <si>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</si>
  <si>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</si>
  <si>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</si>
  <si>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</si>
  <si>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</si>
  <si>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</si>
  <si>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</si>
  <si>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</si>
  <si>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</si>
  <si>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</si>
  <si>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</si>
  <si>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</si>
  <si>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</si>
  <si>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</si>
  <si>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</si>
  <si>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</si>
  <si>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</si>
  <si>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</si>
  <si>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</si>
  <si>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</si>
  <si>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 - O Goralský klobúčik</t>
  </si>
  <si>
    <t>282509645</t>
  </si>
  <si>
    <t>Brenntag Slovakia s.r.o.</t>
  </si>
  <si>
    <t>20250001</t>
  </si>
  <si>
    <t>31336884</t>
  </si>
  <si>
    <t>41233760</t>
  </si>
  <si>
    <t>Ing. Marcel Pardek</t>
  </si>
  <si>
    <t>250581</t>
  </si>
  <si>
    <t>33793905</t>
  </si>
  <si>
    <t>Peter Bebej Cyklo BEJ</t>
  </si>
  <si>
    <t>25004</t>
  </si>
  <si>
    <t>43287280</t>
  </si>
  <si>
    <t>Pavol Littva</t>
  </si>
  <si>
    <t>O-CCFA41EAD2BB41D3BA41EAD2BBB1D3CE</t>
  </si>
  <si>
    <t>40606368</t>
  </si>
  <si>
    <t>Ing. Marián Klimčík MK ŠPORT</t>
  </si>
  <si>
    <t>FP25021</t>
  </si>
  <si>
    <t>FP25036</t>
  </si>
  <si>
    <t>FP25028</t>
  </si>
  <si>
    <t>FP25037</t>
  </si>
  <si>
    <t>VPD25013</t>
  </si>
  <si>
    <t>Posypová soľ na trať</t>
  </si>
  <si>
    <t>Technické zabezpečenie pretekov</t>
  </si>
  <si>
    <t>Diplomy, štartovky, banery</t>
  </si>
  <si>
    <t>Ozvučenie podujatia</t>
  </si>
  <si>
    <t>Nákup cien - poháre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</si>
</sst>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9"/>
      <color indexed="81"/>
      <name val="Segoe UI"/>
      <charset val="1"/>
    </font>
    <font>
      <b/>
      <sz val="9"/>
      <color indexed="81"/>
      <name val="Segoe UI"/>
      <charset val="1"/>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18" val="20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62"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1353</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Telovýchovná jednota Roháče Zuberec, Andreja Bažíka 420, Zuberec, 027 32</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c r="N6" s="137" t="str">
        <f t="shared" si="0"/>
        <v>f - plnenie úloh verejného záujmu v športe</v>
      </c>
      <c r="O6" s="137" t="s">
        <v>349</v>
      </c>
      <c r="P6" s="137" t="str">
        <f>Spolu!B22</f>
        <v>plnenie úloh verejného záujmu v športe</v>
      </c>
    </row>
    <row r="7" spans="1:16" x14ac:dyDescent="0.2">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85" t="s">
        <v>1285</v>
      </c>
      <c r="C14" s="386"/>
      <c r="F14" s="311"/>
      <c r="N14" s="137" t="str">
        <f t="shared" si="0"/>
        <v xml:space="preserve">n - </v>
      </c>
      <c r="O14" s="137" t="s">
        <v>364</v>
      </c>
    </row>
    <row r="15" spans="1:16" ht="34.35" customHeight="1" x14ac:dyDescent="0.2">
      <c r="A15" s="139" t="s">
        <v>1286</v>
      </c>
      <c r="B15" s="385"/>
      <c r="C15" s="386"/>
      <c r="F15" s="388"/>
      <c r="N15" s="137" t="str">
        <f t="shared" si="0"/>
        <v xml:space="preserve">o - </v>
      </c>
      <c r="O15" s="137" t="s">
        <v>365</v>
      </c>
    </row>
    <row r="16" spans="1:16" x14ac:dyDescent="0.2">
      <c r="A16" s="139" t="s">
        <v>1270</v>
      </c>
      <c r="B16" s="142">
        <f>F8</f>
        <v>0</v>
      </c>
      <c r="C16" s="137"/>
      <c r="F16" s="388"/>
      <c r="N16" s="137" t="str">
        <f t="shared" si="0"/>
        <v xml:space="preserve">p - </v>
      </c>
      <c r="O16" s="137" t="s">
        <v>366</v>
      </c>
    </row>
    <row r="17" spans="1:16" ht="32.1" customHeight="1" x14ac:dyDescent="0.2">
      <c r="A17" s="139" t="s">
        <v>1273</v>
      </c>
      <c r="B17" s="142">
        <f>F9</f>
        <v>0</v>
      </c>
      <c r="C17" s="137"/>
      <c r="F17" s="388"/>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00592196</v>
      </c>
      <c r="F19" s="145" t="s">
        <v>1271</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1278</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71"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Telovýchovná jednota Roháče Zuberec</v>
      </c>
      <c r="C3" s="338"/>
      <c r="D3" s="338"/>
      <c r="G3" s="252">
        <v>45747</v>
      </c>
    </row>
    <row r="4" spans="1:7" ht="14.25" x14ac:dyDescent="0.2">
      <c r="A4" s="30" t="s">
        <v>313</v>
      </c>
      <c r="B4" s="29" t="str">
        <f>RIGHT("0000"&amp;INDEX(Adr!A:A,Doklady!B102+1),8)</f>
        <v>00592196</v>
      </c>
      <c r="G4" s="252">
        <v>45777</v>
      </c>
    </row>
    <row r="5" spans="1:7" ht="14.25" x14ac:dyDescent="0.2">
      <c r="A5" s="30" t="s">
        <v>314</v>
      </c>
      <c r="B5" s="29" t="str">
        <f>INDEX(Adr!D:D,Doklady!B102+1)&amp;", "&amp;INDEX(Adr!E:E,Doklady!B102+1)</f>
        <v>Andreja Bažíka 420, Zuberec</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3"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INDEX(Adr!B2:B242,Doklady!B102)</f>
        <v>Telovýchovná jednota Roháče Zuberec</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00592196</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Andreja Bažíka 420, Zuberec, 027 32</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0</v>
      </c>
      <c r="D10" s="126">
        <f>C10-E10</f>
        <v>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2600</v>
      </c>
      <c r="D12" s="126">
        <f>C12-E12</f>
        <v>2600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2236</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2990</v>
      </c>
      <c r="C28" s="347"/>
      <c r="D28" s="347"/>
      <c r="E28" s="347"/>
      <c r="F28" s="347"/>
      <c r="G28" s="347"/>
      <c r="H28" s="348"/>
      <c r="I28" s="73">
        <f>SUMIF(FP!I:I,Doklady!$B$1&amp;A28,FP!D:D)</f>
        <v>0</v>
      </c>
      <c r="T28" s="86"/>
    </row>
    <row r="29" spans="1:20" x14ac:dyDescent="0.2">
      <c r="A29" s="115" t="s">
        <v>362</v>
      </c>
      <c r="B29" s="346" t="s">
        <v>363</v>
      </c>
      <c r="C29" s="347"/>
      <c r="D29" s="347"/>
      <c r="E29" s="347"/>
      <c r="F29" s="347"/>
      <c r="G29" s="347"/>
      <c r="H29" s="348"/>
      <c r="I29" s="73">
        <f>SUMIF(FP!I:I,Doklady!$B$1&amp;A29,FP!D:D)</f>
        <v>2600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O Goralský klobúčik</v>
      </c>
      <c r="C53" s="73">
        <f>IF(A53&lt;&gt;"",INDEX(FP!D:D,Doklady!B$2+(ROW()-53)),"")</f>
        <v>2600</v>
      </c>
      <c r="D53" s="73">
        <f>IF(A53&lt;&gt;"",Doklady!I1-Doklady!J1,"")</f>
        <v>2600</v>
      </c>
      <c r="E53" s="73">
        <f>IF(A53&lt;&gt;"",MIN(D53,C53)*Doklady!C1/(1-Doklady!C1),"")</f>
        <v>0</v>
      </c>
      <c r="F53" s="71">
        <f>IF(A53&lt;&gt;"",Doklady!J1,"")</f>
        <v>0</v>
      </c>
      <c r="G53" s="73">
        <f>+IFERROR(HLOOKUP(IF(RIGHT(B53,15)="bežné transfery",LEFT(B53,LEN(B53)-18),0),$J$40:$K$42,3,0),MIN(C53,D53))</f>
        <v>2600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2600</v>
      </c>
      <c r="D130" s="228">
        <f t="shared" ref="D130:I130" si="9">SUM(D53:D129)</f>
        <v>2600</v>
      </c>
      <c r="E130" s="228">
        <f t="shared" si="9"/>
        <v>0</v>
      </c>
      <c r="F130" s="228">
        <f t="shared" si="9"/>
        <v>0</v>
      </c>
      <c r="G130" s="228">
        <f t="shared" si="9"/>
        <v>2600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393</v>
      </c>
      <c r="C141" s="214"/>
      <c r="D141" s="356" t="s">
        <v>394</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E117" sqref="E11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m - O Goralský klobúčik</v>
      </c>
      <c r="B1" s="232" t="str">
        <f>INDEX(Adr!A:A,B102+1)</f>
        <v>00592196</v>
      </c>
      <c r="C1" s="233">
        <f>IF(ROW()&lt;=B$3,INDEX(FP!E:E,B$2+ROW()-1),"")</f>
        <v>0</v>
      </c>
      <c r="D1" s="234" t="str">
        <f>IF(ROW()&lt;=B$3,INDEX(FP!F:F,B$2+ROW()-1),"")</f>
        <v>m</v>
      </c>
      <c r="E1" s="234"/>
      <c r="F1" s="234" t="str">
        <f>IF(ROW()&lt;=B$3,INDEX(FP!G:G,B$2+ROW()-1),"")</f>
        <v>026 03</v>
      </c>
      <c r="G1" s="234"/>
      <c r="H1" s="235" t="str">
        <f>IF(ROW()&lt;=B$3,INDEX(FP!C:C,B$2+ROW()-1),"")</f>
        <v>O Goralský klobúčik</v>
      </c>
      <c r="I1" s="236">
        <f t="shared" ref="I1:I6" si="0">IF(ROW()&lt;=B$3,SUMIF(A$107:A$10042,A1,I$107:I$10042),"")</f>
        <v>2600</v>
      </c>
      <c r="J1" s="236">
        <f t="shared" ref="J1:J32" si="1">IF(ROW()&lt;=B$3,SUMIFS(I$103:I$50042,A$103:A$50042,K1,J$103:J$50042,L1),"")</f>
        <v>0</v>
      </c>
      <c r="K1" s="110" t="str">
        <f>$A1</f>
        <v>m - O Goralský klobúčik</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483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2992</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218</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3001</v>
      </c>
      <c r="B107" s="14" t="s">
        <v>3017</v>
      </c>
      <c r="C107" s="14" t="s">
        <v>3002</v>
      </c>
      <c r="D107" s="16">
        <v>45725</v>
      </c>
      <c r="E107" s="16"/>
      <c r="F107" s="14" t="s">
        <v>3022</v>
      </c>
      <c r="G107" s="14" t="s">
        <v>3005</v>
      </c>
      <c r="H107" s="14" t="s">
        <v>3003</v>
      </c>
      <c r="I107" s="15">
        <v>807.4</v>
      </c>
      <c r="J107" s="77">
        <v>10</v>
      </c>
      <c r="K107" s="92"/>
    </row>
    <row r="108" spans="1:25" ht="12.75" x14ac:dyDescent="0.2">
      <c r="A108" s="14" t="s">
        <v>3001</v>
      </c>
      <c r="B108" s="14" t="s">
        <v>3020</v>
      </c>
      <c r="C108" s="14" t="s">
        <v>3004</v>
      </c>
      <c r="D108" s="16">
        <v>45807</v>
      </c>
      <c r="E108" s="16"/>
      <c r="F108" s="14" t="s">
        <v>3023</v>
      </c>
      <c r="G108" s="14" t="s">
        <v>3006</v>
      </c>
      <c r="H108" s="14" t="s">
        <v>3007</v>
      </c>
      <c r="I108" s="15">
        <v>550</v>
      </c>
      <c r="J108" s="77">
        <v>10</v>
      </c>
      <c r="K108" s="92"/>
    </row>
    <row r="109" spans="1:25" ht="12.75" x14ac:dyDescent="0.2">
      <c r="A109" s="14" t="s">
        <v>3001</v>
      </c>
      <c r="B109" s="14" t="s">
        <v>3018</v>
      </c>
      <c r="C109" s="14" t="s">
        <v>3008</v>
      </c>
      <c r="D109" s="16">
        <v>45799</v>
      </c>
      <c r="E109" s="16"/>
      <c r="F109" s="14" t="s">
        <v>3024</v>
      </c>
      <c r="G109" s="14" t="s">
        <v>3009</v>
      </c>
      <c r="H109" s="14" t="s">
        <v>3010</v>
      </c>
      <c r="I109" s="15">
        <v>292.60000000000002</v>
      </c>
      <c r="J109" s="77">
        <v>10</v>
      </c>
      <c r="K109" s="92"/>
    </row>
    <row r="110" spans="1:25" ht="12.75" x14ac:dyDescent="0.2">
      <c r="A110" s="14" t="s">
        <v>3001</v>
      </c>
      <c r="B110" s="14" t="s">
        <v>3019</v>
      </c>
      <c r="C110" s="14" t="s">
        <v>3011</v>
      </c>
      <c r="D110" s="16">
        <v>45781</v>
      </c>
      <c r="E110" s="16"/>
      <c r="F110" s="14" t="s">
        <v>3025</v>
      </c>
      <c r="G110" s="14" t="s">
        <v>3012</v>
      </c>
      <c r="H110" s="14" t="s">
        <v>3013</v>
      </c>
      <c r="I110" s="15">
        <v>500</v>
      </c>
      <c r="J110" s="77">
        <v>10</v>
      </c>
      <c r="K110" s="92"/>
    </row>
    <row r="111" spans="1:25" ht="45" x14ac:dyDescent="0.2">
      <c r="A111" s="14" t="s">
        <v>3001</v>
      </c>
      <c r="B111" s="14" t="s">
        <v>3021</v>
      </c>
      <c r="C111" s="14" t="s">
        <v>3014</v>
      </c>
      <c r="D111" s="16">
        <v>45749</v>
      </c>
      <c r="E111" s="16"/>
      <c r="F111" s="14" t="s">
        <v>3026</v>
      </c>
      <c r="G111" s="14" t="s">
        <v>3015</v>
      </c>
      <c r="H111" s="14" t="s">
        <v>3016</v>
      </c>
      <c r="I111" s="15">
        <v>450</v>
      </c>
      <c r="J111" s="77">
        <v>10</v>
      </c>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22.5"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75"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2.75"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2.75"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2.5"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2.75" x14ac:dyDescent="0.2">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2.75" x14ac:dyDescent="0.2">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2.75" x14ac:dyDescent="0.2">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2.75" x14ac:dyDescent="0.2">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2.75" x14ac:dyDescent="0.2">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2.75" x14ac:dyDescent="0.2">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2.75" x14ac:dyDescent="0.2">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2.75" x14ac:dyDescent="0.2">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2.75" x14ac:dyDescent="0.2">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2.75" x14ac:dyDescent="0.2">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2.75" x14ac:dyDescent="0.2">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2">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2">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2">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2">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2">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2">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22.5" x14ac:dyDescent="0.2">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2">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2">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2">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x14ac:dyDescent="0.2">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2">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x14ac:dyDescent="0.2">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2">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2">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x14ac:dyDescent="0.2">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2">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2">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2">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22.5" x14ac:dyDescent="0.2">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2">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2">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2">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x14ac:dyDescent="0.2">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2">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x14ac:dyDescent="0.2">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2">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2">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2">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2">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2">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x14ac:dyDescent="0.2">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x14ac:dyDescent="0.2">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x14ac:dyDescent="0.2">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2">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Telovýchovná jednota Roháče Zuberec, Andreja Bažíka 420, Zuberec, 027 32</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1252</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25">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00592196</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1278</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PS Urbar Zuberec</cp:lastModifiedBy>
  <cp:revision/>
  <cp:lastPrinted>2026-03-24T06:18:12Z</cp:lastPrinted>
  <dcterms:created xsi:type="dcterms:W3CDTF">2017-02-20T06:20:12Z</dcterms:created>
  <dcterms:modified xsi:type="dcterms:W3CDTF">2026-03-24T06:18:52Z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