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obecz\OneDrive\Počítač\Gabriel Viňanský\"/>
    </mc:Choice>
  </mc:AlternateContent>
  <xr:revisionPtr revIDLastSave="0" documentId="13_ncr:1_{83157E86-4CE7-4F01-9918-D85111EC1411}" xr6:coauthVersionLast="47" xr6:coauthVersionMax="47" xr10:uidLastSave="{00000000-0000-0000-0000-000000000000}"/>
  <bookViews>
    <workbookView xWindow="-110" yWindow="-110" windowWidth="19420" windowHeight="10300" activeTab="4" xr2:uid="{EC8A2856-8220-4009-B1AF-87C99018A1F0}"/>
  </bookViews>
  <sheets>
    <sheet name="Usmernenie" sheetId="5" r:id="rId1"/>
    <sheet name="Príklady" sheetId="7" r:id="rId2"/>
    <sheet name="Spolu" sheetId="9" r:id="rId3"/>
    <sheet name="Príjmy" sheetId="6"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2">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3">Príjmy!$A$1:$D$17</definedName>
    <definedName name="_xlnm.Print_Area" localSheetId="1">Príklady!$A$1:$I$2913</definedName>
    <definedName name="_xlnm.Print_Area" localSheetId="10">Skratky!$A$1:$B$57</definedName>
    <definedName name="_xlnm.Print_Area" localSheetId="2">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9" i="4" l="1"/>
  <c r="I22" i="4"/>
  <c r="I24" i="4"/>
  <c r="D76" i="9" s="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D87" i="9" s="1"/>
  <c r="F74" i="9"/>
  <c r="D68" i="9"/>
  <c r="F79" i="9"/>
  <c r="F87" i="9"/>
  <c r="I23" i="4"/>
  <c r="D75" i="9" s="1"/>
  <c r="I34" i="4"/>
  <c r="F91" i="9"/>
  <c r="I26" i="4"/>
  <c r="I39" i="4"/>
  <c r="I21" i="4"/>
  <c r="I33" i="4"/>
  <c r="D85" i="9" s="1"/>
  <c r="E85" i="9" s="1"/>
  <c r="I31" i="4"/>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91" i="9" s="1"/>
  <c r="E106"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76" i="9" l="1"/>
  <c r="E76" i="9"/>
  <c r="D86" i="9"/>
  <c r="G86" i="9" s="1"/>
  <c r="I86" i="9" s="1"/>
  <c r="E79" i="9"/>
  <c r="D88" i="9"/>
  <c r="E88" i="9" s="1"/>
  <c r="E74" i="9"/>
  <c r="E75"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4" i="9"/>
  <c r="I84" i="9" s="1"/>
  <c r="G70" i="9"/>
  <c r="I70" i="9" s="1"/>
  <c r="J88" i="9" l="1"/>
  <c r="J86" i="9"/>
  <c r="I81" i="9"/>
  <c r="G66" i="9"/>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<sst xmlns="http://schemas.openxmlformats.org/spreadsheetml/2006/main" count="4998" uniqueCount="2333">
  <si>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</si>
  <si>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</si>
  <si>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</si>
  <si>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</si>
  <si>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</si>
  <si>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</si>
  <si>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</si>
  <si>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</si>
  <si>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</si>
  <si>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</si>
  <si>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</si>
  <si>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</si>
  <si>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</si>
  <si>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</si>
  <si>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</si>
  <si>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</si>
  <si>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</si>
  <si>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</si>
  <si>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</si>
  <si>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</si>
  <si>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</si>
  <si>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</si>
  <si>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</si>
  <si>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</si>
  <si>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</si>
  <si>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</si>
  <si>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</si>
  <si>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</si>
  <si>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</si>
  <si>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</si>
  <si>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</si>
  <si>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</si>
  <si>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</si>
  <si>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</si>
  <si>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</si>
  <si>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</si>
  <si>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</si>
  <si>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</si>
  <si>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</si>
  <si>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</si>
  <si>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</si>
  <si>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</si>
  <si>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</si>
  <si>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</si>
  <si>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</si>
  <si>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</si>
  <si>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</si>
  <si>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</si>
  <si>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</si>
  <si>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</si>
  <si>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</si>
  <si>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</si>
  <si>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</si>
  <si>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</si>
  <si>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</si>
  <si>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</si>
  <si>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</si>
  <si>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</si>
  <si>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</si>
  <si>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</si>
  <si>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</si>
  <si>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</si>
  <si>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</si>
  <si>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</si>
  <si>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</si>
  <si>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</si>
  <si>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</si>
  <si>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</si>
  <si>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</si>
  <si>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</si>
  <si>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</si>
  <si>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</si>
  <si>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</si>
  <si>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</si>
  <si>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</si>
  <si>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</si>
  <si>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</si>
  <si>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</si>
  <si>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</si>
  <si>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</si>
  <si>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</si>
  <si>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</si>
  <si>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</si>
  <si>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</si>
  <si>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</si>
  <si>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</si>
  <si>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</si>
  <si>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</si>
  <si>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</si>
  <si>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</si>
  <si>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</si>
  <si>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</si>
  <si>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</si>
  <si>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</si>
  <si>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</si>
  <si>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</si>
  <si>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</si>
  <si>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</si>
  <si>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</si>
  <si>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</si>
  <si>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</si>
  <si>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</si>
  <si>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</si>
  <si>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</si>
  <si>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</si>
  <si>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</si>
  <si>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</si>
  <si>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</si>
  <si>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</si>
  <si>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</si>
  <si>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</si>
  <si>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</si>
  <si>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</si>
  <si>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</si>
  <si>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</si>
  <si>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</si>
  <si>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</si>
  <si>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</si>
  <si>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</si>
  <si>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</si>
  <si>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</si>
  <si>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</si>
  <si>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</si>
  <si>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</si>
  <si>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</si>
  <si>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</si>
  <si>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</si>
  <si>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</si>
  <si>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</si>
  <si>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</si>
  <si>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</si>
  <si>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</si>
  <si>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</si>
  <si>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</si>
  <si>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</si>
  <si>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</si>
  <si>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</si>
  <si>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</si>
  <si>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</si>
  <si>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</si>
  <si>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</si>
  <si>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</si>
  <si>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</si>
  <si>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</si>
  <si>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</si>
  <si>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</si>
  <si>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</si>
  <si>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</si>
  <si>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</si>
  <si>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</si>
  <si>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</si>
  <si>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</si>
  <si>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</si>
  <si>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</si>
  <si>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</si>
  <si>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</si>
  <si>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</si>
  <si>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</si>
  <si>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</si>
  <si>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</si>
  <si>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</si>
  <si>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</si>
  <si>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</si>
  <si>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</si>
  <si>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</si>
  <si>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</si>
  <si>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</si>
  <si>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</si>
  <si>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</si>
  <si>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</si>
  <si>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</si>
  <si>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</si>
  <si>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</si>
  <si>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</si>
  <si>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</si>
  <si>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</si>
  <si>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</si>
  <si>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</si>
  <si>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</si>
  <si>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</si>
  <si>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</si>
  <si>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</si>
  <si>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</si>
  <si>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</si>
  <si>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</si>
  <si>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</si>
  <si>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</si>
  <si>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</si>
  <si>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</si>
  <si>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</si>
  <si>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</si>
  <si>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</si>
  <si>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</si>
  <si>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</si>
  <si>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</si>
  <si>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</si>
  <si>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</si>
  <si>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</si>
  <si>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</si>
  <si>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</si>
  <si>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</si>
  <si>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</si>
  <si>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</si>
  <si>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</si>
  <si>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</si>
  <si>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</si>
  <si>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</si>
  <si>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</si>
  <si>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</si>
  <si>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</si>
  <si>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</si>
  <si>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</si>
  <si>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</si>
  <si>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</si>
  <si>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</si>
  <si>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</si>
  <si>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</si>
  <si>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</si>
  <si>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</si>
  <si>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</si>
  <si>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</si>
  <si>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</si>
  <si>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</si>
  <si>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</si>
  <si>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</si>
  <si>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</si>
  <si>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</si>
  <si>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</si>
  <si>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</si>
  <si>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</si>
  <si>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</si>
  <si>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</si>
  <si>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</si>
  <si>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</si>
  <si>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</si>
  <si>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</si>
  <si>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</si>
  <si>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</si>
  <si>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</si>
  <si>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</si>
  <si>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</si>
  <si>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</si>
  <si>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</si>
  <si>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</si>
  <si>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</si>
  <si>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</si>
  <si>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</si>
  <si>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</si>
  <si>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</si>
  <si>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</si>
  <si>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</si>
  <si>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</si>
  <si>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</si>
  <si>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</si>
  <si>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</si>
  <si>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</si>
  <si>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</si>
  <si>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</si>
  <si>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</si>
  <si>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</si>
  <si>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</si>
  <si>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</si>
  <si>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</si>
  <si>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</si>
  <si>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</si>
  <si>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</si>
  <si>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</si>
  <si>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</si>
  <si>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</si>
  <si>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</si>
  <si>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</si>
  <si>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</si>
  <si>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</si>
  <si>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</si>
  <si>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</si>
  <si>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</si>
  <si>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</si>
  <si>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</si>
  <si>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</si>
  <si>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</si>
  <si>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</si>
  <si>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</si>
  <si>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</si>
  <si>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</si>
  <si>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</si>
  <si>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</si>
  <si>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</si>
  <si>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</si>
  <si>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</si>
  <si>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</si>
  <si>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</si>
  <si>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</si>
  <si>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</si>
  <si>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</si>
  <si>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</si>
  <si>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</si>
  <si>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</si>
  <si>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</si>
  <si>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</si>
  <si>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</si>
  <si>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</si>
  <si>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</si>
  <si>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</si>
  <si>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</si>
  <si>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</si>
  <si>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</si>
  <si>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</si>
  <si>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</si>
  <si>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</si>
  <si>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</si>
  <si>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</si>
  <si>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</si>
  <si>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</si>
  <si>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</si>
  <si>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</si>
  <si>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</si>
  <si>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</si>
  <si>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</si>
  <si>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</si>
  <si>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</si>
  <si>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</si>
  <si>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</si>
  <si>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</si>
  <si>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</si>
  <si>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</si>
  <si>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</si>
  <si>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</si>
  <si>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</si>
  <si>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</si>
  <si>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</si>
  <si>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</si>
  <si>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</si>
  <si>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</si>
  <si>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</si>
  <si>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</si>
  <si>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</si>
  <si>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</si>
  <si>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</si>
  <si>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</si>
  <si>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</si>
  <si>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</si>
  <si>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</si>
  <si>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</si>
  <si>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</si>
  <si>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</si>
  <si>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</si>
  <si>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</si>
  <si>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</si>
  <si>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</si>
  <si>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</si>
  <si>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</si>
  <si>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</si>
  <si>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</si>
  <si>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</si>
  <si>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</si>
  <si>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</si>
  <si>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</si>
  <si>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</si>
  <si>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</si>
  <si>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</si>
  <si>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</si>
  <si>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</si>
  <si>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</si>
  <si>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</si>
  <si>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</si>
  <si>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</si>
  <si>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</si>
  <si>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</si>
  <si>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</si>
  <si>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</si>
  <si>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</si>
  <si>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</si>
  <si>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</si>
  <si>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</si>
  <si>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</si>
  <si>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</si>
  <si>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</si>
  <si>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</si>
  <si>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</si>
  <si>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</si>
  <si>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</si>
  <si>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</si>
  <si>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</si>
  <si>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</si>
  <si>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</si>
  <si>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</si>
  <si>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</si>
  <si>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</si>
  <si>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</si>
  <si>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</si>
  <si>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</si>
  <si>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</si>
  <si>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</si>
  <si>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</si>
  <si>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</si>
  <si>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</si>
  <si>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</si>
  <si>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</si>
  <si>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</si>
  <si>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</si>
  <si>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</si>
  <si>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</si>
  <si>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</si>
  <si>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</si>
  <si>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</si>
  <si>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</si>
  <si>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</si>
  <si>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</si>
  <si>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</si>
  <si>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</si>
  <si>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</si>
  <si>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</si>
  <si>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</si>
  <si>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</si>
  <si>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</si>
  <si>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</si>
  <si>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</si>
  <si>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</si>
  <si>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</si>
  <si>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</si>
  <si>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</si>
  <si>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</si>
  <si>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</si>
  <si>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</si>
  <si>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</si>
  <si>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</si>
  <si>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</si>
  <si>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</si>
  <si>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</si>
  <si>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</si>
  <si>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</si>
  <si>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</si>
  <si>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</si>
  <si>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</si>
  <si>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</si>
  <si>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</si>
  <si>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</si>
  <si>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</si>
  <si>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</si>
  <si>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</si>
  <si>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</si>
  <si>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</si>
  <si>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</si>
  <si>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</si>
  <si>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</si>
  <si>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</si>
  <si>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</si>
  <si>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</si>
  <si>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</si>
  <si>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</si>
  <si>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</si>
  <si>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</si>
  <si>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</si>
  <si>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</si>
  <si>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</si>
  <si>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</si>
  <si>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</si>
  <si>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</si>
  <si>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</si>
  <si>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</si>
  <si>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</si>
  <si>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</si>
  <si>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</si>
  <si>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</si>
  <si>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</si>
  <si>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</si>
  <si>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</si>
  <si>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</si>
  <si>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</si>
  <si>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</si>
  <si>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</si>
  <si>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</si>
  <si>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</si>
  <si>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</si>
  <si>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</si>
  <si>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</si>
  <si>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</si>
  <si>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</si>
  <si>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</si>
  <si>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</si>
  <si>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</si>
  <si>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</si>
  <si>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</si>
  <si>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</si>
  <si>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</si>
  <si>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</si>
  <si>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</si>
  <si>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</si>
  <si>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</si>
  <si>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</si>
  <si>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</si>
  <si>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</si>
  <si>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</si>
  <si>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</si>
  <si>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</si>
  <si>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</si>
  <si>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</si>
  <si>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</si>
  <si>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</si>
  <si>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</si>
  <si>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</si>
  <si>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</si>
  <si>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</si>
  <si>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</si>
  <si>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</si>
  <si>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</si>
  <si>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</si>
  <si>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</si>
  <si>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</si>
  <si>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</si>
  <si>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</si>
  <si>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</si>
  <si>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</si>
  <si>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</si>
  <si>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</si>
  <si>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</si>
  <si>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</si>
  <si>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</si>
  <si>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</si>
  <si>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</si>
  <si>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</si>
  <si>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</si>
  <si>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</si>
  <si>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</si>
  <si>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</si>
  <si>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</si>
  <si>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</si>
  <si>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</si>
  <si>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</si>
  <si>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</si>
  <si>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</si>
  <si>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</si>
  <si>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</si>
  <si>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</si>
  <si>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</si>
  <si>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</si>
  <si>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</si>
  <si>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</si>
  <si>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</si>
  <si>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</si>
  <si>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</si>
  <si>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</si>
  <si>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</si>
  <si>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</si>
  <si>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</si>
  <si>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</si>
  <si>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</si>
  <si>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</si>
  <si>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</si>
  <si>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</si>
  <si>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</si>
  <si>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</si>
  <si>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</si>
  <si>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</si>
  <si>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</si>
  <si>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</si>
  <si>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</si>
  <si>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</si>
  <si>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</si>
  <si>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</si>
  <si>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</si>
  <si>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</si>
  <si>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</si>
  <si>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</si>
  <si>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</si>
  <si>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</si>
  <si>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</si>
  <si>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</si>
  <si>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</si>
  <si>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</si>
  <si>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</si>
  <si>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</si>
  <si>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</si>
  <si>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</si>
  <si>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</si>
  <si>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</si>
  <si>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</si>
  <si>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</si>
  <si>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</si>
  <si>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</si>
  <si>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</si>
  <si>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</si>
  <si>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</si>
  <si>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</si>
  <si>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</si>
  <si>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</si>
  <si>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</si>
  <si>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</si>
  <si>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</si>
  <si>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</si>
  <si>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</si>
  <si>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</si>
  <si>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</si>
  <si>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</si>
  <si>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</si>
  <si>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</si>
  <si>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</si>
  <si>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</si>
  <si>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</si>
  <si>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</si>
  <si>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</si>
  <si>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</si>
  <si>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</si>
  <si>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</si>
  <si>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</si>
  <si>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</si>
  <si>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</si>
  <si>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</si>
  <si>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</si>
  <si>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</si>
  <si>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</si>
  <si>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</si>
  <si>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</si>
  <si>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</si>
  <si>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</si>
  <si>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</si>
  <si>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</si>
  <si>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</si>
  <si>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</si>
  <si>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</si>
  <si>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</si>
  <si>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</si>
  <si>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</si>
  <si>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</si>
  <si>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</si>
  <si>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</si>
  <si>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</si>
  <si>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</si>
  <si>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</si>
  <si>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</si>
  <si>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</si>
  <si>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</si>
  <si>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</si>
  <si>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</si>
  <si>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</si>
  <si>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</si>
  <si>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</si>
  <si>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</si>
  <si>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</si>
  <si>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</si>
  <si>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</si>
  <si>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</si>
  <si>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</si>
  <si>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</si>
  <si>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</si>
  <si>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</si>
  <si>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</si>
  <si>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</si>
  <si>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</si>
  <si>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</si>
  <si>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</si>
  <si>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</si>
  <si>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</si>
  <si>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</si>
  <si>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</si>
  <si>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</si>
  <si>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</si>
  <si>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</si>
  <si>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</si>
  <si>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</si>
  <si>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</si>
  <si>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</si>
  <si>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</si>
  <si>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</si>
  <si>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</si>
  <si>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</si>
  <si>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</si>
  <si>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</si>
  <si>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</si>
  <si>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</si>
  <si>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</si>
  <si>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</si>
  <si>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</si>
  <si>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</si>
  <si>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</si>
  <si>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</si>
  <si>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</si>
  <si>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</si>
  <si>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</si>
  <si>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</si>
  <si>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</si>
  <si>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</si>
  <si>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</si>
  <si>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</si>
  <si>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</si>
  <si>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</si>
  <si>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</si>
  <si>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</si>
  <si>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</si>
  <si>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</si>
  <si>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</si>
  <si>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</si>
  <si>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</si>
  <si>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</si>
  <si>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</si>
  <si>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</si>
  <si>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</si>
  <si>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</si>
  <si>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</si>
  <si>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</si>
  <si>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</si>
  <si>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</si>
  <si>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</si>
  <si>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</si>
  <si>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</si>
  <si>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</si>
  <si>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</si>
  <si>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</si>
  <si>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</si>
  <si>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</si>
  <si>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</si>
  <si>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</si>
  <si>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</si>
  <si>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</si>
  <si>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</si>
  <si>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</si>
  <si>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</si>
  <si>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</si>
  <si>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</si>
  <si>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</si>
  <si>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</si>
  <si>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</si>
  <si>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</si>
  <si>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</si>
  <si>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</si>
  <si>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</si>
  <si>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</si>
  <si>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</si>
  <si>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</si>
  <si>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</si>
  <si>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</si>
  <si>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</si>
  <si>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</si>
  <si>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</si>
  <si>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</si>
  <si>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</si>
  <si>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</si>
  <si>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</si>
  <si>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</si>
  <si>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</si>
  <si>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</si>
  <si>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</si>
  <si>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</si>
  <si>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</si>
  <si>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</si>
  <si>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</si>
  <si>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</si>
  <si>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</si>
  <si>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</si>
  <si>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</si>
  <si>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</si>
  <si>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</si>
  <si>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</si>
  <si>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</si>
  <si>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</si>
  <si>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</si>
  <si>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</si>
  <si>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</si>
  <si>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</si>
  <si>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</si>
  <si>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</si>
  <si>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</si>
  <si>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</si>
  <si>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</si>
  <si>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</si>
  <si>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</si>
  <si>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</si>
  <si>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</si>
  <si>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</si>
  <si>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</si>
  <si>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</si>
  <si>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</si>
  <si>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</si>
  <si>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</si>
  <si>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</si>
  <si>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</si>
  <si>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</si>
  <si>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</si>
  <si>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</si>
  <si>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</si>
  <si>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</si>
  <si>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</si>
  <si>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</si>
  <si>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</si>
  <si>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</si>
  <si>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</si>
  <si>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</si>
  <si>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</si>
  <si>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</si>
  <si>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</si>
  <si>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</si>
  <si>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</si>
  <si>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</si>
  <si>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</si>
  <si>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</si>
  <si>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</si>
  <si>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</si>
  <si>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</si>
  <si>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</si>
  <si>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</si>
  <si>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</si>
  <si>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</si>
  <si>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</si>
  <si>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</si>
  <si>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</si>
  <si>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</si>
  <si>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</si>
  <si>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</si>
  <si>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</si>
  <si>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</si>
  <si>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</si>
  <si>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</si>
  <si>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</si>
  <si>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</si>
  <si>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</si>
  <si>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</si>
  <si>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</si>
  <si>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</si>
  <si>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</si>
  <si>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</si>
  <si>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</si>
  <si>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</si>
  <si>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</si>
  <si>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</si>
  <si>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</si>
  <si>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</si>
  <si>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</si>
  <si>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</si>
  <si>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</si>
  <si>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</si>
  <si>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</si>
  <si>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</si>
  <si>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</si>
  <si>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</si>
  <si>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</si>
  <si>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</si>
  <si>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</si>
  <si>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</si>
  <si>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</si>
  <si>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</si>
  <si>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</si>
  <si>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</si>
  <si>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</si>
  <si>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</si>
  <si>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</si>
  <si>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</si>
  <si>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</si>
  <si>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</si>
  <si>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</si>
  <si>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</si>
  <si>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</si>
  <si>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</si>
  <si>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</si>
  <si>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</si>
  <si>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</si>
  <si>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</si>
  <si>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</si>
  <si>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</si>
  <si>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</si>
  <si>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</si>
  <si>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</si>
  <si>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</si>
  <si>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</si>
  <si>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</si>
  <si>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</si>
  <si>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</si>
  <si>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</si>
  <si>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</si>
  <si>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</si>
  <si>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</si>
  <si>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</si>
  <si>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</si>
  <si>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</si>
  <si>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</si>
  <si>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</si>
  <si>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</si>
  <si>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</si>
  <si>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</si>
  <si>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</si>
  <si>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</si>
  <si>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</si>
  <si>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</si>
  <si>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</si>
  <si>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</si>
  <si>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</si>
  <si>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</si>
  <si>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</si>
  <si>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</si>
  <si>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</si>
  <si>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</si>
  <si>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</si>
  <si>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</si>
  <si>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</si>
  <si>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</si>
  <si>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</si>
  <si>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</si>
  <si>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</si>
  <si>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</si>
  <si>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</si>
  <si>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</si>
  <si>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</si>
  <si>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</si>
  <si>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</si>
  <si>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</si>
  <si>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</si>
  <si>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</si>
  <si>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</si>
  <si>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</si>
  <si>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</si>
  <si>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</si>
  <si>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</si>
  <si>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</si>
  <si>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</si>
  <si>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</si>
  <si>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</si>
  <si>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</si>
  <si>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</si>
  <si>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</si>
  <si>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</si>
  <si>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</si>
  <si>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</si>
  <si>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</si>
  <si>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</si>
  <si>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</si>
  <si>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</si>
  <si>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</si>
  <si>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</si>
  <si>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</si>
  <si>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</si>
  <si>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</si>
  <si>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</si>
  <si>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</si>
  <si>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</si>
  <si>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</si>
  <si>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</si>
  <si>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</si>
  <si>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</si>
  <si>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</si>
  <si>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</si>
  <si>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</si>
  <si>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</si>
  <si>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</si>
  <si>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</si>
  <si>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</si>
  <si>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</si>
  <si>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</si>
  <si>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</si>
  <si>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</si>
  <si>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</si>
  <si>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</si>
  <si>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</si>
  <si>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</si>
  <si>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</si>
  <si>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</si>
  <si>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</si>
  <si>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</si>
  <si>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</si>
  <si>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</si>
  <si>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</si>
  <si>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</si>
  <si>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</si>
  <si>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</si>
  <si>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</si>
  <si>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</si>
  <si>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</si>
  <si>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</si>
  <si>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</si>
  <si>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</si>
  <si>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</si>
  <si>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</si>
  <si>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</si>
  <si>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</si>
  <si>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</si>
  <si>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</si>
  <si>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</si>
  <si>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</si>
  <si>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</si>
  <si>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</si>
  <si>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</si>
  <si>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</si>
  <si>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</si>
  <si>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</si>
  <si>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</si>
  <si>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</si>
  <si>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</si>
  <si>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</si>
  <si>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</si>
  <si>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</si>
  <si>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</si>
  <si>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</si>
  <si>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</si>
  <si>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</si>
  <si>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</si>
  <si>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</si>
  <si>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</si>
  <si>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</si>
  <si>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</si>
  <si>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</si>
  <si>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</si>
  <si>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</si>
  <si>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</si>
  <si>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</si>
  <si>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</si>
  <si>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</si>
  <si>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</si>
  <si>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</si>
  <si>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</si>
  <si>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</si>
  <si>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</si>
  <si>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</si>
  <si>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</si>
  <si>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</si>
  <si>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</si>
  <si>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</si>
  <si>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</si>
  <si>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</si>
  <si>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</si>
  <si>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</si>
  <si>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</si>
  <si>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</si>
  <si>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</si>
  <si>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</si>
  <si>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</si>
  <si>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</si>
  <si>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</si>
  <si>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</si>
  <si>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</si>
  <si>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</si>
  <si>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</si>
  <si>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</si>
  <si>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</si>
  <si>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</si>
  <si>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</si>
  <si>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</si>
  <si>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</si>
  <si>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</si>
  <si>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</si>
  <si>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</si>
  <si>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</si>
  <si>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</si>
  <si>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</si>
  <si>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</si>
  <si>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</si>
  <si>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</si>
  <si>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</si>
  <si>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</si>
  <si>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</si>
  <si>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</si>
  <si>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</si>
  <si>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</si>
  <si>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</si>
  <si>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</si>
  <si>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</si>
  <si>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</si>
  <si>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</si>
  <si>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</si>
  <si>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</si>
  <si>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</si>
  <si>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</si>
  <si>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</si>
  <si>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</si>
  <si>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</si>
  <si>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</si>
  <si>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</si>
  <si>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</si>
  <si>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</si>
  <si>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</si>
  <si>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</si>
  <si>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</si>
  <si>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</si>
  <si>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</si>
  <si>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</si>
  <si>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</si>
  <si>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</si>
  <si>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</si>
  <si>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</si>
  <si>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</si>
  <si>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</si>
  <si>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</si>
  <si>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</si>
  <si>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</si>
  <si>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</si>
  <si>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</si>
  <si>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</si>
  <si>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</si>
  <si>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</si>
  <si>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</si>
  <si>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</si>
  <si>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</si>
  <si>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</si>
  <si>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</si>
  <si>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</si>
  <si>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</si>
  <si>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</si>
  <si>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</si>
  <si>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</si>
  <si>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</si>
  <si>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</si>
  <si>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</si>
  <si>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</si>
  <si>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</si>
  <si>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</si>
  <si>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</si>
  <si>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</si>
  <si>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</si>
  <si>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</si>
  <si>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</si>
  <si>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</si>
  <si>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</si>
  <si>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</si>
  <si>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</si>
  <si>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</si>
  <si>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</si>
  <si>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</si>
  <si>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</si>
  <si>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</si>
  <si>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</si>
  <si>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</si>
  <si>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</si>
  <si>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</si>
  <si>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</si>
  <si>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</si>
  <si>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</si>
  <si>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</si>
  <si>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</si>
  <si>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</si>
  <si>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</si>
  <si>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</si>
  <si>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</si>
  <si>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</si>
  <si>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</si>
  <si>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</si>
  <si>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</si>
  <si>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</si>
  <si>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</si>
  <si>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</si>
  <si>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</si>
  <si>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</si>
  <si>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</si>
  <si>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</si>
  <si>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</si>
  <si>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</si>
  <si>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</si>
  <si>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</si>
  <si>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</si>
  <si>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</si>
  <si>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</si>
  <si>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</si>
  <si>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</si>
  <si>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</si>
  <si>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</si>
  <si>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</si>
  <si>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</si>
  <si>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</si>
  <si>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</si>
  <si>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</si>
  <si>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</si>
  <si>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</si>
  <si>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</si>
  <si>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</si>
  <si>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</si>
  <si>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</si>
  <si>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</si>
  <si>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</si>
  <si>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</si>
  <si>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</si>
  <si>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</si>
  <si>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</si>
  <si>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</si>
  <si>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</si>
  <si>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</si>
  <si>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</si>
  <si>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</si>
  <si>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</si>
  <si>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</si>
  <si>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</si>
  <si>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</si>
  <si>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</si>
  <si>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</si>
  <si>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</si>
  <si>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</si>
  <si>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</si>
  <si>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</si>
  <si>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</si>
  <si>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</si>
  <si>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</si>
  <si>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</si>
  <si>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</si>
  <si>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</si>
  <si>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</si>
  <si>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</si>
  <si>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</si>
  <si>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</si>
  <si>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</si>
  <si>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</si>
  <si>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</si>
  <si>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</si>
  <si>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</si>
  <si>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</si>
  <si>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</si>
  <si>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</si>
  <si>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</si>
  <si>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</si>
  <si>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</si>
  <si>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</si>
  <si>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</si>
  <si>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</si>
  <si>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</si>
  <si>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</si>
  <si>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</si>
  <si>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</si>
  <si>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</si>
  <si>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</si>
  <si>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</si>
  <si>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</si>
  <si>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</si>
  <si>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</si>
  <si>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</si>
  <si>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</si>
  <si>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</si>
  <si>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</si>
  <si>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</si>
  <si>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</si>
  <si>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</si>
  <si>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</si>
  <si>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</si>
  <si>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</si>
  <si>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</si>
  <si>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</si>
  <si>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</si>
  <si>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</si>
  <si>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</si>
  <si>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</si>
  <si>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</si>
  <si>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</si>
  <si>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</si>
  <si>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</si>
  <si>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</si>
  <si>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</si>
  <si>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</si>
  <si>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</si>
  <si>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</si>
  <si>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</si>
  <si>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</si>
  <si>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</si>
  <si>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</si>
  <si>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</si>
  <si>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</si>
  <si>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</si>
  <si>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</si>
  <si>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</si>
  <si>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</si>
  <si>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</si>
  <si>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</si>
  <si>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</si>
  <si>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</si>
  <si>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</si>
  <si>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</si>
  <si>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</si>
  <si>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</si>
  <si>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</si>
  <si>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</si>
  <si>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</si>
  <si>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</si>
  <si>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</si>
  <si>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</si>
  <si>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</si>
  <si>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</si>
  <si>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</si>
  <si>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</si>
  <si>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</si>
  <si>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</si>
  <si>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</si>
  <si>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</si>
  <si>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</si>
  <si>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</si>
  <si>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</si>
  <si>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</si>
  <si>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</si>
  <si>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</si>
  <si>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</si>
  <si>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</si>
  <si>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</si>
  <si>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</si>
  <si>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</si>
  <si>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</si>
  <si>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</si>
  <si>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</si>
  <si>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</si>
  <si>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</si>
  <si>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</si>
  <si>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</si>
  <si>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</si>
  <si>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</si>
  <si>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</si>
  <si>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</si>
  <si>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</si>
  <si>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</si>
  <si>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</si>
  <si>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</si>
  <si>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</si>
  <si>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</si>
  <si>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</si>
  <si>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</si>
  <si>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</si>
  <si>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</si>
  <si>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</si>
  <si>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</si>
  <si>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</si>
  <si>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</si>
  <si>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</si>
  <si>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</si>
  <si>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</si>
  <si>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</si>
  <si>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</si>
  <si>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</si>
  <si>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</si>
  <si>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</si>
  <si>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</si>
  <si>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</si>
  <si>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</si>
  <si>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</si>
  <si>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</si>
  <si>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</si>
  <si>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</si>
  <si>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</si>
  <si>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</si>
  <si>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</si>
  <si>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</si>
  <si>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</si>
  <si>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</si>
  <si>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</si>
  <si>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</si>
  <si>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</si>
  <si>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</si>
  <si>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</si>
  <si>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</si>
  <si>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</si>
  <si>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</si>
  <si>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</si>
  <si>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</si>
  <si>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</si>
  <si>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</si>
  <si>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</si>
  <si>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</si>
  <si>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</si>
  <si>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</si>
  <si>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</si>
  <si>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</si>
  <si>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</si>
  <si>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</si>
  <si>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</si>
  <si>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</si>
  <si>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</si>
  <si>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</si>
  <si>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</si>
  <si>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</si>
  <si>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</si>
  <si>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</si>
  <si>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</si>
  <si>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</si>
  <si>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</si>
  <si>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</si>
  <si>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</si>
  <si>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</si>
  <si>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</si>
  <si>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</si>
  <si>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</si>
  <si>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</si>
  <si>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</si>
  <si>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</si>
  <si>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</si>
  <si>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</si>
  <si>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</si>
  <si>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</si>
  <si>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</si>
  <si>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</si>
  <si>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</si>
  <si>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</si>
  <si>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</si>
  <si>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</si>
  <si>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</si>
  <si>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</si>
  <si>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</si>
  <si>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</si>
  <si>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</si>
  <si>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</si>
  <si>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</si>
  <si>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</si>
  <si>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</si>
  <si>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</si>
  <si>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</si>
  <si>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</si>
  <si>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</si>
  <si>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</si>
  <si>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</si>
  <si>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</si>
  <si>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</si>
  <si>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</si>
  <si>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</si>
  <si>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</si>
  <si>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</si>
  <si>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</si>
  <si>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</si>
  <si>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</si>
  <si>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</si>
  <si>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</si>
  <si>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</si>
  <si>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</si>
  <si>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</si>
  <si>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</si>
  <si>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</si>
  <si>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</si>
  <si>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</si>
  <si>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</si>
  <si>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</si>
  <si>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</si>
  <si>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</si>
  <si>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</si>
  <si>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</si>
  <si>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</si>
  <si>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</si>
  <si>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</si>
  <si>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</si>
  <si>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</si>
  <si>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</si>
  <si>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</si>
  <si>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</si>
  <si>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</si>
  <si>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</si>
  <si>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</si>
  <si>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</si>
  <si>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</si>
  <si>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</si>
  <si>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</si>
  <si>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</si>
  <si>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</si>
  <si>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</si>
  <si>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</si>
  <si>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</si>
  <si>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</si>
  <si>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</si>
  <si>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</si>
  <si>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</si>
  <si>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</si>
  <si>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</si>
  <si>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</si>
  <si>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</si>
  <si>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</si>
  <si>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</si>
  <si>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</si>
  <si>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</si>
  <si>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</si>
  <si>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</si>
  <si>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</si>
  <si>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</si>
  <si>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</si>
  <si>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</si>
  <si>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</si>
  <si>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</si>
  <si>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</si>
  <si>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</si>
  <si>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</si>
  <si>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</si>
  <si>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</si>
  <si>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</si>
  <si>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</si>
  <si>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</si>
  <si>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</si>
  <si>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</si>
  <si>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</si>
  <si>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</si>
  <si>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</si>
  <si>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</si>
  <si>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</si>
  <si>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</si>
  <si>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</si>
  <si>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</si>
  <si>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</si>
  <si>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</si>
  <si>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</si>
  <si>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</si>
  <si>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</si>
  <si>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</si>
  <si>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</si>
  <si>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</si>
  <si>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</si>
  <si>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</si>
  <si>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</si>
  <si>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</si>
  <si>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</si>
  <si>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</si>
  <si>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</si>
  <si>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</si>
  <si>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</si>
  <si>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</si>
  <si>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</si>
  <si>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</si>
  <si>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</si>
  <si>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</si>
  <si>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</si>
  <si>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</si>
  <si>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</si>
  <si>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</si>
  <si>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</si>
  <si>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</si>
  <si>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</si>
  <si>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</si>
  <si>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</si>
  <si>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</si>
  <si>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</si>
  <si>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</si>
  <si>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</si>
  <si>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</si>
  <si>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</si>
  <si>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</si>
  <si>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</si>
  <si>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</si>
  <si>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</si>
  <si>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</si>
  <si>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</si>
  <si>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</si>
  <si>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</si>
  <si>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</si>
  <si>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</si>
  <si>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</si>
  <si>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</si>
  <si>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</si>
  <si>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</si>
  <si>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</si>
  <si>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</si>
  <si>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</si>
  <si>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</si>
  <si>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</si>
  <si>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</si>
  <si>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</si>
  <si>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</si>
  <si>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</si>
  <si>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</si>
  <si>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</si>
  <si>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</si>
  <si>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</si>
  <si>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</si>
  <si>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</si>
  <si>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</si>
  <si>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</si>
  <si>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</si>
  <si>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</si>
  <si>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</si>
  <si>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</si>
  <si>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</si>
  <si>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</si>
  <si>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</si>
  <si>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</si>
  <si>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</si>
  <si>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</si>
  <si>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</si>
  <si>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</si>
  <si>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</si>
  <si>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</si>
  <si>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</si>
  <si>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</si>
  <si>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</si>
  <si>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</si>
  <si>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</si>
  <si>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</si>
  <si>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</si>
  <si>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</si>
  <si>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</si>
  <si>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</si>
  <si>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</si>
  <si>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</si>
  <si>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</si>
  <si>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</si>
  <si>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</si>
  <si>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</si>
  <si>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</si>
  <si>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</si>
  <si>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</si>
  <si>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</si>
  <si>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</si>
  <si>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</si>
  <si>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</si>
  <si>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</si>
  <si>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</si>
  <si>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</si>
  <si>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</si>
  <si>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</si>
  <si>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</si>
  <si>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</si>
  <si>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</si>
  <si>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</si>
  <si>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</si>
  <si>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</si>
  <si>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</si>
  <si>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</si>
  <si>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</si>
  <si>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</si>
  <si>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</si>
  <si>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</si>
  <si>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</si>
  <si>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</si>
  <si>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</si>
  <si>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</si>
  <si>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</si>
  <si>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</si>
  <si>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</si>
  <si>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</si>
  <si>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</si>
  <si>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</si>
  <si>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</si>
  <si>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</si>
  <si>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</si>
  <si>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</si>
  <si>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</si>
  <si>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</si>
  <si>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</si>
  <si>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</si>
  <si>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</si>
  <si>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</si>
  <si>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</si>
  <si>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</si>
  <si>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</si>
  <si>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</si>
  <si>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</si>
  <si>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</si>
  <si>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</si>
  <si>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</si>
  <si>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</si>
  <si>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</si>
  <si>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</si>
  <si>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</si>
  <si>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</si>
  <si>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</si>
  <si>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</si>
  <si>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</si>
  <si>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</si>
  <si>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</si>
  <si>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</si>
  <si>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</si>
  <si>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</si>
  <si>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</si>
  <si>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</si>
  <si>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</si>
  <si>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</si>
  <si>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</si>
  <si>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</si>
  <si>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</si>
  <si>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</si>
  <si>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</si>
  <si>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</si>
  <si>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</si>
  <si>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</si>
  <si>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</si>
  <si>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</si>
  <si>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</si>
  <si>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</si>
  <si>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</si>
  <si>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</si>
  <si>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</si>
  <si>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</si>
  <si>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</si>
  <si>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</si>
  <si>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</si>
  <si>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</si>
  <si>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</si>
  <si>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</si>
  <si>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</si>
  <si>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</si>
  <si>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</si>
  <si>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</si>
  <si>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</si>
  <si>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</si>
  <si>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</si>
  <si>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</si>
  <si>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</si>
  <si>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</si>
  <si>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</si>
  <si>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</si>
  <si>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</si>
  <si>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</si>
  <si>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</si>
  <si>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</si>
  <si>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</si>
  <si>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</si>
  <si>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</si>
  <si>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</si>
  <si>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</si>
  <si>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</si>
  <si>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</si>
  <si>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</si>
  <si>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</si>
  <si>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</si>
  <si>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</si>
  <si>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</si>
  <si>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</si>
  <si>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</si>
  <si>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</si>
  <si>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</si>
  <si>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</si>
  <si>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</si>
  <si>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</si>
  <si>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</si>
  <si>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</si>
  <si>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</si>
  <si>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</si>
  <si>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</si>
  <si>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</si>
  <si>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</si>
  <si>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</si>
  <si>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</si>
  <si>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</si>
  <si>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</si>
  <si>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</si>
  <si>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</si>
  <si>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</si>
  <si>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</si>
  <si>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</si>
  <si>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</si>
  <si>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</si>
  <si>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</si>
  <si>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</si>
  <si>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</si>
  <si>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</si>
  <si>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</si>
  <si>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</si>
  <si>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</si>
  <si>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</si>
  <si>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</si>
  <si>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</si>
  <si>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</si>
  <si>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</si>
  <si>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</si>
  <si>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</si>
  <si>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</si>
  <si>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</si>
  <si>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</si>
  <si>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</si>
  <si>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</si>
  <si>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</si>
  <si>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</si>
  <si>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</si>
  <si>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</si>
  <si>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</si>
  <si>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</si>
  <si>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</si>
  <si>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</si>
  <si>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</si>
  <si>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</si>
  <si>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</si>
  <si>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</si>
  <si>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</si>
  <si>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</si>
  <si>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</si>
  <si>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</si>
  <si>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</si>
  <si>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</si>
  <si>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</si>
  <si>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</si>
  <si>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</si>
  <si>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</si>
  <si>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</si>
  <si>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</si>
  <si>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</si>
  <si>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</si>
  <si>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</si>
  <si>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</si>
  <si>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</si>
  <si>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</si>
  <si>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</si>
  <si>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</si>
  <si>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</si>
  <si>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</si>
  <si>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</si>
  <si>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</si>
  <si>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</si>
  <si>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</si>
  <si>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</si>
  <si>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</si>
  <si>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</si>
  <si>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</si>
  <si>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</si>
  <si>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</si>
  <si>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</si>
  <si>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</si>
  <si>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</si>
  <si>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</si>
  <si>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</si>
  <si>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</si>
  <si>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</si>
  <si>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</si>
  <si>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</si>
  <si>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</si>
  <si>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</si>
  <si>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</si>
  <si>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</si>
  <si>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</si>
  <si>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</si>
  <si>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</si>
  <si>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</si>
  <si>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</si>
  <si>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</si>
  <si>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</si>
  <si>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</si>
  <si>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</si>
  <si>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</si>
  <si>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</si>
  <si>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</si>
  <si>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</si>
  <si>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</si>
  <si>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</si>
  <si>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</si>
  <si>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</si>
  <si>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</si>
  <si>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</si>
  <si>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</si>
  <si>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</si>
  <si>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</si>
  <si>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</si>
  <si>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</si>
  <si>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</si>
  <si>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</si>
  <si>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</si>
  <si>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</si>
  <si>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</si>
  <si>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</si>
  <si>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</si>
  <si>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</si>
  <si>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</si>
  <si>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</si>
  <si>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</si>
  <si>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</si>
  <si>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</si>
  <si>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</si>
  <si>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</si>
  <si>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</si>
  <si>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</si>
  <si>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</si>
  <si>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</si>
  <si>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</si>
  <si>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</si>
  <si>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</si>
  <si>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</si>
  <si>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</si>
  <si>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</si>
  <si>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</si>
  <si>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</si>
  <si>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</si>
  <si>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</si>
  <si>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</si>
  <si>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</si>
  <si>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</si>
  <si>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</si>
  <si>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</si>
  <si>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</si>
  <si>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</si>
  <si>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</si>
  <si>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</si>
  <si>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</si>
  <si>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</si>
  <si>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</si>
  <si>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</si>
  <si>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</si>
  <si>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</si>
  <si>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</si>
  <si>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</si>
  <si>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</si>
  <si>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</si>
  <si>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</si>
  <si>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</si>
  <si>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</si>
  <si>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</si>
  <si>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</si>
  <si>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</si>
  <si>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</si>
  <si>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</si>
  <si>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</si>
  <si>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</si>
  <si>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</si>
  <si>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</si>
  <si>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</si>
  <si>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</si>
  <si>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</si>
  <si>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</si>
  <si>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</si>
  <si>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</si>
  <si>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</si>
  <si>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</si>
  <si>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</si>
  <si>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</si>
  <si>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</si>
  <si>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</si>
  <si>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</si>
  <si>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</si>
  <si>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</si>
  <si>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</si>
  <si>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</si>
  <si>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</si>
  <si>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</si>
  <si>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</si>
  <si>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</si>
  <si>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</si>
  <si>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</si>
  <si>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</si>
  <si>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</si>
  <si>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</si>
  <si>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</si>
  <si>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</si>
  <si>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</si>
  <si>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</si>
  <si>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</si>
  <si>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</si>
  <si>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</si>
  <si>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</si>
  <si>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</si>
  <si>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</si>
  <si>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</si>
  <si>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</si>
  <si>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</si>
  <si>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</si>
  <si>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</si>
  <si>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</si>
  <si>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</si>
  <si>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</si>
  <si>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</si>
  <si>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</si>
  <si>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</si>
  <si>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</si>
  <si>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</si>
  <si>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</si>
  <si>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</si>
  <si>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</si>
  <si>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</si>
  <si>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</si>
  <si>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</si>
  <si>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</si>
  <si>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</si>
  <si>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</si>
  <si>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</si>
  <si>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</si>
  <si>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</si>
  <si>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</si>
  <si>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</si>
  <si>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</si>
  <si>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</si>
  <si>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</si>
  <si>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</si>
  <si>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</si>
  <si>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</si>
  <si>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</si>
  <si>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</si>
  <si>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</si>
  <si>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</si>
  <si>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</si>
  <si>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</si>
  <si>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</si>
  <si>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</si>
  <si>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</si>
  <si>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</si>
  <si>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</si>
  <si>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</si>
  <si>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</si>
  <si>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</si>
  <si>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</si>
  <si>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</si>
  <si>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</si>
  <si>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</si>
  <si>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</si>
  <si>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</si>
  <si>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</si>
  <si>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</si>
  <si>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</si>
  <si>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</si>
  <si>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</si>
  <si>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</si>
  <si>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</si>
  <si>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</si>
  <si>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</si>
  <si>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</si>
  <si>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</si>
  <si>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</si>
  <si>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</si>
  <si>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</si>
  <si>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</si>
  <si>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</si>
  <si>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</si>
  <si>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</si>
  <si>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</si>
  <si>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</si>
  <si>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</si>
  <si>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</si>
  <si>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</si>
  <si>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</si>
  <si>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</si>
  <si>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</si>
  <si>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</si>
  <si>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</si>
  <si>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</si>
  <si>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</si>
  <si>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</si>
  <si>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</si>
  <si>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</si>
  <si>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</si>
  <si>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</si>
  <si>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</si>
  <si>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</si>
  <si>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</si>
  <si>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</si>
  <si>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</si>
  <si>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</si>
  <si>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</si>
  <si>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</si>
  <si>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</si>
  <si>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</si>
  <si>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</si>
  <si>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</si>
  <si>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</si>
  <si>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</si>
  <si>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</si>
  <si>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</si>
  <si>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</si>
  <si>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</si>
  <si>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</si>
  <si>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</si>
  <si>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</si>
  <si>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</si>
  <si>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</si>
  <si>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</si>
  <si>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</si>
  <si>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</si>
  <si>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</si>
  <si>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</si>
  <si>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</si>
  <si>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</si>
  <si>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</si>
  <si>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</si>
  <si>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</si>
  <si>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</si>
  <si>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</si>
  <si>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</si>
  <si>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</si>
  <si>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</si>
  <si>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</si>
  <si>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</si>
  <si>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</si>
  <si>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</si>
  <si>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</si>
  <si>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</si>
  <si>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</si>
  <si>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</si>
  <si>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</si>
  <si>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</si>
  <si>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</si>
  <si>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</si>
  <si>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</si>
  <si>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</si>
  <si>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</si>
  <si>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</si>
  <si>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</si>
  <si>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</si>
  <si>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</si>
  <si>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</si>
  <si>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</si>
  <si>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</si>
  <si>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</si>
  <si>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</si>
  <si>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</si>
  <si>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</si>
  <si>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</si>
  <si>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</si>
  <si>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</si>
  <si>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</si>
  <si>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</si>
  <si>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</si>
  <si>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</si>
  <si>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</si>
  <si>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</si>
  <si>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</si>
  <si>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</si>
  <si>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</si>
  <si>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</si>
  <si>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</si>
  <si>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</si>
  <si>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</si>
  <si>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</si>
  <si>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</si>
  <si>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</si>
  <si>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</si>
  <si>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</si>
  <si>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</si>
  <si>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</si>
  <si>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</si>
  <si>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</si>
  <si>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</si>
  <si>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</si>
  <si>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</si>
  <si>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</si>
  <si>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</si>
  <si>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</si>
  <si>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</si>
  <si>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</si>
  <si>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</si>
  <si>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</si>
  <si>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</si>
  <si>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</si>
  <si>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</si>
  <si>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</si>
  <si>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</si>
  <si>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</si>
  <si>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</si>
  <si>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</si>
  <si>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</si>
  <si>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</si>
  <si>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</si>
  <si>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</si>
  <si>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</si>
  <si>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</si>
  <si>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</si>
  <si>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</si>
  <si>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</si>
  <si>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</si>
  <si>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</si>
  <si>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</si>
  <si>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</si>
  <si>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</si>
  <si>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</si>
  <si>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</si>
  <si>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</si>
  <si>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</si>
  <si>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</si>
  <si>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</si>
  <si>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</si>
  <si>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</si>
  <si>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</si>
  <si>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</si>
  <si>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</si>
  <si>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</si>
  <si>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</si>
  <si>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</si>
  <si>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</si>
  <si>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</si>
  <si>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</si>
  <si>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</si>
  <si>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</si>
  <si>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</si>
  <si>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</si>
  <si>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</si>
  <si>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</si>
  <si>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</si>
  <si>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</si>
  <si>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</si>
  <si>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</si>
  <si>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</si>
  <si>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</si>
  <si>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</si>
  <si>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</si>
  <si>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</si>
  <si>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</si>
  <si>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</si>
  <si>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</si>
  <si>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</si>
  <si>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</si>
  <si>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</si>
  <si>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</si>
  <si>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</si>
  <si>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</si>
  <si>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</si>
  <si>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</si>
  <si>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</si>
  <si>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</si>
  <si>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</si>
  <si>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</si>
  <si>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</si>
  <si>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</si>
  <si>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</si>
  <si>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</si>
  <si>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</si>
  <si>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</si>
  <si>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</si>
  <si>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</si>
  <si>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</si>
  <si>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</si>
  <si>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</si>
  <si>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</si>
  <si>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</si>
  <si>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</si>
  <si>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</si>
  <si>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</si>
  <si>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</si>
  <si>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</si>
  <si>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</si>
  <si>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</si>
  <si>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</si>
  <si>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</si>
  <si>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</si>
  <si>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</si>
  <si>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</si>
  <si>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</si>
  <si>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</si>
  <si>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</si>
  <si>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</si>
  <si>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</si>
  <si>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</si>
  <si>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</si>
  <si>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</si>
  <si>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</si>
  <si>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</si>
  <si>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</si>
  <si>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</si>
  <si>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</si>
  <si>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</si>
  <si>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</si>
  <si>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</si>
  <si>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</si>
  <si>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</si>
  <si>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</si>
  <si>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</si>
  <si>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</si>
  <si>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</si>
  <si>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</si>
  <si>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</si>
  <si>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</si>
  <si>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</si>
  <si>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</si>
  <si>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</si>
  <si>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</si>
  <si>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</si>
  <si>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</si>
  <si>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</si>
  <si>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</si>
  <si>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</si>
  <si>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</si>
  <si>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</si>
  <si>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</si>
  <si>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</si>
  <si>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</si>
  <si>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</si>
  <si>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</si>
  <si>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</si>
  <si>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</si>
  <si>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</si>
  <si>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</si>
  <si>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</si>
  <si>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</si>
  <si>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</si>
  <si>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</si>
  <si>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</si>
  <si>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</si>
  <si>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</si>
  <si>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</si>
  <si>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</si>
  <si>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</si>
  <si>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</si>
  <si>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</si>
  <si>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</si>
  <si>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</si>
  <si>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</si>
  <si>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</si>
  <si>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</si>
  <si>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</si>
  <si>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</si>
  <si>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</si>
  <si>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</si>
  <si>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</si>
  <si>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</si>
  <si>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</si>
  <si>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</si>
  <si>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</si>
  <si>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</si>
  <si>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</si>
  <si>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</si>
  <si>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</si>
  <si>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</si>
  <si>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</si>
  <si>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</si>
  <si>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</si>
  <si>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</si>
  <si>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</si>
  <si>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</si>
  <si>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</si>
  <si>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</si>
  <si>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</si>
  <si>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</si>
  <si>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</si>
  <si>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</si>
  <si>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</si>
  <si>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</si>
  <si>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</si>
  <si>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</si>
  <si>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</si>
  <si>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</si>
  <si>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</si>
  <si>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m - 30.ročník nohejbalového turnaja - Memoriál v Zalužiciach</t>
  </si>
  <si>
    <t>0772025</t>
  </si>
  <si>
    <t>Trofeje na šport.podujatie Memoriál</t>
  </si>
  <si>
    <t>43309844</t>
  </si>
  <si>
    <t>Ing.Peter Kločanka-Multi sport</t>
  </si>
  <si>
    <t>FP25001</t>
  </si>
  <si>
    <t>Tričko s potlačou 20ks</t>
  </si>
  <si>
    <t>50305999</t>
  </si>
  <si>
    <t>Lenka Vorreiterová Magic Print</t>
  </si>
  <si>
    <t>FP25002</t>
  </si>
  <si>
    <t>2025021</t>
  </si>
  <si>
    <t>FP25003</t>
  </si>
  <si>
    <t>36576450</t>
  </si>
  <si>
    <t>Hotel Mousson</t>
  </si>
  <si>
    <t>2510199</t>
  </si>
  <si>
    <t>FP25004</t>
  </si>
  <si>
    <t>Hotel Mouson</t>
  </si>
  <si>
    <t>FP25005</t>
  </si>
  <si>
    <t>20250109</t>
  </si>
  <si>
    <t>41505131</t>
  </si>
  <si>
    <t>Adrian Buraľ</t>
  </si>
  <si>
    <t>FP25006</t>
  </si>
  <si>
    <t>202500793</t>
  </si>
  <si>
    <t>Grafické sprac.loga Memoriál</t>
  </si>
  <si>
    <t>3483382</t>
  </si>
  <si>
    <t>Mgr.Viliam Oklamčák OKNET</t>
  </si>
  <si>
    <t>FP25007</t>
  </si>
  <si>
    <t>32691190</t>
  </si>
  <si>
    <t>Ľubošm Kováč - Šobuľ</t>
  </si>
  <si>
    <t>Mgr.Gabriel Viňanský</t>
  </si>
  <si>
    <t>Kontaktná osoba zodpovedná za vyplnený formulár
meno a priezvisko: Mgr.Gabriel Viňanský
e-mail: gabriel.vinansky@gmail.com
tel. kontakt (mobil):0904 435 321</t>
  </si>
  <si>
    <t>Bank.výpis</t>
  </si>
  <si>
    <t xml:space="preserve">Brožúra v tlačovej podobe Memoriál -podpora -MCRaŠ </t>
  </si>
  <si>
    <t>2025/3</t>
  </si>
  <si>
    <t>36854140</t>
  </si>
  <si>
    <t>ČSOB Bratislava-pobička Michalovce</t>
  </si>
  <si>
    <t>Ubytovanie zahraniční hráči</t>
  </si>
  <si>
    <t>Vrátené-za jedného zahr.hráča</t>
  </si>
  <si>
    <t>Občerstvenie  a strava pre 75osob-Medzinárodný nohejbalový turnaj</t>
  </si>
  <si>
    <t>Transakčná daň - ČSOB</t>
  </si>
  <si>
    <t>F25002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</si>
</sst>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35"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9"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1689</v>
      </c>
      <c r="C6" s="205"/>
      <c r="D6" s="205"/>
    </row>
    <row r="7" spans="1:4" s="18" customFormat="1" ht="15" customHeight="1" x14ac:dyDescent="0.25">
      <c r="A7" s="296" t="s">
        <v>4</v>
      </c>
      <c r="C7" s="205"/>
      <c r="D7" s="205"/>
    </row>
    <row r="8" spans="1:4" s="18" customFormat="1" ht="15" customHeight="1" x14ac:dyDescent="0.25">
      <c r="A8" s="269" t="s">
        <v>1337</v>
      </c>
      <c r="C8" s="205"/>
      <c r="D8" s="205"/>
    </row>
    <row r="9" spans="1:4" s="18" customFormat="1" ht="15" customHeight="1" x14ac:dyDescent="0.25">
      <c r="A9" s="269" t="s">
        <v>1338</v>
      </c>
      <c r="C9" s="205"/>
      <c r="D9" s="205"/>
    </row>
    <row r="10" spans="1:4" s="18" customFormat="1" ht="15.75" customHeight="1" x14ac:dyDescent="0.25">
      <c r="A10" s="296" t="s">
        <v>1339</v>
      </c>
      <c r="C10" s="205"/>
      <c r="D10" s="205"/>
    </row>
    <row r="11" spans="1:4" s="18" customFormat="1" ht="42.75" customHeight="1" x14ac:dyDescent="0.25">
      <c r="A11" s="296" t="s">
        <v>1340</v>
      </c>
      <c r="C11" s="205"/>
      <c r="D11" s="205"/>
    </row>
    <row r="12" spans="1:4" s="18" customFormat="1" ht="20.399999999999999" customHeight="1" x14ac:dyDescent="0.25">
      <c r="A12" s="304" t="s">
        <v>1359</v>
      </c>
      <c r="C12" s="205"/>
      <c r="D12" s="205"/>
    </row>
    <row r="13" spans="1:4" s="18" customFormat="1" ht="23.4"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399999999999999" customHeight="1" x14ac:dyDescent="0.25">
      <c r="A17" s="21"/>
      <c r="C17" s="21"/>
    </row>
    <row r="18" spans="1:4" ht="205"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1360</v>
      </c>
      <c r="C23" s="255"/>
      <c r="D23" s="256"/>
    </row>
    <row r="24" spans="1:4" ht="12.75" customHeight="1" x14ac:dyDescent="0.25">
      <c r="C24" s="314"/>
      <c r="D24" s="315"/>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1341</v>
      </c>
    </row>
    <row r="32" spans="1:4" ht="12.65" customHeight="1" x14ac:dyDescent="0.25"/>
    <row r="33" spans="1:3" ht="15.75" customHeight="1" x14ac:dyDescent="0.25">
      <c r="A33" s="19" t="s">
        <v>1342</v>
      </c>
    </row>
    <row r="34" spans="1:3" ht="12.65" customHeight="1" x14ac:dyDescent="0.25"/>
    <row r="35" spans="1:3" ht="52" x14ac:dyDescent="0.25">
      <c r="A35" s="19" t="s">
        <v>1344</v>
      </c>
    </row>
    <row r="36" spans="1:3" ht="12" customHeight="1" x14ac:dyDescent="0.25"/>
    <row r="37" spans="1:3" ht="25.5" x14ac:dyDescent="0.25">
      <c r="A37" s="271" t="s">
        <v>1343</v>
      </c>
    </row>
    <row r="39" spans="1:3" ht="77" x14ac:dyDescent="0.25">
      <c r="A39" s="23" t="s">
        <v>1345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1346</v>
      </c>
      <c r="C44" s="22"/>
    </row>
    <row r="45" spans="1:3" ht="12.75" customHeight="1" x14ac:dyDescent="0.25">
      <c r="A45" s="293"/>
      <c r="C45" s="22"/>
    </row>
    <row r="46" spans="1:3" ht="41.4" customHeight="1" x14ac:dyDescent="0.25">
      <c r="A46" s="301" t="s">
        <v>15</v>
      </c>
      <c r="C46" s="22"/>
    </row>
    <row r="47" spans="1:3" ht="11.4" customHeight="1" x14ac:dyDescent="0.25"/>
    <row r="48" spans="1:3" ht="13" x14ac:dyDescent="0.25">
      <c r="A48" s="302" t="s">
        <v>1347</v>
      </c>
    </row>
    <row r="49" spans="1:1" ht="12" customHeight="1" x14ac:dyDescent="0.25"/>
    <row r="50" spans="1:1" ht="39" x14ac:dyDescent="0.25">
      <c r="A50" s="19" t="s">
        <v>1348</v>
      </c>
    </row>
    <row r="51" spans="1:1" ht="12.75" customHeight="1" x14ac:dyDescent="0.25"/>
    <row r="52" spans="1:1" ht="75.5" x14ac:dyDescent="0.25">
      <c r="A52" s="19" t="s">
        <v>1349</v>
      </c>
    </row>
    <row r="53" spans="1:1" ht="12.75" customHeight="1" x14ac:dyDescent="0.25"/>
    <row r="54" spans="1:1" ht="38.5" x14ac:dyDescent="0.25">
      <c r="A54" s="19" t="s">
        <v>1350</v>
      </c>
    </row>
    <row r="56" spans="1:1" ht="13" x14ac:dyDescent="0.25">
      <c r="A56" s="19" t="s">
        <v>16</v>
      </c>
    </row>
    <row r="58" spans="1:1" ht="13" x14ac:dyDescent="0.25">
      <c r="A58" s="19" t="s">
        <v>17</v>
      </c>
    </row>
    <row r="60" spans="1:1" ht="121.75" customHeight="1" x14ac:dyDescent="0.25">
      <c r="A60" s="23" t="s">
        <v>1351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1352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1" t="s">
        <v>1370</v>
      </c>
    </row>
    <row r="73" spans="1:1" ht="37.5" x14ac:dyDescent="0.25">
      <c r="A73" s="23" t="s">
        <v>1371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1361</v>
      </c>
    </row>
    <row r="96" spans="1:2" x14ac:dyDescent="0.25">
      <c r="A96" s="23"/>
    </row>
    <row r="97" spans="1:4" ht="13" x14ac:dyDescent="0.25">
      <c r="A97" s="260" t="s">
        <v>40</v>
      </c>
    </row>
    <row r="98" spans="1:4" ht="68.400000000000006" customHeight="1" x14ac:dyDescent="0.25">
      <c r="A98" s="23" t="s">
        <v>1362</v>
      </c>
    </row>
    <row r="99" spans="1:4" x14ac:dyDescent="0.25">
      <c r="A99" s="23"/>
    </row>
    <row r="100" spans="1:4" ht="13" x14ac:dyDescent="0.25">
      <c r="A100" s="260" t="s">
        <v>41</v>
      </c>
    </row>
    <row r="101" spans="1:4" ht="75.5" x14ac:dyDescent="0.25">
      <c r="A101" s="23" t="s">
        <v>1363</v>
      </c>
    </row>
    <row r="102" spans="1:4" x14ac:dyDescent="0.25">
      <c r="A102" s="23"/>
    </row>
    <row r="103" spans="1:4" ht="13" x14ac:dyDescent="0.25">
      <c r="A103" s="297" t="s">
        <v>42</v>
      </c>
    </row>
    <row r="104" spans="1:4" ht="50.5" x14ac:dyDescent="0.25">
      <c r="A104" s="23" t="s">
        <v>1364</v>
      </c>
    </row>
    <row r="105" spans="1:4" x14ac:dyDescent="0.25">
      <c r="A105" s="23"/>
      <c r="B105" s="20" t="s">
        <v>43</v>
      </c>
    </row>
    <row r="106" spans="1:4" ht="13" x14ac:dyDescent="0.25">
      <c r="A106" s="260" t="s">
        <v>44</v>
      </c>
    </row>
    <row r="107" spans="1:4" ht="71.25" customHeight="1" x14ac:dyDescent="0.25">
      <c r="A107" s="19" t="s">
        <v>1365</v>
      </c>
    </row>
    <row r="108" spans="1:4" ht="37.5" x14ac:dyDescent="0.25">
      <c r="A108" s="19" t="s">
        <v>1355</v>
      </c>
    </row>
    <row r="109" spans="1:4" ht="25" x14ac:dyDescent="0.25">
      <c r="A109" s="19" t="s">
        <v>45</v>
      </c>
    </row>
    <row r="110" spans="1:4" ht="10.5" customHeight="1" x14ac:dyDescent="0.25">
      <c r="D110" s="20" t="s">
        <v>43</v>
      </c>
    </row>
    <row r="111" spans="1:4" ht="99.75" customHeight="1" x14ac:dyDescent="0.25">
      <c r="A111" s="23" t="s">
        <v>1354</v>
      </c>
    </row>
    <row r="112" spans="1:4" ht="26" x14ac:dyDescent="0.25">
      <c r="A112" s="19" t="s">
        <v>1353</v>
      </c>
    </row>
    <row r="114" spans="1:2" ht="175" x14ac:dyDescent="0.25">
      <c r="A114" s="23" t="s">
        <v>1366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1356</v>
      </c>
    </row>
    <row r="133" spans="1:1" ht="61.5" customHeight="1" x14ac:dyDescent="0.25">
      <c r="A133" s="303" t="s">
        <v>1368</v>
      </c>
    </row>
    <row r="134" spans="1:1" ht="13" x14ac:dyDescent="0.25">
      <c r="A134" s="260" t="s">
        <v>1369</v>
      </c>
    </row>
    <row r="135" spans="1:1" ht="101" x14ac:dyDescent="0.25">
      <c r="A135" s="303" t="s">
        <v>1357</v>
      </c>
    </row>
    <row r="136" spans="1:1" x14ac:dyDescent="0.25">
      <c r="A136"/>
    </row>
    <row r="137" spans="1:1" ht="71.5" customHeight="1" x14ac:dyDescent="0.25">
      <c r="A137" s="302" t="s">
        <v>1358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B19" zoomScaleNormal="100" workbookViewId="0">
      <selection activeCell="B23" sqref="B23"/>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68" t="str">
        <f>Spolu!C3&amp;", "&amp;Spolu!C6</f>
        <v>Telovýchovná jednota Nohejbalový klub Zalužice, Zalužice 401, Zalužice, 072 34</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1259</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1261</v>
      </c>
      <c r="E6" s="140" t="s">
        <v>1262</v>
      </c>
      <c r="F6" s="149"/>
      <c r="N6" s="137" t="str">
        <f t="shared" si="0"/>
        <v>f - plnenie úloh verejného záujmu v športe</v>
      </c>
      <c r="O6" s="137" t="s">
        <v>349</v>
      </c>
      <c r="P6" s="137" t="str">
        <f>Spolu!B22</f>
        <v>plnenie úloh verejného záujmu v športe</v>
      </c>
    </row>
    <row r="7" spans="1:16" x14ac:dyDescent="0.25">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1" t="s">
        <v>1290</v>
      </c>
      <c r="B12" s="371"/>
      <c r="C12" s="371"/>
      <c r="D12" s="138"/>
      <c r="E12" s="138"/>
      <c r="F12" s="195" t="s">
        <v>1291</v>
      </c>
      <c r="G12" s="138"/>
      <c r="N12" s="137" t="str">
        <f t="shared" si="0"/>
        <v>l - podpora zdravotne postihnutých športovcov</v>
      </c>
      <c r="O12" s="137" t="s">
        <v>360</v>
      </c>
      <c r="P12" s="137" t="str">
        <f>Spolu!B28</f>
        <v>podpora zdravotne postihnutých športovcov</v>
      </c>
    </row>
    <row r="13" spans="1:16" ht="55.4"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1384</v>
      </c>
      <c r="N13" s="137" t="str">
        <f t="shared" si="0"/>
        <v>m - organizácia tradičných športových podujatí</v>
      </c>
      <c r="O13" s="137" t="s">
        <v>362</v>
      </c>
      <c r="P13" s="137" t="str">
        <f>Spolu!B29</f>
        <v>organizácia tradičných športových podujatí</v>
      </c>
    </row>
    <row r="14" spans="1:16" ht="34.4" customHeight="1" x14ac:dyDescent="0.25">
      <c r="A14" s="139" t="s">
        <v>1274</v>
      </c>
      <c r="B14" s="373" t="s">
        <v>1292</v>
      </c>
      <c r="C14" s="374"/>
      <c r="F14" s="313"/>
      <c r="N14" s="137" t="str">
        <f t="shared" si="0"/>
        <v xml:space="preserve">n - </v>
      </c>
      <c r="O14" s="137" t="s">
        <v>364</v>
      </c>
    </row>
    <row r="15" spans="1:16" ht="34.4" customHeight="1" x14ac:dyDescent="0.25">
      <c r="A15" s="139" t="s">
        <v>1293</v>
      </c>
      <c r="B15" s="373"/>
      <c r="C15" s="374"/>
      <c r="F15" s="376"/>
      <c r="N15" s="137" t="str">
        <f t="shared" si="0"/>
        <v xml:space="preserve">o - </v>
      </c>
      <c r="O15" s="137" t="s">
        <v>365</v>
      </c>
    </row>
    <row r="16" spans="1:16" x14ac:dyDescent="0.25">
      <c r="A16" s="139" t="s">
        <v>1277</v>
      </c>
      <c r="B16" s="142">
        <f>F8</f>
        <v>0</v>
      </c>
      <c r="C16" s="137"/>
      <c r="F16" s="376"/>
      <c r="N16" s="137" t="str">
        <f t="shared" si="0"/>
        <v xml:space="preserve">p - </v>
      </c>
      <c r="O16" s="137" t="s">
        <v>366</v>
      </c>
    </row>
    <row r="17" spans="1:16" ht="32.15" customHeight="1" x14ac:dyDescent="0.25">
      <c r="A17" s="139" t="s">
        <v>1280</v>
      </c>
      <c r="B17" s="142">
        <f>F9</f>
        <v>0</v>
      </c>
      <c r="C17" s="137"/>
      <c r="F17" s="376"/>
      <c r="N17" s="137" t="str">
        <f t="shared" si="0"/>
        <v xml:space="preserve">q - </v>
      </c>
      <c r="O17" s="137" t="s">
        <v>367</v>
      </c>
    </row>
    <row r="18" spans="1:16" ht="16" thickBot="1" x14ac:dyDescent="0.3">
      <c r="B18" s="193" t="s">
        <v>1294</v>
      </c>
      <c r="C18" s="194">
        <v>31</v>
      </c>
      <c r="N18" s="137" t="str">
        <f t="shared" si="0"/>
        <v xml:space="preserve">r - </v>
      </c>
      <c r="O18" s="137" t="s">
        <v>368</v>
      </c>
    </row>
    <row r="19" spans="1:16" x14ac:dyDescent="0.25">
      <c r="B19" s="193" t="s">
        <v>1282</v>
      </c>
      <c r="C19" s="142" t="str">
        <f>Spolu!C4</f>
        <v>31945899</v>
      </c>
      <c r="F19" s="145" t="s">
        <v>1278</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1283</v>
      </c>
      <c r="G21" s="286">
        <v>421947749446</v>
      </c>
      <c r="H21" s="148"/>
      <c r="N21" s="137" t="str">
        <f>O21&amp;" - "&amp;P21</f>
        <v>026 01 - Šport pre všetkých, školský a univerzitný šport</v>
      </c>
      <c r="O21" s="137" t="s">
        <v>317</v>
      </c>
      <c r="P21" s="137" t="s">
        <v>318</v>
      </c>
    </row>
    <row r="22" spans="1:16" x14ac:dyDescent="0.25">
      <c r="A22" s="137"/>
      <c r="B22" s="137"/>
      <c r="F22" s="147" t="s">
        <v>1284</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1285</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1295</v>
      </c>
    </row>
    <row r="28" spans="1:16" x14ac:dyDescent="0.25">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22" activePane="bottomLeft" state="frozen"/>
      <selection pane="bottomLeft" activeCell="D28" sqref="D28"/>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1297</v>
      </c>
    </row>
    <row r="2" spans="1:2" ht="30" customHeight="1" x14ac:dyDescent="0.25">
      <c r="A2" s="377" t="s">
        <v>1298</v>
      </c>
      <c r="B2" s="377"/>
    </row>
    <row r="3" spans="1:2" ht="13" x14ac:dyDescent="0.25">
      <c r="A3" s="61" t="s">
        <v>1299</v>
      </c>
      <c r="B3" s="61" t="s">
        <v>1300</v>
      </c>
    </row>
    <row r="4" spans="1:2" x14ac:dyDescent="0.25">
      <c r="A4" s="62" t="s">
        <v>1301</v>
      </c>
      <c r="B4" s="62" t="s">
        <v>1302</v>
      </c>
    </row>
    <row r="5" spans="1:2" x14ac:dyDescent="0.25">
      <c r="A5" s="62" t="s">
        <v>1303</v>
      </c>
      <c r="B5" s="62" t="s">
        <v>1304</v>
      </c>
    </row>
    <row r="6" spans="1:2" x14ac:dyDescent="0.25">
      <c r="A6" s="62" t="s">
        <v>1305</v>
      </c>
      <c r="B6" s="62" t="s">
        <v>1306</v>
      </c>
    </row>
    <row r="7" spans="1:2" x14ac:dyDescent="0.25">
      <c r="A7" s="62" t="s">
        <v>1307</v>
      </c>
      <c r="B7" s="62" t="s">
        <v>1308</v>
      </c>
    </row>
    <row r="8" spans="1:2" x14ac:dyDescent="0.25">
      <c r="A8" s="62" t="s">
        <v>1309</v>
      </c>
      <c r="B8" s="62" t="s">
        <v>1310</v>
      </c>
    </row>
    <row r="9" spans="1:2" x14ac:dyDescent="0.25">
      <c r="A9" s="62" t="s">
        <v>1311</v>
      </c>
      <c r="B9" s="62" t="s">
        <v>1312</v>
      </c>
    </row>
    <row r="10" spans="1:2" x14ac:dyDescent="0.25">
      <c r="A10" s="62" t="s">
        <v>1313</v>
      </c>
      <c r="B10" s="62" t="s">
        <v>1314</v>
      </c>
    </row>
    <row r="11" spans="1:2" x14ac:dyDescent="0.25">
      <c r="A11" s="62" t="s">
        <v>1315</v>
      </c>
      <c r="B11" s="62" t="s">
        <v>1316</v>
      </c>
    </row>
    <row r="12" spans="1:2" x14ac:dyDescent="0.25">
      <c r="A12" s="62" t="s">
        <v>1317</v>
      </c>
      <c r="B12" s="62" t="s">
        <v>1318</v>
      </c>
    </row>
    <row r="13" spans="1:2" x14ac:dyDescent="0.25">
      <c r="A13" s="62" t="s">
        <v>1319</v>
      </c>
      <c r="B13" s="62" t="s">
        <v>1320</v>
      </c>
    </row>
    <row r="14" spans="1:2" x14ac:dyDescent="0.25">
      <c r="A14" s="62" t="s">
        <v>1321</v>
      </c>
      <c r="B14" s="62" t="s">
        <v>1322</v>
      </c>
    </row>
    <row r="15" spans="1:2" x14ac:dyDescent="0.25">
      <c r="A15" s="62" t="s">
        <v>1323</v>
      </c>
      <c r="B15" s="62" t="s">
        <v>1324</v>
      </c>
    </row>
    <row r="16" spans="1:2" x14ac:dyDescent="0.25">
      <c r="A16" s="62" t="s">
        <v>1325</v>
      </c>
      <c r="B16" s="62" t="s">
        <v>1326</v>
      </c>
    </row>
    <row r="17" spans="1:2" x14ac:dyDescent="0.25">
      <c r="A17" s="62" t="s">
        <v>1327</v>
      </c>
      <c r="B17" s="62" t="s">
        <v>1328</v>
      </c>
    </row>
    <row r="18" spans="1:2" x14ac:dyDescent="0.25">
      <c r="A18" s="62" t="s">
        <v>1329</v>
      </c>
      <c r="B18" s="62" t="s">
        <v>1330</v>
      </c>
    </row>
    <row r="19" spans="1:2" x14ac:dyDescent="0.25">
      <c r="A19" s="62" t="s">
        <v>1331</v>
      </c>
      <c r="B19" s="62" t="s">
        <v>1332</v>
      </c>
    </row>
    <row r="20" spans="1:2" x14ac:dyDescent="0.25">
      <c r="A20" s="62" t="s">
        <v>1333</v>
      </c>
      <c r="B20" s="62" t="s">
        <v>1334</v>
      </c>
    </row>
    <row r="21" spans="1:2" x14ac:dyDescent="0.25">
      <c r="A21" s="62" t="s">
        <v>1335</v>
      </c>
      <c r="B21" s="62" t="s">
        <v>1336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4"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V3</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7"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45" t="s">
        <v>329</v>
      </c>
      <c r="B1" s="345"/>
      <c r="C1" s="345"/>
      <c r="D1" s="345"/>
      <c r="E1" s="345"/>
      <c r="F1" s="345"/>
      <c r="G1" s="345"/>
      <c r="H1" s="345"/>
      <c r="I1" s="345"/>
    </row>
    <row r="2" spans="1:26" ht="7.5" customHeight="1" x14ac:dyDescent="0.2">
      <c r="C2" s="8"/>
      <c r="D2" s="8"/>
      <c r="E2" s="8"/>
      <c r="F2" s="8"/>
      <c r="G2" s="8"/>
      <c r="H2" s="8"/>
      <c r="I2" s="8"/>
    </row>
    <row r="3" spans="1:26" s="9" customFormat="1" ht="26.15" customHeight="1" x14ac:dyDescent="0.25">
      <c r="B3" s="160" t="s">
        <v>59</v>
      </c>
      <c r="C3" s="346" t="str">
        <f>INDEX(Adr!B2:B151,Doklady!B102)</f>
        <v>Telovýchovná jednota Nohejbalový klub Zalužice</v>
      </c>
      <c r="D3" s="346"/>
      <c r="E3" s="346"/>
      <c r="F3" s="346"/>
      <c r="G3" s="215"/>
      <c r="H3" s="215"/>
      <c r="I3" s="65" t="str">
        <f>Doklady!I100</f>
        <v>V3</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INDEX(Adr!A2:A151,Doklady!B102)</f>
        <v>31945899</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INDEX(Adr!D2:D151,Doklady!B102)&amp;", "&amp;INDEX(Adr!E2:E151,Doklady!B102)&amp;", "&amp;INDEX(Adr!F2:F151,Doklady!B102)</f>
        <v>Zalužice 401, Zalužice, 072 34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7" t="s">
        <v>334</v>
      </c>
      <c r="F9" s="348"/>
      <c r="J9" s="8"/>
      <c r="L9" s="118"/>
      <c r="M9" s="118"/>
      <c r="N9" s="118"/>
      <c r="O9" s="118"/>
      <c r="P9" s="118"/>
      <c r="Q9" s="118"/>
      <c r="R9" s="118"/>
      <c r="S9" s="118"/>
    </row>
    <row r="10" spans="1:26" ht="18" x14ac:dyDescent="0.4">
      <c r="A10" s="69" t="s">
        <v>317</v>
      </c>
      <c r="B10" s="70" t="s">
        <v>318</v>
      </c>
      <c r="C10" s="126">
        <f>SUMIF(FP!J:J,Doklady!$B$1&amp;A10,FP!D:D)</f>
        <v>0</v>
      </c>
      <c r="D10" s="126">
        <f>C10-E10</f>
        <v>0</v>
      </c>
      <c r="E10" s="341">
        <f>SUMIF(K:K,A10,I:I)</f>
        <v>0</v>
      </c>
      <c r="F10" s="342"/>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49">
        <f>+I39-I42+I44-I47</f>
        <v>0</v>
      </c>
      <c r="F11" s="350"/>
      <c r="J11" s="176"/>
      <c r="L11" s="161">
        <f>L41</f>
        <v>2</v>
      </c>
      <c r="M11" s="118"/>
      <c r="N11" s="118"/>
      <c r="O11" s="118"/>
      <c r="P11" s="118"/>
      <c r="Q11" s="118"/>
      <c r="R11" s="118"/>
      <c r="S11" s="118"/>
    </row>
    <row r="12" spans="1:26" ht="18" x14ac:dyDescent="0.4">
      <c r="A12" s="69" t="s">
        <v>321</v>
      </c>
      <c r="B12" s="70" t="s">
        <v>322</v>
      </c>
      <c r="C12" s="126">
        <f>SUMIF(FP!J:J,Doklady!$B$1&amp;A12,FP!D:D)</f>
        <v>3105</v>
      </c>
      <c r="D12" s="126">
        <f>C12-E12</f>
        <v>3105</v>
      </c>
      <c r="E12" s="341">
        <f>SUMIF(K:K,A12,I:I)</f>
        <v>0</v>
      </c>
      <c r="F12" s="342"/>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33" t="s">
        <v>337</v>
      </c>
      <c r="C16" s="334"/>
      <c r="D16" s="334"/>
      <c r="E16" s="334"/>
      <c r="F16" s="334"/>
      <c r="G16" s="334"/>
      <c r="H16" s="33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6" t="s">
        <v>340</v>
      </c>
      <c r="C17" s="336"/>
      <c r="D17" s="336"/>
      <c r="E17" s="336"/>
      <c r="F17" s="336"/>
      <c r="G17" s="336"/>
      <c r="H17" s="336"/>
      <c r="I17" s="73">
        <f>SUMIF(FP!I:I,Doklady!$B$1&amp;A17,FP!D:D)</f>
        <v>0</v>
      </c>
      <c r="T17" s="86"/>
    </row>
    <row r="18" spans="1:20" x14ac:dyDescent="0.2">
      <c r="A18" s="135" t="s">
        <v>341</v>
      </c>
      <c r="B18" s="336" t="s">
        <v>342</v>
      </c>
      <c r="C18" s="336"/>
      <c r="D18" s="336"/>
      <c r="E18" s="336"/>
      <c r="F18" s="336"/>
      <c r="G18" s="336"/>
      <c r="H18" s="336"/>
      <c r="I18" s="73">
        <f>SUMIF(FP!I:I,Doklady!$B$1&amp;A18,FP!D:D)</f>
        <v>0</v>
      </c>
    </row>
    <row r="19" spans="1:20" x14ac:dyDescent="0.2">
      <c r="A19" s="115" t="s">
        <v>343</v>
      </c>
      <c r="B19" s="336" t="s">
        <v>344</v>
      </c>
      <c r="C19" s="336"/>
      <c r="D19" s="336"/>
      <c r="E19" s="336"/>
      <c r="F19" s="336"/>
      <c r="G19" s="336"/>
      <c r="H19" s="336"/>
      <c r="I19" s="73">
        <f>SUMIF(FP!I:I,Doklady!$B$1&amp;A19,FP!D:D)</f>
        <v>0</v>
      </c>
    </row>
    <row r="20" spans="1:20" x14ac:dyDescent="0.2">
      <c r="A20" s="135" t="s">
        <v>345</v>
      </c>
      <c r="B20" s="330" t="s">
        <v>346</v>
      </c>
      <c r="C20" s="331"/>
      <c r="D20" s="331"/>
      <c r="E20" s="331"/>
      <c r="F20" s="331"/>
      <c r="G20" s="331"/>
      <c r="H20" s="332"/>
      <c r="I20" s="73">
        <f>SUMIF(FP!I:I,Doklady!$B$1&amp;A20,FP!D:D)</f>
        <v>0</v>
      </c>
      <c r="T20" s="86"/>
    </row>
    <row r="21" spans="1:20" x14ac:dyDescent="0.2">
      <c r="A21" s="115" t="s">
        <v>347</v>
      </c>
      <c r="B21" s="330" t="s">
        <v>348</v>
      </c>
      <c r="C21" s="331"/>
      <c r="D21" s="331"/>
      <c r="E21" s="331"/>
      <c r="F21" s="331"/>
      <c r="G21" s="331"/>
      <c r="H21" s="332"/>
      <c r="I21" s="73">
        <f>SUMIF(FP!I:I,Doklady!$B$1&amp;A21,FP!D:D)</f>
        <v>0</v>
      </c>
      <c r="T21" s="86"/>
    </row>
    <row r="22" spans="1:20" x14ac:dyDescent="0.2">
      <c r="A22" s="135" t="s">
        <v>349</v>
      </c>
      <c r="B22" s="337" t="s">
        <v>350</v>
      </c>
      <c r="C22" s="338"/>
      <c r="D22" s="338"/>
      <c r="E22" s="338"/>
      <c r="F22" s="338"/>
      <c r="G22" s="338"/>
      <c r="H22" s="339"/>
      <c r="I22" s="73">
        <f>SUMIF(FP!I:I,Doklady!$B$1&amp;A22,FP!D:D)</f>
        <v>0</v>
      </c>
      <c r="T22" s="86"/>
    </row>
    <row r="23" spans="1:20" x14ac:dyDescent="0.2">
      <c r="A23" s="115" t="s">
        <v>351</v>
      </c>
      <c r="B23" s="330" t="s">
        <v>352</v>
      </c>
      <c r="C23" s="331"/>
      <c r="D23" s="331"/>
      <c r="E23" s="331"/>
      <c r="F23" s="331"/>
      <c r="G23" s="331"/>
      <c r="H23" s="332"/>
      <c r="I23" s="73">
        <f>SUMIF(FP!I:I,Doklady!$B$1&amp;A23,FP!D:D)</f>
        <v>0</v>
      </c>
      <c r="T23" s="86"/>
    </row>
    <row r="24" spans="1:20" x14ac:dyDescent="0.2">
      <c r="A24" s="135" t="s">
        <v>353</v>
      </c>
      <c r="B24" s="330" t="s">
        <v>354</v>
      </c>
      <c r="C24" s="331"/>
      <c r="D24" s="331"/>
      <c r="E24" s="331"/>
      <c r="F24" s="331"/>
      <c r="G24" s="331"/>
      <c r="H24" s="332"/>
      <c r="I24" s="73">
        <f>SUMIF(FP!I:I,Doklady!$B$1&amp;A24,FP!D:D)</f>
        <v>0</v>
      </c>
      <c r="T24" s="86"/>
    </row>
    <row r="25" spans="1:20" x14ac:dyDescent="0.2">
      <c r="A25" s="115" t="s">
        <v>355</v>
      </c>
      <c r="B25" s="353" t="s">
        <v>2281</v>
      </c>
      <c r="C25" s="354"/>
      <c r="D25" s="354"/>
      <c r="E25" s="354"/>
      <c r="F25" s="354"/>
      <c r="G25" s="354"/>
      <c r="H25" s="355"/>
      <c r="I25" s="73">
        <f>SUMIF(FP!I:I,Doklady!$B$1&amp;A25,FP!D:D)</f>
        <v>0</v>
      </c>
      <c r="T25" s="86"/>
    </row>
    <row r="26" spans="1:20" x14ac:dyDescent="0.2">
      <c r="A26" s="135" t="s">
        <v>356</v>
      </c>
      <c r="B26" s="330" t="s">
        <v>357</v>
      </c>
      <c r="C26" s="331"/>
      <c r="D26" s="331"/>
      <c r="E26" s="331"/>
      <c r="F26" s="331"/>
      <c r="G26" s="331"/>
      <c r="H26" s="332"/>
      <c r="I26" s="73">
        <f>SUMIF(FP!I:I,Doklady!$B$1&amp;A26,FP!D:D)</f>
        <v>0</v>
      </c>
      <c r="T26" s="86"/>
    </row>
    <row r="27" spans="1:20" x14ac:dyDescent="0.2">
      <c r="A27" s="115" t="s">
        <v>358</v>
      </c>
      <c r="B27" s="330" t="s">
        <v>359</v>
      </c>
      <c r="C27" s="331"/>
      <c r="D27" s="331"/>
      <c r="E27" s="331"/>
      <c r="F27" s="331"/>
      <c r="G27" s="331"/>
      <c r="H27" s="332"/>
      <c r="I27" s="73">
        <f>SUMIF(FP!I:I,Doklady!$B$1&amp;A27,FP!D:D)</f>
        <v>0</v>
      </c>
      <c r="T27" s="86"/>
    </row>
    <row r="28" spans="1:20" x14ac:dyDescent="0.2">
      <c r="A28" s="135" t="s">
        <v>360</v>
      </c>
      <c r="B28" s="330" t="s">
        <v>361</v>
      </c>
      <c r="C28" s="331"/>
      <c r="D28" s="331"/>
      <c r="E28" s="331"/>
      <c r="F28" s="331"/>
      <c r="G28" s="331"/>
      <c r="H28" s="332"/>
      <c r="I28" s="73">
        <f>SUMIF(FP!I:I,Doklady!$B$1&amp;A28,FP!D:D)</f>
        <v>0</v>
      </c>
      <c r="T28" s="86"/>
    </row>
    <row r="29" spans="1:20" x14ac:dyDescent="0.2">
      <c r="A29" s="115" t="s">
        <v>362</v>
      </c>
      <c r="B29" s="330" t="s">
        <v>363</v>
      </c>
      <c r="C29" s="331"/>
      <c r="D29" s="331"/>
      <c r="E29" s="331"/>
      <c r="F29" s="331"/>
      <c r="G29" s="331"/>
      <c r="H29" s="332"/>
      <c r="I29" s="73">
        <f>SUMIF(FP!I:I,Doklady!$B$1&amp;A29,FP!D:D)</f>
        <v>3105</v>
      </c>
      <c r="T29" s="86"/>
    </row>
    <row r="30" spans="1:20" hidden="1" x14ac:dyDescent="0.2">
      <c r="A30" s="135" t="s">
        <v>364</v>
      </c>
      <c r="B30" s="330"/>
      <c r="C30" s="331"/>
      <c r="D30" s="331"/>
      <c r="E30" s="331"/>
      <c r="F30" s="331"/>
      <c r="G30" s="331"/>
      <c r="H30" s="332"/>
      <c r="I30" s="73">
        <f>SUMIF(FP!I:I,Doklady!$B$1&amp;A30,FP!D:D)</f>
        <v>0</v>
      </c>
      <c r="T30" s="86"/>
    </row>
    <row r="31" spans="1:20" hidden="1" x14ac:dyDescent="0.2">
      <c r="A31" s="115" t="s">
        <v>365</v>
      </c>
      <c r="B31" s="330"/>
      <c r="C31" s="331"/>
      <c r="D31" s="331"/>
      <c r="E31" s="331"/>
      <c r="F31" s="331"/>
      <c r="G31" s="331"/>
      <c r="H31" s="332"/>
      <c r="I31" s="73">
        <f>SUMIF(FP!I:I,Doklady!$B$1&amp;A31,FP!D:D)</f>
        <v>0</v>
      </c>
      <c r="T31" s="86"/>
    </row>
    <row r="32" spans="1:20" hidden="1" x14ac:dyDescent="0.2">
      <c r="A32" s="135" t="s">
        <v>366</v>
      </c>
      <c r="B32" s="326"/>
      <c r="C32" s="327"/>
      <c r="D32" s="327"/>
      <c r="E32" s="327"/>
      <c r="F32" s="327"/>
      <c r="G32" s="327"/>
      <c r="H32" s="328"/>
      <c r="I32" s="73">
        <f>SUMIF(FP!I:I,Doklady!$B$1&amp;A32,FP!D:D)</f>
        <v>0</v>
      </c>
      <c r="T32" s="86"/>
    </row>
    <row r="33" spans="1:21" hidden="1" x14ac:dyDescent="0.2">
      <c r="A33" s="115" t="s">
        <v>367</v>
      </c>
      <c r="B33" s="326"/>
      <c r="C33" s="327"/>
      <c r="D33" s="327"/>
      <c r="E33" s="327"/>
      <c r="F33" s="327"/>
      <c r="G33" s="327"/>
      <c r="H33" s="328"/>
      <c r="I33" s="73">
        <f>SUMIF(FP!I:I,Doklady!$B$1&amp;A33,FP!D:D)</f>
        <v>0</v>
      </c>
      <c r="T33" s="86"/>
    </row>
    <row r="34" spans="1:21" hidden="1" x14ac:dyDescent="0.2">
      <c r="A34" s="135" t="s">
        <v>368</v>
      </c>
      <c r="B34" s="329"/>
      <c r="C34" s="329"/>
      <c r="D34" s="329"/>
      <c r="E34" s="329"/>
      <c r="F34" s="329"/>
      <c r="G34" s="329"/>
      <c r="H34" s="329"/>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3"/>
      <c r="B50" s="344"/>
      <c r="C50" s="344"/>
      <c r="D50" s="344"/>
      <c r="E50" s="344"/>
      <c r="F50" s="344"/>
      <c r="G50" s="344"/>
      <c r="H50" s="344"/>
      <c r="I50" s="344"/>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30.ročník nohejbalového turnaja - Memoriál v Zalužiciach</v>
      </c>
      <c r="C53" s="73">
        <f>IF(A53&lt;&gt;"",INDEX(FP!D:D,Doklady!B$2+(ROW()-53)),"")</f>
        <v>3105</v>
      </c>
      <c r="D53" s="73">
        <f>IF(A53&lt;&gt;"",Doklady!I1-Doklady!J1,"")</f>
        <v>3105</v>
      </c>
      <c r="E53" s="73">
        <f>IF(A53&lt;&gt;"",MIN(D53,C53)*Doklady!C1/(1-Doklady!C1),"")</f>
        <v>0</v>
      </c>
      <c r="F53" s="71">
        <f>IF(A53&lt;&gt;"",Doklady!J1,"")</f>
        <v>0</v>
      </c>
      <c r="G53" s="73">
        <f>+IFERROR(HLOOKUP(IF(RIGHT(B53,15)="bežné transfery",LEFT(B53,LEN(B53)-18),0),$J$40:$K$42,3,0),MIN(C53,D53))</f>
        <v>3105</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3105</v>
      </c>
      <c r="D130" s="228">
        <f t="shared" ref="D130:I130" si="9">SUM(D53:D129)</f>
        <v>3105</v>
      </c>
      <c r="E130" s="228">
        <f t="shared" si="9"/>
        <v>0</v>
      </c>
      <c r="F130" s="228">
        <f t="shared" si="9"/>
        <v>0</v>
      </c>
      <c r="G130" s="228">
        <f t="shared" si="9"/>
        <v>3105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81" t="s">
        <v>2321</v>
      </c>
      <c r="C140" s="229"/>
      <c r="D140" s="356" t="s">
        <v>2321</v>
      </c>
      <c r="E140" s="356"/>
      <c r="F140" s="356"/>
      <c r="G140" s="356"/>
      <c r="H140" s="356"/>
      <c r="I140" s="356"/>
      <c r="J140" s="85"/>
    </row>
    <row r="141" spans="1:26" ht="68.25" customHeight="1" x14ac:dyDescent="0.25">
      <c r="A141" s="9"/>
      <c r="B141" s="283" t="s">
        <v>2322</v>
      </c>
      <c r="C141" s="214"/>
      <c r="D141" s="340" t="s">
        <v>393</v>
      </c>
      <c r="E141" s="340"/>
      <c r="F141" s="340"/>
      <c r="G141" s="340"/>
      <c r="H141" s="340"/>
      <c r="I141" s="340"/>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59" t="s">
        <v>311</v>
      </c>
      <c r="B1" s="360"/>
      <c r="C1" s="174">
        <v>45688</v>
      </c>
      <c r="D1" s="26"/>
      <c r="G1" s="252">
        <v>45688</v>
      </c>
    </row>
    <row r="2" spans="1:7" ht="14" x14ac:dyDescent="0.3">
      <c r="A2" s="28"/>
      <c r="B2" s="28"/>
      <c r="G2" s="252">
        <v>45716</v>
      </c>
    </row>
    <row r="3" spans="1:7" ht="14" x14ac:dyDescent="0.3">
      <c r="A3" s="30" t="s">
        <v>312</v>
      </c>
      <c r="B3" s="357" t="str">
        <f>INDEX(Adr!B:B,Doklady!B102+1)</f>
        <v>Telovýchovná jednota Nohejbalový klub Zalužice</v>
      </c>
      <c r="C3" s="357"/>
      <c r="D3" s="357"/>
      <c r="G3" s="252">
        <v>45747</v>
      </c>
    </row>
    <row r="4" spans="1:7" ht="14" x14ac:dyDescent="0.3">
      <c r="A4" s="30" t="s">
        <v>313</v>
      </c>
      <c r="B4" s="29" t="str">
        <f>RIGHT("0000"&amp;INDEX(Adr!A:A,Doklady!B102+1),8)</f>
        <v>31945899</v>
      </c>
      <c r="G4" s="252">
        <v>45777</v>
      </c>
    </row>
    <row r="5" spans="1:7" ht="14" x14ac:dyDescent="0.3">
      <c r="A5" s="30" t="s">
        <v>314</v>
      </c>
      <c r="B5" s="29" t="str">
        <f>INDEX(Adr!D:D,Doklady!B102+1)&amp;", "&amp;INDEX(Adr!E:E,Doklady!B102+1)</f>
        <v>Zalužice 401, Zalužice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3105</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3105</v>
      </c>
      <c r="G15" s="252"/>
    </row>
    <row r="16" spans="1:7" ht="14" x14ac:dyDescent="0.3">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K110" sqref="K110"/>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m - 30.ročník nohejbalového turnaja - Memoriál v Zalužiciach</v>
      </c>
      <c r="B1" s="232" t="str">
        <f>INDEX(Adr!A:A,B102+1)</f>
        <v>31945899</v>
      </c>
      <c r="C1" s="233">
        <f>IF(ROW()&lt;=B$3,INDEX(FP!E:E,B$2+ROW()-1),"")</f>
        <v>0</v>
      </c>
      <c r="D1" s="234" t="str">
        <f>IF(ROW()&lt;=B$3,INDEX(FP!F:F,B$2+ROW()-1),"")</f>
        <v>m</v>
      </c>
      <c r="E1" s="234"/>
      <c r="F1" s="234" t="str">
        <f>IF(ROW()&lt;=B$3,INDEX(FP!G:G,B$2+ROW()-1),"")</f>
        <v>026 03</v>
      </c>
      <c r="G1" s="234"/>
      <c r="H1" s="235" t="str">
        <f>IF(ROW()&lt;=B$3,INDEX(FP!C:C,B$2+ROW()-1),"")</f>
        <v>30.ročník nohejbalového turnaja - Memoriál v Zalužiciach</v>
      </c>
      <c r="I1" s="236">
        <f t="shared" ref="I1:I6" si="0">IF(ROW()&lt;=B$3,SUMIF(A$107:A$10042,A1,I$107:I$10042),"")</f>
        <v>3105</v>
      </c>
      <c r="J1" s="236">
        <f t="shared" ref="J1:J32" si="1">IF(ROW()&lt;=B$3,SUMIFS(I$103:I$50042,A$103:A$50042,K1,J$103:J$50042,L1),"")</f>
        <v>0</v>
      </c>
      <c r="K1" s="110" t="str">
        <f>$A1</f>
        <v>m - 30.ročník nohejbalového turnaja - Memoriál v Zalužiciach</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387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61" t="s">
        <v>329</v>
      </c>
      <c r="B100" s="361"/>
      <c r="C100" s="361"/>
      <c r="D100" s="361"/>
      <c r="E100" s="361"/>
      <c r="F100" s="361"/>
      <c r="G100" s="361"/>
      <c r="H100" s="361"/>
      <c r="I100" s="363" t="s">
        <v>2270</v>
      </c>
      <c r="J100" s="363"/>
      <c r="K100" s="89"/>
    </row>
    <row r="101" spans="1:25" ht="15.5" x14ac:dyDescent="0.35">
      <c r="A101" s="361"/>
      <c r="B101" s="361"/>
      <c r="C101" s="361"/>
      <c r="D101" s="361"/>
      <c r="E101" s="361"/>
      <c r="F101" s="361"/>
      <c r="G101" s="361"/>
      <c r="H101" s="361"/>
      <c r="I101" s="362">
        <v>45887</v>
      </c>
      <c r="J101" s="362"/>
    </row>
    <row r="102" spans="1:25" ht="14" x14ac:dyDescent="0.3">
      <c r="A102" s="249" t="s">
        <v>398</v>
      </c>
      <c r="B102" s="250">
        <v>135</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4" t="s">
        <v>407</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2292</v>
      </c>
      <c r="B107" s="14" t="s">
        <v>2297</v>
      </c>
      <c r="C107" s="14" t="s">
        <v>2293</v>
      </c>
      <c r="D107" s="16">
        <v>45868</v>
      </c>
      <c r="E107" s="16"/>
      <c r="F107" s="14" t="s">
        <v>2294</v>
      </c>
      <c r="G107" s="14" t="s">
        <v>2295</v>
      </c>
      <c r="H107" s="14" t="s">
        <v>2296</v>
      </c>
      <c r="I107" s="15">
        <v>485</v>
      </c>
      <c r="J107" s="77">
        <v>10</v>
      </c>
      <c r="K107" s="92"/>
    </row>
    <row r="108" spans="1:25" ht="20" x14ac:dyDescent="0.25">
      <c r="A108" s="14" t="s">
        <v>2292</v>
      </c>
      <c r="B108" s="14" t="s">
        <v>2301</v>
      </c>
      <c r="C108" s="14" t="s">
        <v>2302</v>
      </c>
      <c r="D108" s="16">
        <v>45875</v>
      </c>
      <c r="E108" s="16"/>
      <c r="F108" s="14" t="s">
        <v>2298</v>
      </c>
      <c r="G108" s="14" t="s">
        <v>2299</v>
      </c>
      <c r="H108" s="14" t="s">
        <v>2300</v>
      </c>
      <c r="I108" s="15">
        <v>220</v>
      </c>
      <c r="J108" s="77">
        <v>10</v>
      </c>
      <c r="K108" s="92"/>
    </row>
    <row r="109" spans="1:25" ht="20" x14ac:dyDescent="0.25">
      <c r="A109" s="14" t="s">
        <v>2292</v>
      </c>
      <c r="B109" s="14" t="s">
        <v>2303</v>
      </c>
      <c r="C109" s="14" t="s">
        <v>2306</v>
      </c>
      <c r="D109" s="16">
        <v>45876</v>
      </c>
      <c r="E109" s="16"/>
      <c r="F109" s="14" t="s">
        <v>2328</v>
      </c>
      <c r="G109" s="14" t="s">
        <v>2304</v>
      </c>
      <c r="H109" s="14" t="s">
        <v>2305</v>
      </c>
      <c r="I109" s="15">
        <v>848</v>
      </c>
      <c r="J109" s="77">
        <v>10</v>
      </c>
      <c r="K109" s="92"/>
    </row>
    <row r="110" spans="1:25" ht="20" x14ac:dyDescent="0.25">
      <c r="A110" s="14" t="s">
        <v>2292</v>
      </c>
      <c r="B110" s="14" t="s">
        <v>2307</v>
      </c>
      <c r="C110" s="14" t="s">
        <v>2306</v>
      </c>
      <c r="D110" s="16">
        <v>45894</v>
      </c>
      <c r="E110" s="16"/>
      <c r="F110" s="14" t="s">
        <v>2329</v>
      </c>
      <c r="G110" s="14" t="s">
        <v>2304</v>
      </c>
      <c r="H110" s="14" t="s">
        <v>2308</v>
      </c>
      <c r="I110" s="15">
        <v>-72</v>
      </c>
      <c r="J110" s="77">
        <v>10</v>
      </c>
      <c r="K110" s="92"/>
    </row>
    <row r="111" spans="1:25" ht="20" x14ac:dyDescent="0.25">
      <c r="A111" s="14" t="s">
        <v>2292</v>
      </c>
      <c r="B111" s="14" t="s">
        <v>2309</v>
      </c>
      <c r="C111" s="14" t="s">
        <v>2310</v>
      </c>
      <c r="D111" s="16">
        <v>45881</v>
      </c>
      <c r="E111" s="16"/>
      <c r="F111" s="14" t="s">
        <v>2324</v>
      </c>
      <c r="G111" s="14" t="s">
        <v>2311</v>
      </c>
      <c r="H111" s="14" t="s">
        <v>2312</v>
      </c>
      <c r="I111" s="15">
        <v>608.85</v>
      </c>
      <c r="J111" s="77">
        <v>10</v>
      </c>
      <c r="K111" s="92"/>
    </row>
    <row r="112" spans="1:25" ht="20" x14ac:dyDescent="0.25">
      <c r="A112" s="14" t="s">
        <v>2292</v>
      </c>
      <c r="B112" s="14" t="s">
        <v>2313</v>
      </c>
      <c r="C112" s="14" t="s">
        <v>2314</v>
      </c>
      <c r="D112" s="16">
        <v>45880</v>
      </c>
      <c r="E112" s="16"/>
      <c r="F112" s="14" t="s">
        <v>2315</v>
      </c>
      <c r="G112" s="14" t="s">
        <v>2316</v>
      </c>
      <c r="H112" s="14" t="s">
        <v>2317</v>
      </c>
      <c r="I112" s="15">
        <v>50</v>
      </c>
      <c r="J112" s="77">
        <v>10</v>
      </c>
      <c r="K112" s="92"/>
    </row>
    <row r="113" spans="1:11" ht="20" x14ac:dyDescent="0.25">
      <c r="A113" s="14" t="s">
        <v>2292</v>
      </c>
      <c r="B113" s="14" t="s">
        <v>2318</v>
      </c>
      <c r="C113" s="14" t="s">
        <v>2332</v>
      </c>
      <c r="D113" s="16">
        <v>45894</v>
      </c>
      <c r="E113" s="16"/>
      <c r="F113" s="14" t="s">
        <v>2330</v>
      </c>
      <c r="G113" s="14" t="s">
        <v>2319</v>
      </c>
      <c r="H113" s="14" t="s">
        <v>2320</v>
      </c>
      <c r="I113" s="15">
        <v>963.21</v>
      </c>
      <c r="J113" s="77">
        <v>10</v>
      </c>
      <c r="K113" s="92"/>
    </row>
    <row r="114" spans="1:11" ht="20" x14ac:dyDescent="0.25">
      <c r="A114" s="14" t="s">
        <v>2292</v>
      </c>
      <c r="B114" s="14" t="s">
        <v>2323</v>
      </c>
      <c r="C114" s="14" t="s">
        <v>2325</v>
      </c>
      <c r="D114" s="16">
        <v>45886</v>
      </c>
      <c r="E114" s="16"/>
      <c r="F114" s="14" t="s">
        <v>2331</v>
      </c>
      <c r="G114" s="14" t="s">
        <v>2326</v>
      </c>
      <c r="H114" s="14" t="s">
        <v>2327</v>
      </c>
      <c r="I114" s="15">
        <v>1.94</v>
      </c>
      <c r="J114" s="77">
        <v>10</v>
      </c>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 x14ac:dyDescent="0.2">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x14ac:dyDescent="0.2">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 x14ac:dyDescent="0.2">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 x14ac:dyDescent="0.2">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 x14ac:dyDescent="0.2">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 x14ac:dyDescent="0.2">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 x14ac:dyDescent="0.2">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 x14ac:dyDescent="0.2">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x14ac:dyDescent="0.2">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 x14ac:dyDescent="0.2">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 x14ac:dyDescent="0.2">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 x14ac:dyDescent="0.2">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 x14ac:dyDescent="0.2">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 x14ac:dyDescent="0.2">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 x14ac:dyDescent="0.2">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 x14ac:dyDescent="0.2">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 x14ac:dyDescent="0.2">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 x14ac:dyDescent="0.2">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x14ac:dyDescent="0.2">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 x14ac:dyDescent="0.2">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 x14ac:dyDescent="0.2">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 x14ac:dyDescent="0.2">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1035</v>
      </c>
      <c r="B1" s="2"/>
      <c r="C1" s="2" t="s">
        <v>336</v>
      </c>
      <c r="D1" s="2" t="s">
        <v>1202</v>
      </c>
      <c r="E1" s="2" t="s">
        <v>1203</v>
      </c>
      <c r="F1" s="2" t="s">
        <v>315</v>
      </c>
      <c r="G1" s="2" t="s">
        <v>1204</v>
      </c>
      <c r="H1" s="2"/>
      <c r="I1" s="2" t="s">
        <v>315</v>
      </c>
      <c r="J1" s="2" t="s">
        <v>1205</v>
      </c>
      <c r="K1" s="2"/>
      <c r="L1" s="2"/>
      <c r="M1" s="2"/>
      <c r="N1" s="2"/>
    </row>
    <row r="2" spans="1:14" x14ac:dyDescent="0.25">
      <c r="A2" t="s">
        <v>1206</v>
      </c>
      <c r="C2" t="s">
        <v>339</v>
      </c>
      <c r="D2" t="s">
        <v>1207</v>
      </c>
      <c r="E2">
        <v>1</v>
      </c>
      <c r="F2" t="s">
        <v>319</v>
      </c>
      <c r="G2" t="s">
        <v>1208</v>
      </c>
      <c r="I2" t="s">
        <v>317</v>
      </c>
      <c r="J2" t="s">
        <v>1209</v>
      </c>
    </row>
    <row r="3" spans="1:14" x14ac:dyDescent="0.25">
      <c r="A3" t="s">
        <v>1041</v>
      </c>
      <c r="C3" t="s">
        <v>341</v>
      </c>
      <c r="D3" t="s">
        <v>1210</v>
      </c>
      <c r="E3">
        <v>1</v>
      </c>
      <c r="F3" t="s">
        <v>319</v>
      </c>
      <c r="G3" t="s">
        <v>1208</v>
      </c>
      <c r="I3" t="s">
        <v>319</v>
      </c>
      <c r="J3" t="s">
        <v>320</v>
      </c>
    </row>
    <row r="4" spans="1:14" x14ac:dyDescent="0.25">
      <c r="A4" t="s">
        <v>1106</v>
      </c>
      <c r="C4" t="s">
        <v>343</v>
      </c>
      <c r="D4" t="s">
        <v>1211</v>
      </c>
      <c r="E4">
        <v>1</v>
      </c>
      <c r="F4" t="s">
        <v>319</v>
      </c>
      <c r="G4" t="s">
        <v>1208</v>
      </c>
      <c r="I4" t="s">
        <v>321</v>
      </c>
      <c r="J4" t="s">
        <v>322</v>
      </c>
    </row>
    <row r="5" spans="1:14" x14ac:dyDescent="0.25">
      <c r="A5" t="s">
        <v>1061</v>
      </c>
      <c r="C5" t="s">
        <v>345</v>
      </c>
      <c r="D5" t="s">
        <v>1212</v>
      </c>
      <c r="E5">
        <v>1</v>
      </c>
      <c r="F5" t="s">
        <v>319</v>
      </c>
      <c r="G5" t="s">
        <v>1208</v>
      </c>
      <c r="I5" t="s">
        <v>323</v>
      </c>
      <c r="J5" t="s">
        <v>324</v>
      </c>
    </row>
    <row r="6" spans="1:14" x14ac:dyDescent="0.25">
      <c r="A6" t="s">
        <v>1213</v>
      </c>
      <c r="C6" t="s">
        <v>347</v>
      </c>
      <c r="D6" t="s">
        <v>1214</v>
      </c>
      <c r="E6">
        <v>1</v>
      </c>
      <c r="F6" t="s">
        <v>319</v>
      </c>
      <c r="G6" t="s">
        <v>1208</v>
      </c>
      <c r="I6" t="s">
        <v>325</v>
      </c>
      <c r="J6" t="s">
        <v>1215</v>
      </c>
    </row>
    <row r="7" spans="1:14" x14ac:dyDescent="0.25">
      <c r="A7" t="s">
        <v>1216</v>
      </c>
      <c r="C7" t="s">
        <v>349</v>
      </c>
      <c r="D7" t="s">
        <v>1217</v>
      </c>
      <c r="E7">
        <v>2</v>
      </c>
      <c r="F7" t="s">
        <v>321</v>
      </c>
      <c r="G7" t="s">
        <v>1218</v>
      </c>
    </row>
    <row r="8" spans="1:14" x14ac:dyDescent="0.25">
      <c r="A8" t="s">
        <v>1070</v>
      </c>
      <c r="C8" t="s">
        <v>351</v>
      </c>
      <c r="D8" t="s">
        <v>1219</v>
      </c>
      <c r="E8">
        <v>3</v>
      </c>
      <c r="F8" t="s">
        <v>321</v>
      </c>
      <c r="G8" t="s">
        <v>1220</v>
      </c>
    </row>
    <row r="9" spans="1:14" x14ac:dyDescent="0.25">
      <c r="A9" t="s">
        <v>1221</v>
      </c>
      <c r="C9" t="s">
        <v>353</v>
      </c>
      <c r="D9" t="s">
        <v>1222</v>
      </c>
      <c r="E9">
        <v>3</v>
      </c>
      <c r="F9" t="s">
        <v>321</v>
      </c>
      <c r="G9" t="s">
        <v>1223</v>
      </c>
    </row>
    <row r="10" spans="1:14" x14ac:dyDescent="0.25">
      <c r="A10" t="s">
        <v>1145</v>
      </c>
      <c r="C10" t="s">
        <v>355</v>
      </c>
      <c r="D10" t="s">
        <v>1224</v>
      </c>
      <c r="E10">
        <v>4</v>
      </c>
      <c r="F10" t="s">
        <v>321</v>
      </c>
      <c r="G10" t="s">
        <v>1225</v>
      </c>
    </row>
    <row r="11" spans="1:14" x14ac:dyDescent="0.25">
      <c r="A11" t="s">
        <v>1147</v>
      </c>
      <c r="C11" t="s">
        <v>356</v>
      </c>
      <c r="D11" t="s">
        <v>1226</v>
      </c>
      <c r="E11">
        <v>4</v>
      </c>
      <c r="F11" t="s">
        <v>317</v>
      </c>
      <c r="G11" t="s">
        <v>1225</v>
      </c>
    </row>
    <row r="12" spans="1:14" x14ac:dyDescent="0.25">
      <c r="A12" t="s">
        <v>1108</v>
      </c>
      <c r="C12" t="s">
        <v>358</v>
      </c>
      <c r="D12" t="s">
        <v>1227</v>
      </c>
      <c r="E12">
        <v>4</v>
      </c>
      <c r="F12" t="s">
        <v>317</v>
      </c>
      <c r="G12" t="s">
        <v>1225</v>
      </c>
    </row>
    <row r="13" spans="1:14" x14ac:dyDescent="0.25">
      <c r="A13" t="s">
        <v>1149</v>
      </c>
      <c r="C13" t="s">
        <v>360</v>
      </c>
      <c r="D13" t="s">
        <v>1228</v>
      </c>
      <c r="E13">
        <v>4</v>
      </c>
      <c r="F13" t="s">
        <v>325</v>
      </c>
      <c r="G13" t="s">
        <v>1225</v>
      </c>
    </row>
    <row r="14" spans="1:14" x14ac:dyDescent="0.25">
      <c r="A14" t="s">
        <v>1043</v>
      </c>
      <c r="C14" t="s">
        <v>362</v>
      </c>
      <c r="D14" t="s">
        <v>1229</v>
      </c>
      <c r="E14">
        <v>4</v>
      </c>
      <c r="F14" t="s">
        <v>321</v>
      </c>
      <c r="G14" t="s">
        <v>1225</v>
      </c>
    </row>
    <row r="15" spans="1:14" x14ac:dyDescent="0.25">
      <c r="A15" t="s">
        <v>1045</v>
      </c>
      <c r="C15" t="s">
        <v>364</v>
      </c>
    </row>
    <row r="16" spans="1:14" x14ac:dyDescent="0.25">
      <c r="A16" t="s">
        <v>1110</v>
      </c>
      <c r="C16" t="s">
        <v>365</v>
      </c>
    </row>
    <row r="17" spans="1:3" x14ac:dyDescent="0.25">
      <c r="A17" t="s">
        <v>1072</v>
      </c>
      <c r="C17" t="s">
        <v>366</v>
      </c>
    </row>
    <row r="18" spans="1:3" x14ac:dyDescent="0.25">
      <c r="A18" t="s">
        <v>1112</v>
      </c>
      <c r="C18" t="s">
        <v>367</v>
      </c>
    </row>
    <row r="19" spans="1:3" x14ac:dyDescent="0.25">
      <c r="A19" t="s">
        <v>1114</v>
      </c>
      <c r="C19" t="s">
        <v>368</v>
      </c>
    </row>
    <row r="20" spans="1:3" x14ac:dyDescent="0.25">
      <c r="A20" t="s">
        <v>1151</v>
      </c>
      <c r="C20" t="s">
        <v>1230</v>
      </c>
    </row>
    <row r="21" spans="1:3" x14ac:dyDescent="0.25">
      <c r="A21" t="s">
        <v>1231</v>
      </c>
      <c r="C21" t="s">
        <v>1232</v>
      </c>
    </row>
    <row r="22" spans="1:3" x14ac:dyDescent="0.25">
      <c r="A22" t="s">
        <v>1233</v>
      </c>
      <c r="C22" t="s">
        <v>1234</v>
      </c>
    </row>
    <row r="23" spans="1:3" x14ac:dyDescent="0.25">
      <c r="A23" t="s">
        <v>1153</v>
      </c>
      <c r="C23" t="s">
        <v>1235</v>
      </c>
    </row>
    <row r="24" spans="1:3" x14ac:dyDescent="0.25">
      <c r="A24" t="s">
        <v>1236</v>
      </c>
      <c r="C24" t="s">
        <v>1237</v>
      </c>
    </row>
    <row r="25" spans="1:3" x14ac:dyDescent="0.25">
      <c r="A25" t="s">
        <v>1155</v>
      </c>
      <c r="C25" t="s">
        <v>1238</v>
      </c>
    </row>
    <row r="26" spans="1:3" x14ac:dyDescent="0.25">
      <c r="A26" t="s">
        <v>1116</v>
      </c>
      <c r="C26" t="s">
        <v>1239</v>
      </c>
    </row>
    <row r="27" spans="1:3" x14ac:dyDescent="0.25">
      <c r="A27" t="s">
        <v>1057</v>
      </c>
      <c r="C27" t="s">
        <v>1240</v>
      </c>
    </row>
    <row r="28" spans="1:3" x14ac:dyDescent="0.25">
      <c r="A28" t="s">
        <v>1076</v>
      </c>
    </row>
    <row r="29" spans="1:3" x14ac:dyDescent="0.25">
      <c r="A29" t="s">
        <v>1078</v>
      </c>
    </row>
    <row r="30" spans="1:3" x14ac:dyDescent="0.25">
      <c r="A30" t="s">
        <v>1157</v>
      </c>
    </row>
    <row r="31" spans="1:3" x14ac:dyDescent="0.25">
      <c r="A31" t="s">
        <v>1118</v>
      </c>
    </row>
    <row r="32" spans="1:3" x14ac:dyDescent="0.25">
      <c r="A32" t="s">
        <v>1159</v>
      </c>
    </row>
    <row r="33" spans="1:1" x14ac:dyDescent="0.25">
      <c r="A33" t="s">
        <v>1082</v>
      </c>
    </row>
    <row r="34" spans="1:1" x14ac:dyDescent="0.25">
      <c r="A34" t="s">
        <v>1161</v>
      </c>
    </row>
    <row r="35" spans="1:1" x14ac:dyDescent="0.25">
      <c r="A35" t="s">
        <v>1181</v>
      </c>
    </row>
    <row r="36" spans="1:1" x14ac:dyDescent="0.25">
      <c r="A36" t="s">
        <v>1084</v>
      </c>
    </row>
    <row r="37" spans="1:1" x14ac:dyDescent="0.25">
      <c r="A37" t="s">
        <v>1163</v>
      </c>
    </row>
    <row r="38" spans="1:1" x14ac:dyDescent="0.25">
      <c r="A38" t="s">
        <v>1241</v>
      </c>
    </row>
    <row r="39" spans="1:1" x14ac:dyDescent="0.25">
      <c r="A39" t="s">
        <v>1165</v>
      </c>
    </row>
    <row r="40" spans="1:1" x14ac:dyDescent="0.25">
      <c r="A40" t="s">
        <v>1199</v>
      </c>
    </row>
    <row r="41" spans="1:1" x14ac:dyDescent="0.25">
      <c r="A41" t="s">
        <v>1059</v>
      </c>
    </row>
    <row r="42" spans="1:1" x14ac:dyDescent="0.25">
      <c r="A42" t="s">
        <v>1122</v>
      </c>
    </row>
    <row r="43" spans="1:1" x14ac:dyDescent="0.25">
      <c r="A43" t="s">
        <v>1242</v>
      </c>
    </row>
    <row r="44" spans="1:1" x14ac:dyDescent="0.25">
      <c r="A44" t="s">
        <v>1243</v>
      </c>
    </row>
    <row r="45" spans="1:1" x14ac:dyDescent="0.25">
      <c r="A45" t="s">
        <v>1244</v>
      </c>
    </row>
    <row r="46" spans="1:1" x14ac:dyDescent="0.25">
      <c r="A46" t="s">
        <v>1167</v>
      </c>
    </row>
    <row r="47" spans="1:1" x14ac:dyDescent="0.25">
      <c r="A47" t="s">
        <v>1086</v>
      </c>
    </row>
    <row r="48" spans="1:1" x14ac:dyDescent="0.25">
      <c r="A48" t="s">
        <v>1126</v>
      </c>
    </row>
    <row r="49" spans="1:1" x14ac:dyDescent="0.25">
      <c r="A49" t="s">
        <v>1124</v>
      </c>
    </row>
    <row r="50" spans="1:1" x14ac:dyDescent="0.25">
      <c r="A50" t="s">
        <v>1201</v>
      </c>
    </row>
    <row r="51" spans="1:1" x14ac:dyDescent="0.25">
      <c r="A51" t="s">
        <v>1169</v>
      </c>
    </row>
    <row r="52" spans="1:1" x14ac:dyDescent="0.25">
      <c r="A52" t="s">
        <v>1088</v>
      </c>
    </row>
    <row r="53" spans="1:1" x14ac:dyDescent="0.25">
      <c r="A53" t="s">
        <v>1245</v>
      </c>
    </row>
    <row r="54" spans="1:1" x14ac:dyDescent="0.25">
      <c r="A54" t="s">
        <v>1171</v>
      </c>
    </row>
    <row r="55" spans="1:1" x14ac:dyDescent="0.25">
      <c r="A55" t="s">
        <v>1246</v>
      </c>
    </row>
    <row r="56" spans="1:1" x14ac:dyDescent="0.25">
      <c r="A56" t="s">
        <v>1092</v>
      </c>
    </row>
    <row r="57" spans="1:1" x14ac:dyDescent="0.25">
      <c r="A57" t="s">
        <v>1247</v>
      </c>
    </row>
    <row r="58" spans="1:1" x14ac:dyDescent="0.25">
      <c r="A58" t="s">
        <v>1197</v>
      </c>
    </row>
    <row r="59" spans="1:1" x14ac:dyDescent="0.25">
      <c r="A59" t="s">
        <v>1248</v>
      </c>
    </row>
    <row r="60" spans="1:1" x14ac:dyDescent="0.25">
      <c r="A60" t="s">
        <v>1173</v>
      </c>
    </row>
    <row r="61" spans="1:1" x14ac:dyDescent="0.25">
      <c r="A61" t="s">
        <v>1249</v>
      </c>
    </row>
    <row r="62" spans="1:1" x14ac:dyDescent="0.25">
      <c r="A62" t="s">
        <v>1175</v>
      </c>
    </row>
    <row r="63" spans="1:1" x14ac:dyDescent="0.25">
      <c r="A63" t="s">
        <v>1250</v>
      </c>
    </row>
    <row r="64" spans="1:1" x14ac:dyDescent="0.25">
      <c r="A64" t="s">
        <v>1094</v>
      </c>
    </row>
    <row r="65" spans="1:1" x14ac:dyDescent="0.25">
      <c r="A65" t="s">
        <v>1177</v>
      </c>
    </row>
    <row r="66" spans="1:1" x14ac:dyDescent="0.25">
      <c r="A66" t="s">
        <v>1129</v>
      </c>
    </row>
    <row r="67" spans="1:1" x14ac:dyDescent="0.25">
      <c r="A67" t="s">
        <v>1251</v>
      </c>
    </row>
    <row r="68" spans="1:1" x14ac:dyDescent="0.25">
      <c r="A68" t="s">
        <v>1179</v>
      </c>
    </row>
    <row r="69" spans="1:1" x14ac:dyDescent="0.25">
      <c r="A69" t="s">
        <v>1252</v>
      </c>
    </row>
    <row r="70" spans="1:1" x14ac:dyDescent="0.25">
      <c r="A70" t="s">
        <v>1253</v>
      </c>
    </row>
    <row r="71" spans="1:1" x14ac:dyDescent="0.25">
      <c r="A71" t="s">
        <v>1053</v>
      </c>
    </row>
    <row r="72" spans="1:1" x14ac:dyDescent="0.25">
      <c r="A72" t="s">
        <v>1096</v>
      </c>
    </row>
    <row r="73" spans="1:1" x14ac:dyDescent="0.25">
      <c r="A73" t="s">
        <v>1254</v>
      </c>
    </row>
    <row r="74" spans="1:1" x14ac:dyDescent="0.25">
      <c r="A74" t="s">
        <v>1098</v>
      </c>
    </row>
    <row r="75" spans="1:1" x14ac:dyDescent="0.25">
      <c r="A75" t="s">
        <v>1100</v>
      </c>
    </row>
    <row r="76" spans="1:1" x14ac:dyDescent="0.25">
      <c r="A76" t="s">
        <v>1131</v>
      </c>
    </row>
    <row r="77" spans="1:1" x14ac:dyDescent="0.25">
      <c r="A77" t="s">
        <v>1133</v>
      </c>
    </row>
    <row r="78" spans="1:1" x14ac:dyDescent="0.25">
      <c r="A78" t="s">
        <v>1255</v>
      </c>
    </row>
    <row r="79" spans="1:1" x14ac:dyDescent="0.25">
      <c r="A79" t="s">
        <v>1256</v>
      </c>
    </row>
    <row r="80" spans="1:1" x14ac:dyDescent="0.25">
      <c r="A80" t="s">
        <v>1135</v>
      </c>
    </row>
    <row r="81" spans="1:1" x14ac:dyDescent="0.25">
      <c r="A81" t="s">
        <v>1137</v>
      </c>
    </row>
    <row r="82" spans="1:1" x14ac:dyDescent="0.25">
      <c r="A82" t="s">
        <v>1195</v>
      </c>
    </row>
    <row r="83" spans="1:1" x14ac:dyDescent="0.25">
      <c r="A83" t="s">
        <v>1257</v>
      </c>
    </row>
    <row r="84" spans="1:1" x14ac:dyDescent="0.25">
      <c r="A84" t="s">
        <v>1183</v>
      </c>
    </row>
    <row r="85" spans="1:1" x14ac:dyDescent="0.25">
      <c r="A85" t="s">
        <v>1055</v>
      </c>
    </row>
    <row r="86" spans="1:1" x14ac:dyDescent="0.25">
      <c r="A86" t="s">
        <v>1066</v>
      </c>
    </row>
    <row r="87" spans="1:1" x14ac:dyDescent="0.25">
      <c r="A87" t="s">
        <v>1185</v>
      </c>
    </row>
    <row r="88" spans="1:1" x14ac:dyDescent="0.25">
      <c r="A88" t="s">
        <v>1139</v>
      </c>
    </row>
    <row r="89" spans="1:1" x14ac:dyDescent="0.25">
      <c r="A89" t="s">
        <v>1090</v>
      </c>
    </row>
    <row r="90" spans="1:1" x14ac:dyDescent="0.25">
      <c r="A90" t="s">
        <v>1102</v>
      </c>
    </row>
    <row r="91" spans="1:1" x14ac:dyDescent="0.25">
      <c r="A91" t="s">
        <v>1141</v>
      </c>
    </row>
    <row r="92" spans="1:1" x14ac:dyDescent="0.25">
      <c r="A92" t="s">
        <v>1187</v>
      </c>
    </row>
    <row r="93" spans="1:1" x14ac:dyDescent="0.25">
      <c r="A93" t="s">
        <v>1258</v>
      </c>
    </row>
    <row r="94" spans="1:1" x14ac:dyDescent="0.25">
      <c r="A94" t="s">
        <v>1189</v>
      </c>
    </row>
    <row r="95" spans="1:1" x14ac:dyDescent="0.25">
      <c r="A95" t="s">
        <v>1104</v>
      </c>
    </row>
    <row r="96" spans="1:1" x14ac:dyDescent="0.25">
      <c r="A96" t="s">
        <v>1191</v>
      </c>
    </row>
    <row r="97" spans="1:1" x14ac:dyDescent="0.25">
      <c r="A97" t="s">
        <v>1047</v>
      </c>
    </row>
    <row r="98" spans="1:1" x14ac:dyDescent="0.25">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5"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68" t="str">
        <f>Spolu!C3&amp;", "&amp;Spolu!C6</f>
        <v>Telovýchovná jednota Nohejbalový klub Zalužice, Zalužice 401, Zalužice, 072 34</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1259</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1260</v>
      </c>
      <c r="N5" s="137" t="str">
        <f t="shared" si="0"/>
        <v>e - rozvoj športov, ktoré nie sú uznanými podľa zákona č. 440/2015 Z. z.</v>
      </c>
      <c r="O5" s="137" t="s">
        <v>347</v>
      </c>
      <c r="P5" s="137" t="s">
        <v>352</v>
      </c>
    </row>
    <row r="6" spans="1:16" ht="31" x14ac:dyDescent="0.25">
      <c r="C6" s="138" t="s">
        <v>1261</v>
      </c>
      <c r="E6" s="140" t="s">
        <v>1262</v>
      </c>
      <c r="F6" s="149"/>
      <c r="N6" s="137" t="str">
        <f t="shared" si="0"/>
        <v>f - organizovanie významných a tradičných športových podujatí na území SR v roku 2020</v>
      </c>
      <c r="O6" s="137" t="s">
        <v>349</v>
      </c>
      <c r="P6" s="137" t="s">
        <v>1263</v>
      </c>
    </row>
    <row r="7" spans="1:16" x14ac:dyDescent="0.25">
      <c r="C7" s="138" t="s">
        <v>1264</v>
      </c>
      <c r="E7" s="140" t="s">
        <v>1265</v>
      </c>
      <c r="F7" s="150"/>
      <c r="N7" s="137" t="str">
        <f t="shared" si="0"/>
        <v>g - projekty školského, univerzitného športu a športu pre všetkých</v>
      </c>
      <c r="O7" s="137" t="s">
        <v>351</v>
      </c>
      <c r="P7" s="137" t="s">
        <v>1266</v>
      </c>
    </row>
    <row r="8" spans="1:16" x14ac:dyDescent="0.25">
      <c r="C8" s="138" t="s">
        <v>1684</v>
      </c>
      <c r="E8" s="140" t="s">
        <v>1267</v>
      </c>
      <c r="F8" s="151"/>
      <c r="N8" s="137" t="str">
        <f t="shared" si="0"/>
        <v>h - podpora a rozvoj turistických a cykloturistických trás</v>
      </c>
      <c r="O8" s="137" t="s">
        <v>353</v>
      </c>
      <c r="P8" s="137" t="s">
        <v>354</v>
      </c>
    </row>
    <row r="9" spans="1:16" x14ac:dyDescent="0.25">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25">
      <c r="N10" s="137" t="str">
        <f t="shared" si="0"/>
        <v>j - projekty pre popularizáciu pohybových aktivít detí, mládeže a seniorov</v>
      </c>
      <c r="O10" s="137" t="s">
        <v>356</v>
      </c>
      <c r="P10" s="137" t="s">
        <v>1270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1" t="s">
        <v>1271</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1272</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1273</v>
      </c>
    </row>
    <row r="15" spans="1:16" ht="32.15" customHeight="1" thickBot="1" x14ac:dyDescent="0.3">
      <c r="A15" s="139" t="s">
        <v>1274</v>
      </c>
      <c r="B15" s="373" t="s">
        <v>1275</v>
      </c>
      <c r="C15" s="374"/>
      <c r="N15" s="137" t="str">
        <f t="shared" si="0"/>
        <v>o - účasť na významnej súťaži podľa § 3 písm. h) druhého až štvrtého bodu Zákona o športe vrátane prípravy na túto súťaž</v>
      </c>
      <c r="O15" s="137" t="s">
        <v>365</v>
      </c>
      <c r="P15" s="137" t="s">
        <v>1276</v>
      </c>
    </row>
    <row r="16" spans="1:16" x14ac:dyDescent="0.25">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25">
      <c r="A17" s="139" t="s">
        <v>1280</v>
      </c>
      <c r="B17" s="254" t="s">
        <v>1281</v>
      </c>
      <c r="C17" s="194"/>
      <c r="E17" s="147"/>
      <c r="F17" s="284"/>
      <c r="N17" s="137" t="str">
        <f t="shared" si="0"/>
        <v xml:space="preserve">q - </v>
      </c>
      <c r="O17" s="137" t="s">
        <v>367</v>
      </c>
    </row>
    <row r="18" spans="1:16" x14ac:dyDescent="0.25">
      <c r="B18" s="193" t="s">
        <v>1282</v>
      </c>
      <c r="C18" s="142" t="str">
        <f>Spolu!C4</f>
        <v>31945899</v>
      </c>
      <c r="E18" s="147" t="s">
        <v>1283</v>
      </c>
      <c r="F18" s="284">
        <v>421947749446</v>
      </c>
      <c r="N18" s="137" t="str">
        <f t="shared" si="0"/>
        <v xml:space="preserve">r - </v>
      </c>
      <c r="O18" s="137" t="s">
        <v>368</v>
      </c>
    </row>
    <row r="19" spans="1:16" x14ac:dyDescent="0.25">
      <c r="E19" s="147" t="s">
        <v>1284</v>
      </c>
      <c r="F19" s="284">
        <v>421947749756</v>
      </c>
    </row>
    <row r="20" spans="1:16" ht="16" thickBot="1" x14ac:dyDescent="0.3">
      <c r="A20" s="139" t="s">
        <v>392</v>
      </c>
      <c r="B20" s="143">
        <f>F6</f>
        <v>0</v>
      </c>
      <c r="E20" s="208"/>
      <c r="F20" s="285"/>
    </row>
    <row r="21" spans="1:16" ht="189" customHeight="1" x14ac:dyDescent="0.25">
      <c r="B21" s="211"/>
      <c r="C21" s="144"/>
    </row>
    <row r="22" spans="1:16" ht="39.75" customHeight="1" x14ac:dyDescent="0.25">
      <c r="B22" s="367" t="s">
        <v>1285</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1286</v>
      </c>
    </row>
    <row r="29" spans="1:16" x14ac:dyDescent="0.25">
      <c r="N29" s="137" t="s">
        <v>1287</v>
      </c>
    </row>
    <row r="30" spans="1:16" x14ac:dyDescent="0.25">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Spolu</vt:lpstr>
      <vt:lpstr>Príjmy</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Ličková</cp:lastModifiedBy>
  <cp:revision/>
  <cp:lastPrinted>2025-09-08T08:15:25Z</cp:lastPrinted>
  <dcterms:created xsi:type="dcterms:W3CDTF">2017-02-20T06:20:12Z</dcterms:created>
  <dcterms:modified xsi:type="dcterms:W3CDTF">2026-01-20T08:43:32Z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