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martin\"/>
    </mc:Choice>
  </mc:AlternateContent>
  <xr:revisionPtr revIDLastSave="0" documentId="13_ncr:1_{C47A63B1-C59A-4AAB-9302-F5440E3EAD23}" xr6:coauthVersionLast="47" xr6:coauthVersionMax="47" xr10:uidLastSave="{00000000-0000-0000-0000-000000000000}"/>
  <bookViews>
    <workbookView xWindow="-110" yWindow="-110" windowWidth="19420" windowHeight="1056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M47" i="4" l="1"/>
  <c r="K82"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<sst xmlns="http://schemas.openxmlformats.org/spreadsheetml/2006/main" count="6608" uniqueCount="3033">
  <si>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</si>
  <si>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</si>
  <si>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</si>
  <si>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</si>
  <si>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</si>
  <si>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</si>
  <si>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</si>
  <si>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</si>
  <si>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</si>
  <si>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</si>
  <si>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</si>
  <si>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</si>
  <si>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</si>
  <si>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</si>
  <si>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</si>
  <si>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</si>
  <si>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</si>
  <si>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</si>
  <si>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</si>
  <si>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</si>
  <si>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</si>
  <si>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</si>
  <si>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</si>
  <si>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</si>
  <si>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</si>
  <si>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</si>
  <si>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</si>
  <si>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</si>
  <si>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</si>
  <si>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</si>
  <si>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</si>
  <si>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</si>
  <si>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</si>
  <si>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</si>
  <si>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</si>
  <si>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</si>
  <si>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</si>
  <si>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</si>
  <si>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</si>
  <si>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</si>
  <si>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</si>
  <si>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</si>
  <si>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</si>
  <si>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</si>
  <si>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</si>
  <si>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</si>
  <si>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</si>
  <si>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</si>
  <si>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</si>
  <si>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</si>
  <si>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</si>
  <si>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</si>
  <si>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</si>
  <si>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</si>
  <si>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</si>
  <si>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</si>
  <si>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</si>
  <si>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</si>
  <si>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</si>
  <si>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</si>
  <si>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</si>
  <si>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</si>
  <si>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</si>
  <si>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</si>
  <si>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</si>
  <si>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</si>
  <si>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</si>
  <si>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</si>
  <si>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</si>
  <si>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</si>
  <si>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</si>
  <si>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</si>
  <si>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</si>
  <si>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</si>
  <si>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</si>
  <si>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</si>
  <si>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</si>
  <si>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</si>
  <si>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</si>
  <si>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</si>
  <si>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</si>
  <si>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</si>
  <si>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</si>
  <si>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</si>
  <si>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</si>
  <si>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</si>
  <si>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</si>
  <si>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</si>
  <si>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</si>
  <si>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</si>
  <si>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</si>
  <si>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</si>
  <si>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</si>
  <si>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</si>
  <si>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</si>
  <si>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</si>
  <si>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</si>
  <si>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</si>
  <si>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</si>
  <si>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</si>
  <si>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</si>
  <si>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</si>
  <si>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</si>
  <si>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</si>
  <si>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</si>
  <si>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</si>
  <si>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</si>
  <si>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</si>
  <si>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</si>
  <si>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</si>
  <si>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</si>
  <si>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</si>
  <si>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</si>
  <si>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</si>
  <si>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</si>
  <si>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</si>
  <si>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</si>
  <si>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</si>
  <si>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</si>
  <si>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</si>
  <si>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</si>
  <si>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</si>
  <si>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</si>
  <si>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</si>
  <si>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</si>
  <si>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</si>
  <si>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</si>
  <si>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</si>
  <si>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</si>
  <si>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</si>
  <si>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</si>
  <si>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</si>
  <si>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</si>
  <si>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</si>
  <si>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</si>
  <si>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</si>
  <si>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</si>
  <si>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</si>
  <si>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</si>
  <si>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</si>
  <si>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</si>
  <si>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</si>
  <si>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</si>
  <si>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</si>
  <si>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</si>
  <si>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</si>
  <si>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</si>
  <si>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</si>
  <si>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</si>
  <si>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</si>
  <si>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</si>
  <si>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</si>
  <si>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</si>
  <si>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</si>
  <si>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</si>
  <si>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</si>
  <si>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</si>
  <si>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</si>
  <si>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</si>
  <si>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</si>
  <si>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</si>
  <si>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</si>
  <si>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</si>
  <si>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</si>
  <si>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</si>
  <si>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</si>
  <si>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</si>
  <si>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</si>
  <si>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</si>
  <si>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</si>
  <si>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</si>
  <si>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</si>
  <si>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</si>
  <si>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</si>
  <si>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</si>
  <si>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</si>
  <si>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</si>
  <si>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</si>
  <si>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</si>
  <si>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</si>
  <si>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</si>
  <si>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</si>
  <si>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</si>
  <si>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</si>
  <si>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</si>
  <si>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</si>
  <si>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</si>
  <si>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</si>
  <si>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</si>
  <si>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</si>
  <si>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</si>
  <si>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</si>
  <si>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</si>
  <si>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</si>
  <si>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</si>
  <si>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</si>
  <si>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</si>
  <si>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</si>
  <si>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</si>
  <si>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</si>
  <si>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</si>
  <si>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</si>
  <si>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</si>
  <si>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</si>
  <si>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</si>
  <si>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</si>
  <si>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</si>
  <si>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</si>
  <si>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</si>
  <si>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</si>
  <si>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</si>
  <si>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</si>
  <si>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</si>
  <si>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</si>
  <si>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</si>
  <si>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</si>
  <si>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</si>
  <si>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</si>
  <si>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</si>
  <si>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</si>
  <si>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</si>
  <si>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</si>
  <si>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</si>
  <si>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</si>
  <si>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</si>
  <si>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</si>
  <si>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</si>
  <si>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</si>
  <si>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</si>
  <si>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</si>
  <si>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</si>
  <si>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</si>
  <si>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</si>
  <si>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</si>
  <si>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</si>
  <si>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</si>
  <si>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</si>
  <si>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</si>
  <si>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</si>
  <si>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</si>
  <si>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</si>
  <si>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</si>
  <si>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</si>
  <si>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</si>
  <si>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</si>
  <si>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</si>
  <si>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</si>
  <si>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</si>
  <si>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</si>
  <si>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</si>
  <si>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</si>
  <si>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</si>
  <si>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</si>
  <si>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</si>
  <si>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</si>
  <si>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</si>
  <si>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</si>
  <si>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</si>
  <si>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</si>
  <si>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</si>
  <si>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</si>
  <si>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</si>
  <si>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</si>
  <si>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</si>
  <si>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</si>
  <si>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</si>
  <si>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</si>
  <si>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</si>
  <si>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</si>
  <si>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</si>
  <si>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</si>
  <si>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</si>
  <si>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</si>
  <si>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</si>
  <si>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</si>
  <si>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</si>
  <si>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</si>
  <si>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</si>
  <si>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</si>
  <si>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</si>
  <si>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</si>
  <si>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</si>
  <si>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</si>
  <si>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</si>
  <si>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</si>
  <si>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</si>
  <si>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</si>
  <si>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</si>
  <si>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</si>
  <si>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</si>
  <si>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</si>
  <si>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</si>
  <si>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</si>
  <si>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</si>
  <si>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</si>
  <si>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</si>
  <si>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</si>
  <si>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</si>
  <si>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</si>
  <si>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</si>
  <si>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</si>
  <si>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</si>
  <si>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</si>
  <si>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</si>
  <si>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</si>
  <si>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</si>
  <si>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</si>
  <si>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</si>
  <si>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</si>
  <si>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</si>
  <si>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</si>
  <si>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</si>
  <si>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</si>
  <si>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</si>
  <si>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</si>
  <si>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</si>
  <si>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</si>
  <si>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</si>
  <si>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</si>
  <si>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</si>
  <si>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</si>
  <si>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</si>
  <si>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</si>
  <si>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</si>
  <si>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</si>
  <si>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</si>
  <si>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</si>
  <si>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</si>
  <si>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</si>
  <si>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</si>
  <si>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</si>
  <si>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</si>
  <si>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</si>
  <si>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</si>
  <si>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</si>
  <si>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</si>
  <si>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</si>
  <si>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</si>
  <si>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</si>
  <si>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</si>
  <si>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</si>
  <si>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</si>
  <si>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</si>
  <si>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</si>
  <si>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</si>
  <si>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</si>
  <si>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</si>
  <si>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</si>
  <si>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</si>
  <si>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</si>
  <si>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</si>
  <si>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</si>
  <si>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</si>
  <si>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</si>
  <si>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</si>
  <si>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</si>
  <si>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</si>
  <si>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</si>
  <si>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</si>
  <si>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</si>
  <si>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</si>
  <si>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</si>
  <si>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</si>
  <si>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</si>
  <si>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</si>
  <si>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</si>
  <si>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</si>
  <si>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</si>
  <si>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</si>
  <si>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</si>
  <si>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</si>
  <si>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</si>
  <si>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</si>
  <si>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</si>
  <si>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</si>
  <si>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</si>
  <si>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</si>
  <si>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</si>
  <si>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</si>
  <si>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</si>
  <si>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</si>
  <si>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</si>
  <si>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</si>
  <si>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</si>
  <si>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</si>
  <si>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</si>
  <si>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</si>
  <si>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</si>
  <si>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</si>
  <si>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</si>
  <si>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</si>
  <si>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</si>
  <si>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</si>
  <si>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</si>
  <si>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</si>
  <si>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</si>
  <si>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</si>
  <si>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</si>
  <si>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</si>
  <si>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</si>
  <si>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</si>
  <si>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</si>
  <si>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</si>
  <si>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</si>
  <si>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</si>
  <si>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</si>
  <si>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</si>
  <si>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</si>
  <si>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</si>
  <si>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</si>
  <si>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</si>
  <si>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</si>
  <si>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</si>
  <si>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</si>
  <si>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</si>
  <si>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</si>
  <si>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</si>
  <si>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</si>
  <si>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</si>
  <si>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</si>
  <si>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</si>
  <si>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</si>
  <si>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</si>
  <si>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</si>
  <si>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</si>
  <si>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</si>
  <si>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</si>
  <si>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</si>
  <si>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</si>
  <si>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</si>
  <si>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</si>
  <si>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</si>
  <si>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</si>
  <si>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</si>
  <si>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</si>
  <si>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</si>
  <si>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</si>
  <si>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</si>
  <si>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</si>
  <si>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</si>
  <si>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</si>
  <si>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</si>
  <si>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</si>
  <si>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</si>
  <si>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</si>
  <si>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</si>
  <si>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</si>
  <si>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</si>
  <si>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</si>
  <si>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</si>
  <si>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</si>
  <si>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</si>
  <si>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</si>
  <si>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</si>
  <si>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</si>
  <si>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</si>
  <si>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</si>
  <si>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</si>
  <si>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</si>
  <si>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</si>
  <si>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</si>
  <si>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</si>
  <si>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</si>
  <si>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</si>
  <si>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</si>
  <si>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</si>
  <si>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</si>
  <si>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</si>
  <si>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</si>
  <si>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</si>
  <si>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</si>
  <si>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</si>
  <si>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</si>
  <si>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</si>
  <si>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</si>
  <si>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</si>
  <si>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</si>
  <si>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</si>
  <si>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</si>
  <si>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</si>
  <si>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</si>
  <si>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</si>
  <si>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</si>
  <si>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</si>
  <si>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</si>
  <si>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</si>
  <si>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</si>
  <si>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</si>
  <si>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</si>
  <si>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</si>
  <si>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</si>
  <si>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</si>
  <si>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</si>
  <si>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</si>
  <si>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</si>
  <si>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</si>
  <si>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</si>
  <si>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</si>
  <si>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</si>
  <si>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</si>
  <si>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</si>
  <si>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</si>
  <si>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</si>
  <si>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</si>
  <si>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</si>
  <si>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</si>
  <si>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</si>
  <si>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</si>
  <si>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</si>
  <si>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</si>
  <si>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</si>
  <si>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</si>
  <si>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</si>
  <si>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</si>
  <si>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</si>
  <si>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</si>
  <si>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</si>
  <si>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</si>
  <si>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</si>
  <si>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</si>
  <si>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</si>
  <si>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</si>
  <si>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</si>
  <si>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</si>
  <si>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</si>
  <si>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</si>
  <si>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</si>
  <si>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</si>
  <si>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</si>
  <si>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</si>
  <si>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</si>
  <si>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</si>
  <si>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</si>
  <si>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</si>
  <si>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</si>
  <si>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</si>
  <si>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</si>
  <si>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</si>
  <si>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</si>
  <si>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</si>
  <si>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</si>
  <si>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</si>
  <si>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</si>
  <si>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</si>
  <si>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</si>
  <si>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</si>
  <si>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</si>
  <si>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</si>
  <si>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</si>
  <si>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</si>
  <si>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</si>
  <si>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</si>
  <si>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</si>
  <si>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</si>
  <si>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</si>
  <si>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</si>
  <si>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</si>
  <si>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</si>
  <si>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</si>
  <si>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</si>
  <si>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</si>
  <si>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</si>
  <si>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</si>
  <si>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</si>
  <si>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</si>
  <si>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</si>
  <si>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</si>
  <si>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</si>
  <si>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</si>
  <si>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</si>
  <si>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</si>
  <si>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</si>
  <si>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</si>
  <si>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</si>
  <si>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</si>
  <si>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</si>
  <si>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</si>
  <si>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</si>
  <si>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</si>
  <si>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</si>
  <si>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</si>
  <si>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</si>
  <si>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</si>
  <si>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</si>
  <si>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</si>
  <si>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</si>
  <si>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</si>
  <si>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</si>
  <si>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</si>
  <si>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</si>
  <si>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</si>
  <si>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</si>
  <si>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</si>
  <si>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</si>
  <si>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</si>
  <si>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</si>
  <si>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</si>
  <si>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</si>
  <si>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</si>
  <si>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</si>
  <si>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</si>
  <si>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</si>
  <si>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</si>
  <si>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</si>
  <si>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</si>
  <si>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</si>
  <si>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</si>
  <si>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</si>
  <si>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</si>
  <si>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</si>
  <si>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</si>
  <si>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</si>
  <si>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</si>
  <si>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</si>
  <si>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</si>
  <si>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</si>
  <si>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</si>
  <si>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</si>
  <si>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</si>
  <si>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</si>
  <si>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</si>
  <si>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</si>
  <si>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</si>
  <si>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</si>
  <si>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</si>
  <si>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</si>
  <si>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</si>
  <si>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</si>
  <si>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</si>
  <si>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</si>
  <si>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</si>
  <si>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</si>
  <si>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</si>
  <si>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</si>
  <si>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</si>
  <si>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</si>
  <si>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</si>
  <si>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</si>
  <si>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</si>
  <si>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</si>
  <si>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</si>
  <si>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</si>
  <si>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</si>
  <si>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</si>
  <si>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</si>
  <si>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</si>
  <si>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</si>
  <si>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</si>
  <si>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</si>
  <si>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</si>
  <si>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</si>
  <si>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</si>
  <si>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</si>
  <si>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</si>
  <si>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</si>
  <si>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</si>
  <si>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</si>
  <si>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</si>
  <si>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</si>
  <si>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</si>
  <si>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</si>
  <si>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</si>
  <si>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</si>
  <si>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</si>
  <si>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</si>
  <si>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</si>
  <si>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</si>
  <si>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</si>
  <si>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</si>
  <si>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</si>
  <si>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</si>
  <si>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</si>
  <si>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</si>
  <si>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</si>
  <si>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</si>
  <si>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</si>
  <si>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</si>
  <si>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</si>
  <si>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</si>
  <si>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</si>
  <si>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</si>
  <si>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</si>
  <si>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</si>
  <si>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</si>
  <si>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</si>
  <si>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</si>
  <si>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</si>
  <si>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</si>
  <si>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</si>
  <si>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</si>
  <si>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</si>
  <si>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</si>
  <si>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</si>
  <si>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</si>
  <si>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</si>
  <si>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</si>
  <si>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</si>
  <si>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</si>
  <si>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</si>
  <si>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</si>
  <si>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</si>
  <si>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</si>
  <si>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</si>
  <si>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</si>
  <si>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</si>
  <si>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</si>
  <si>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</si>
  <si>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</si>
  <si>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</si>
  <si>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</si>
  <si>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</si>
  <si>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</si>
  <si>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</si>
  <si>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</si>
  <si>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</si>
  <si>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</si>
  <si>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</si>
  <si>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</si>
  <si>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</si>
  <si>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</si>
  <si>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</si>
  <si>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</si>
  <si>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</si>
  <si>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</si>
  <si>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</si>
  <si>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</si>
  <si>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</si>
  <si>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</si>
  <si>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</si>
  <si>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</si>
  <si>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</si>
  <si>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</si>
  <si>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</si>
  <si>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</si>
  <si>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</si>
  <si>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</si>
  <si>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</si>
  <si>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</si>
  <si>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</si>
  <si>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</si>
  <si>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</si>
  <si>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</si>
  <si>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</si>
  <si>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</si>
  <si>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</si>
  <si>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</si>
  <si>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</si>
  <si>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</si>
  <si>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</si>
  <si>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</si>
  <si>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</si>
  <si>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</si>
  <si>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</si>
  <si>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</si>
  <si>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</si>
  <si>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</si>
  <si>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</si>
  <si>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</si>
  <si>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</si>
  <si>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</si>
  <si>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</si>
  <si>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</si>
  <si>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</si>
  <si>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</si>
  <si>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</si>
  <si>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</si>
  <si>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</si>
  <si>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</si>
  <si>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</si>
  <si>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</si>
  <si>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</si>
  <si>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</si>
  <si>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</si>
  <si>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</si>
  <si>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</si>
  <si>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</si>
  <si>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</si>
  <si>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</si>
  <si>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</si>
  <si>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</si>
  <si>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</si>
  <si>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</si>
  <si>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</si>
  <si>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</si>
  <si>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</si>
  <si>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</si>
  <si>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</si>
  <si>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</si>
  <si>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</si>
  <si>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</si>
  <si>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</si>
  <si>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</si>
  <si>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</si>
  <si>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</si>
  <si>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</si>
  <si>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</si>
  <si>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</si>
  <si>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</si>
  <si>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</si>
  <si>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</si>
  <si>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</si>
  <si>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</si>
  <si>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</si>
  <si>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</si>
  <si>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</si>
  <si>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</si>
  <si>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</si>
  <si>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</si>
  <si>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</si>
  <si>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</si>
  <si>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</si>
  <si>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</si>
  <si>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</si>
  <si>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</si>
  <si>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</si>
  <si>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</si>
  <si>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</si>
  <si>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</si>
  <si>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</si>
  <si>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</si>
  <si>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</si>
  <si>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</si>
  <si>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</si>
  <si>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</si>
  <si>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</si>
  <si>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</si>
  <si>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</si>
  <si>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</si>
  <si>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</si>
  <si>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</si>
  <si>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</si>
  <si>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</si>
  <si>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</si>
  <si>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</si>
  <si>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</si>
  <si>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</si>
  <si>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</si>
  <si>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</si>
  <si>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</si>
  <si>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</si>
  <si>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</si>
  <si>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</si>
  <si>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</si>
  <si>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</si>
  <si>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</si>
  <si>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</si>
  <si>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</si>
  <si>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</si>
  <si>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</si>
  <si>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</si>
  <si>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</si>
  <si>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</si>
  <si>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</si>
  <si>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</si>
  <si>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</si>
  <si>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</si>
  <si>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</si>
  <si>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</si>
  <si>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</si>
  <si>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</si>
  <si>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</si>
  <si>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</si>
  <si>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</si>
  <si>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</si>
  <si>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</si>
  <si>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</si>
  <si>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</si>
  <si>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</si>
  <si>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</si>
  <si>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</si>
  <si>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</si>
  <si>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</si>
  <si>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</si>
  <si>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</si>
  <si>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</si>
  <si>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</si>
  <si>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</si>
  <si>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</si>
  <si>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</si>
  <si>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</si>
  <si>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</si>
  <si>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</si>
  <si>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</si>
  <si>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</si>
  <si>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</si>
  <si>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</si>
  <si>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</si>
  <si>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</si>
  <si>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</si>
  <si>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</si>
  <si>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</si>
  <si>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</si>
  <si>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</si>
  <si>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</si>
  <si>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</si>
  <si>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</si>
  <si>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</si>
  <si>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</si>
  <si>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</si>
  <si>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</si>
  <si>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</si>
  <si>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</si>
  <si>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</si>
  <si>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</si>
  <si>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</si>
  <si>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</si>
  <si>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</si>
  <si>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</si>
  <si>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</si>
  <si>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</si>
  <si>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</si>
  <si>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</si>
  <si>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</si>
  <si>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</si>
  <si>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</si>
  <si>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</si>
  <si>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</si>
  <si>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</si>
  <si>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</si>
  <si>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</si>
  <si>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</si>
  <si>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</si>
  <si>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</si>
  <si>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</si>
  <si>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</si>
  <si>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</si>
  <si>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</si>
  <si>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</si>
  <si>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</si>
  <si>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</si>
  <si>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</si>
  <si>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</si>
  <si>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</si>
  <si>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</si>
  <si>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</si>
  <si>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</si>
  <si>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</si>
  <si>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</si>
  <si>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</si>
  <si>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</si>
  <si>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</si>
  <si>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</si>
  <si>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</si>
  <si>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</si>
  <si>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</si>
  <si>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</si>
  <si>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</si>
  <si>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</si>
  <si>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</si>
  <si>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</si>
  <si>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</si>
  <si>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</si>
  <si>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</si>
  <si>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</si>
  <si>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</si>
  <si>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</si>
  <si>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</si>
  <si>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</si>
  <si>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</si>
  <si>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</si>
  <si>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</si>
  <si>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</si>
  <si>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</si>
  <si>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</si>
  <si>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</si>
  <si>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</si>
  <si>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</si>
  <si>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</si>
  <si>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</si>
  <si>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</si>
  <si>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</si>
  <si>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</si>
  <si>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</si>
  <si>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</si>
  <si>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</si>
  <si>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</si>
  <si>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</si>
  <si>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</si>
  <si>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</si>
  <si>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</si>
  <si>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</si>
  <si>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</si>
  <si>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</si>
  <si>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</si>
  <si>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</si>
  <si>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</si>
  <si>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</si>
  <si>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</si>
  <si>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</si>
  <si>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</si>
  <si>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</si>
  <si>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</si>
  <si>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</si>
  <si>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</si>
  <si>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</si>
  <si>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</si>
  <si>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</si>
  <si>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</si>
  <si>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</si>
  <si>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</si>
  <si>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</si>
  <si>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</si>
  <si>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</si>
  <si>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</si>
  <si>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</si>
  <si>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</si>
  <si>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</si>
  <si>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</si>
  <si>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</si>
  <si>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</si>
  <si>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</si>
  <si>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</si>
  <si>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</si>
  <si>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</si>
  <si>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</si>
  <si>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</si>
  <si>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</si>
  <si>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</si>
  <si>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</si>
  <si>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</si>
  <si>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</si>
  <si>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</si>
  <si>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</si>
  <si>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</si>
  <si>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</si>
  <si>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</si>
  <si>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</si>
  <si>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</si>
  <si>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</si>
  <si>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</si>
  <si>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</si>
  <si>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</si>
  <si>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</si>
  <si>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</si>
  <si>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</si>
  <si>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</si>
  <si>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</si>
  <si>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</si>
  <si>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</si>
  <si>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</si>
  <si>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</si>
  <si>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</si>
  <si>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</si>
  <si>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</si>
  <si>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</si>
  <si>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</si>
  <si>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</si>
  <si>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</si>
  <si>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</si>
  <si>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</si>
  <si>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</si>
  <si>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</si>
  <si>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</si>
  <si>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</si>
  <si>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</si>
  <si>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</si>
  <si>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</si>
  <si>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</si>
  <si>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</si>
  <si>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</si>
  <si>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</si>
  <si>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</si>
  <si>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</si>
  <si>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</si>
  <si>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</si>
  <si>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</si>
  <si>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</si>
  <si>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</si>
  <si>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</si>
  <si>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</si>
  <si>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</si>
  <si>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</si>
  <si>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</si>
  <si>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</si>
  <si>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</si>
  <si>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</si>
  <si>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</si>
  <si>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</si>
  <si>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</si>
  <si>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</si>
  <si>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</si>
  <si>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</si>
  <si>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</si>
  <si>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</si>
  <si>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</si>
  <si>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</si>
  <si>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</si>
  <si>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</si>
  <si>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</si>
  <si>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</si>
  <si>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</si>
  <si>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</si>
  <si>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</si>
  <si>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</si>
  <si>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</si>
  <si>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</si>
  <si>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</si>
  <si>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</si>
  <si>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</si>
  <si>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</si>
  <si>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</si>
  <si>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</si>
  <si>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</si>
  <si>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</si>
  <si>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</si>
  <si>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</si>
  <si>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</si>
  <si>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</si>
  <si>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</si>
  <si>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</si>
  <si>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</si>
  <si>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</si>
  <si>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</si>
  <si>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</si>
  <si>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</si>
  <si>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</si>
  <si>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</si>
  <si>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</si>
  <si>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</si>
  <si>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</si>
  <si>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</si>
  <si>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</si>
  <si>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</si>
  <si>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</si>
  <si>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</si>
  <si>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</si>
  <si>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</si>
  <si>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</si>
  <si>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</si>
  <si>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</si>
  <si>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</si>
  <si>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</si>
  <si>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</si>
  <si>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</si>
  <si>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</si>
  <si>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</si>
  <si>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</si>
  <si>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</si>
  <si>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</si>
  <si>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</si>
  <si>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</si>
  <si>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</si>
  <si>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</si>
  <si>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</si>
  <si>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</si>
  <si>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</si>
  <si>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</si>
  <si>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</si>
  <si>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</si>
  <si>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</si>
  <si>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</si>
  <si>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</si>
  <si>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</si>
  <si>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</si>
  <si>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</si>
  <si>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</si>
  <si>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</si>
  <si>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</si>
  <si>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</si>
  <si>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</si>
  <si>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</si>
  <si>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</si>
  <si>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</si>
  <si>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</si>
  <si>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</si>
  <si>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</si>
  <si>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</si>
  <si>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</si>
  <si>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</si>
  <si>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</si>
  <si>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</si>
  <si>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</si>
  <si>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</si>
  <si>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</si>
  <si>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</si>
  <si>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</si>
  <si>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</si>
  <si>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</si>
  <si>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</si>
  <si>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</si>
  <si>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</si>
  <si>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</si>
  <si>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</si>
  <si>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</si>
  <si>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</si>
  <si>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</si>
  <si>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</si>
  <si>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</si>
  <si>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</si>
  <si>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</si>
  <si>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</si>
  <si>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</si>
  <si>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</si>
  <si>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</si>
  <si>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</si>
  <si>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</si>
  <si>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</si>
  <si>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</si>
  <si>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</si>
  <si>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</si>
  <si>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</si>
  <si>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</si>
  <si>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</si>
  <si>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</si>
  <si>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</si>
  <si>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</si>
  <si>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</si>
  <si>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</si>
  <si>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</si>
  <si>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</si>
  <si>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</si>
  <si>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</si>
  <si>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</si>
  <si>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</si>
  <si>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</si>
  <si>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</si>
  <si>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</si>
  <si>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</si>
  <si>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</si>
  <si>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</si>
  <si>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</si>
  <si>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</si>
  <si>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</si>
  <si>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</si>
  <si>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</si>
  <si>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</si>
  <si>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</si>
  <si>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</si>
  <si>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</si>
  <si>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</si>
  <si>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</si>
  <si>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</si>
  <si>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</si>
  <si>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</si>
  <si>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</si>
  <si>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</si>
  <si>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</si>
  <si>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</si>
  <si>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</si>
  <si>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</si>
  <si>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</si>
  <si>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</si>
  <si>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</si>
  <si>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</si>
  <si>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</si>
  <si>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</si>
  <si>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</si>
  <si>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</si>
  <si>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</si>
  <si>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</si>
  <si>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</si>
  <si>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</si>
  <si>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</si>
  <si>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</si>
  <si>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</si>
  <si>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</si>
  <si>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</si>
  <si>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</si>
  <si>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</si>
  <si>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</si>
  <si>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</si>
  <si>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</si>
  <si>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</si>
  <si>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</si>
  <si>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</si>
  <si>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</si>
  <si>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</si>
  <si>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</si>
  <si>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</si>
  <si>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</si>
  <si>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</si>
  <si>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</si>
  <si>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</si>
  <si>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</si>
  <si>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</si>
  <si>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</si>
  <si>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</si>
  <si>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</si>
  <si>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</si>
  <si>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</si>
  <si>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</si>
  <si>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</si>
  <si>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</si>
  <si>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</si>
  <si>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</si>
  <si>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</si>
  <si>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</si>
  <si>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</si>
  <si>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</si>
  <si>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</si>
  <si>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</si>
  <si>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</si>
  <si>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</si>
  <si>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</si>
  <si>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</si>
  <si>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</si>
  <si>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</si>
  <si>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</si>
  <si>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</si>
  <si>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</si>
  <si>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</si>
  <si>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</si>
  <si>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</si>
  <si>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</si>
  <si>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</si>
  <si>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</si>
  <si>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</si>
  <si>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</si>
  <si>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</si>
  <si>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</si>
  <si>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</si>
  <si>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</si>
  <si>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</si>
  <si>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</si>
  <si>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</si>
  <si>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</si>
  <si>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</si>
  <si>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</si>
  <si>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</si>
  <si>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</si>
  <si>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</si>
  <si>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</si>
  <si>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</si>
  <si>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</si>
  <si>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</si>
  <si>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</si>
  <si>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</si>
  <si>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</si>
  <si>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</si>
  <si>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</si>
  <si>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</si>
  <si>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</si>
  <si>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</si>
  <si>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</si>
  <si>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</si>
  <si>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</si>
  <si>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</si>
  <si>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</si>
  <si>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</si>
  <si>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</si>
  <si>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</si>
  <si>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</si>
  <si>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</si>
  <si>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</si>
  <si>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</si>
  <si>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</si>
  <si>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</si>
  <si>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</si>
  <si>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</si>
  <si>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</si>
  <si>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</si>
  <si>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</si>
  <si>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</si>
  <si>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</si>
  <si>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</si>
  <si>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</si>
  <si>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</si>
  <si>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</si>
  <si>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</si>
  <si>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</si>
  <si>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</si>
  <si>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</si>
  <si>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</si>
  <si>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</si>
  <si>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</si>
  <si>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</si>
  <si>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</si>
  <si>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</si>
  <si>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</si>
  <si>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</si>
  <si>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</si>
  <si>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</si>
  <si>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</si>
  <si>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</si>
  <si>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</si>
  <si>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</si>
  <si>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</si>
  <si>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</si>
  <si>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</si>
  <si>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</si>
  <si>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</si>
  <si>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</si>
  <si>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</si>
  <si>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</si>
  <si>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</si>
  <si>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</si>
  <si>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</si>
  <si>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</si>
  <si>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</si>
  <si>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</si>
  <si>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</si>
  <si>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</si>
  <si>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</si>
  <si>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</si>
  <si>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</si>
  <si>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</si>
  <si>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</si>
  <si>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</si>
  <si>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</si>
  <si>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</si>
  <si>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</si>
  <si>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</si>
  <si>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</si>
  <si>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</si>
  <si>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</si>
  <si>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</si>
  <si>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</si>
  <si>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</si>
  <si>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</si>
  <si>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</si>
  <si>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</si>
  <si>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</si>
  <si>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</si>
  <si>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</si>
  <si>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</si>
  <si>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</si>
  <si>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</si>
  <si>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</si>
  <si>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</si>
  <si>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</si>
  <si>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</si>
  <si>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</si>
  <si>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</si>
  <si>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</si>
  <si>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</si>
  <si>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</si>
  <si>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</si>
  <si>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</si>
  <si>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</si>
  <si>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</si>
  <si>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</si>
  <si>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</si>
  <si>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</si>
  <si>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</si>
  <si>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</si>
  <si>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</si>
  <si>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</si>
  <si>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</si>
  <si>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</si>
  <si>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</si>
  <si>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</si>
  <si>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</si>
  <si>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</si>
  <si>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</si>
  <si>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</si>
  <si>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</si>
  <si>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</si>
  <si>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</si>
  <si>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</si>
  <si>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</si>
  <si>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</si>
  <si>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</si>
  <si>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</si>
  <si>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</si>
  <si>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</si>
  <si>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</si>
  <si>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</si>
  <si>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</si>
  <si>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</si>
  <si>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</si>
  <si>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</si>
  <si>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</si>
  <si>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</si>
  <si>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</si>
  <si>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</si>
  <si>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</si>
  <si>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</si>
  <si>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</si>
  <si>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</si>
  <si>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</si>
  <si>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</si>
  <si>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</si>
  <si>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</si>
  <si>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</si>
  <si>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</si>
  <si>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</si>
  <si>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</si>
  <si>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</si>
  <si>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</si>
  <si>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</si>
  <si>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</si>
  <si>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</si>
  <si>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</si>
  <si>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</si>
  <si>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</si>
  <si>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</si>
  <si>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</si>
  <si>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</si>
  <si>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</si>
  <si>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</si>
  <si>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</si>
  <si>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</si>
  <si>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</si>
  <si>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</si>
  <si>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</si>
  <si>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</si>
  <si>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</si>
  <si>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</si>
  <si>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</si>
  <si>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</si>
  <si>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</si>
  <si>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</si>
  <si>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</si>
  <si>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</si>
  <si>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</si>
  <si>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</si>
  <si>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</si>
  <si>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</si>
  <si>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</si>
  <si>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</si>
  <si>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</si>
  <si>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</si>
  <si>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</si>
  <si>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</si>
  <si>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</si>
  <si>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</si>
  <si>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</si>
  <si>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</si>
  <si>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</si>
  <si>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</si>
  <si>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</si>
  <si>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</si>
  <si>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</si>
  <si>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</si>
  <si>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</si>
  <si>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</si>
  <si>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</si>
  <si>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</si>
  <si>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</si>
  <si>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</si>
  <si>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</si>
  <si>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</si>
  <si>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</si>
  <si>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</si>
  <si>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</si>
  <si>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</si>
  <si>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</si>
  <si>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</si>
  <si>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</si>
  <si>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</si>
  <si>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</si>
  <si>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</si>
  <si>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</si>
  <si>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</si>
  <si>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</si>
  <si>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</si>
  <si>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</si>
  <si>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</si>
  <si>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</si>
  <si>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</si>
  <si>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</si>
  <si>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</si>
  <si>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</si>
  <si>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</si>
  <si>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</si>
  <si>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</si>
  <si>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</si>
  <si>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</si>
  <si>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</si>
  <si>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</si>
  <si>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</si>
  <si>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</si>
  <si>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</si>
  <si>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</si>
  <si>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</si>
  <si>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</si>
  <si>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</si>
  <si>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</si>
  <si>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</si>
  <si>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</si>
  <si>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</si>
  <si>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</si>
  <si>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</si>
  <si>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</si>
  <si>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</si>
  <si>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</si>
  <si>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</si>
  <si>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</si>
  <si>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</si>
  <si>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</si>
  <si>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</si>
  <si>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</si>
  <si>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</si>
  <si>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</si>
  <si>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</si>
  <si>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</si>
  <si>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</si>
  <si>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</si>
  <si>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</si>
  <si>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</si>
  <si>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</si>
  <si>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</si>
  <si>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</si>
  <si>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</si>
  <si>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</si>
  <si>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</si>
  <si>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</si>
  <si>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</si>
  <si>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</si>
  <si>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</si>
  <si>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</si>
  <si>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</si>
  <si>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</si>
  <si>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</si>
  <si>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</si>
  <si>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</si>
  <si>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</si>
  <si>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</si>
  <si>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</si>
  <si>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</si>
  <si>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</si>
  <si>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</si>
  <si>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</si>
  <si>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</si>
  <si>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</si>
  <si>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</si>
  <si>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</si>
  <si>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</si>
  <si>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</si>
  <si>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</si>
  <si>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</si>
  <si>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</si>
  <si>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</si>
  <si>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</si>
  <si>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</si>
  <si>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</si>
  <si>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</si>
  <si>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</si>
  <si>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</si>
  <si>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</si>
  <si>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</si>
  <si>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</si>
  <si>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</si>
  <si>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</si>
  <si>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</si>
  <si>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</si>
  <si>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</si>
  <si>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</si>
  <si>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</si>
  <si>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</si>
  <si>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</si>
  <si>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</si>
  <si>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</si>
  <si>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</si>
  <si>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</si>
  <si>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</si>
  <si>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</si>
  <si>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</si>
  <si>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</si>
  <si>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</si>
  <si>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</si>
  <si>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</si>
  <si>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</si>
  <si>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</si>
  <si>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</si>
  <si>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</si>
  <si>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</si>
  <si>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</si>
  <si>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</si>
  <si>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</si>
  <si>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</si>
  <si>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</si>
  <si>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</si>
  <si>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</si>
  <si>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</si>
  <si>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</si>
  <si>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</si>
  <si>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</si>
  <si>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</si>
  <si>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</si>
  <si>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</si>
  <si>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</si>
  <si>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</si>
  <si>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</si>
  <si>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</si>
  <si>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</si>
  <si>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</si>
  <si>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</si>
  <si>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</si>
  <si>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</si>
  <si>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</si>
  <si>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</si>
  <si>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</si>
  <si>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</si>
  <si>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</si>
  <si>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</si>
  <si>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</si>
  <si>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</si>
  <si>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</si>
  <si>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</si>
  <si>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</si>
  <si>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</si>
  <si>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</si>
  <si>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</si>
  <si>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</si>
  <si>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</si>
  <si>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</si>
  <si>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</si>
  <si>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</si>
  <si>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</si>
  <si>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</si>
  <si>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</si>
  <si>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</si>
  <si>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</si>
  <si>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</si>
  <si>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</si>
  <si>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</si>
  <si>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</si>
  <si>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</si>
  <si>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</si>
  <si>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</si>
  <si>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</si>
  <si>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</si>
  <si>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</si>
  <si>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</si>
  <si>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</si>
  <si>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</si>
  <si>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</si>
  <si>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</si>
  <si>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</si>
  <si>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</si>
  <si>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</si>
  <si>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</si>
  <si>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</si>
  <si>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</si>
  <si>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</si>
  <si>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</si>
  <si>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</si>
  <si>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</si>
  <si>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</si>
  <si>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</si>
  <si>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</si>
  <si>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</si>
  <si>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</si>
  <si>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</si>
  <si>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</si>
  <si>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</si>
  <si>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</si>
  <si>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</si>
  <si>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</si>
  <si>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</si>
  <si>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</si>
  <si>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</si>
  <si>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</si>
  <si>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</si>
  <si>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</si>
  <si>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</si>
  <si>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</si>
  <si>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</si>
  <si>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</si>
  <si>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</si>
  <si>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</si>
  <si>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</si>
  <si>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</si>
  <si>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</si>
  <si>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</si>
  <si>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</si>
  <si>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</si>
  <si>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</si>
  <si>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</si>
  <si>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</si>
  <si>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</si>
  <si>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</si>
  <si>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</si>
  <si>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</si>
  <si>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</si>
  <si>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</si>
  <si>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</si>
  <si>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</si>
  <si>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</si>
  <si>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</si>
  <si>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</si>
  <si>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</si>
  <si>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</si>
  <si>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</si>
  <si>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</si>
  <si>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</si>
  <si>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</si>
  <si>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</si>
  <si>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</si>
  <si>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</si>
  <si>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</si>
  <si>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</si>
  <si>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</si>
  <si>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</si>
  <si>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</si>
  <si>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</si>
  <si>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</si>
  <si>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</si>
  <si>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</si>
  <si>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</si>
  <si>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</si>
  <si>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</si>
  <si>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</si>
  <si>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</si>
  <si>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</si>
  <si>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</si>
  <si>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</si>
  <si>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</si>
  <si>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</si>
  <si>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</si>
  <si>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</si>
  <si>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</si>
  <si>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</si>
  <si>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</si>
  <si>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</si>
  <si>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</si>
  <si>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</si>
  <si>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</si>
  <si>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</si>
  <si>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</si>
  <si>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</si>
  <si>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</si>
  <si>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</si>
  <si>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</si>
  <si>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</si>
  <si>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</si>
  <si>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</si>
  <si>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</si>
  <si>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</si>
  <si>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</si>
  <si>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</si>
  <si>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</si>
  <si>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</si>
  <si>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</si>
  <si>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</si>
  <si>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</si>
  <si>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</si>
  <si>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</si>
  <si>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</si>
  <si>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</si>
  <si>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</si>
  <si>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</si>
  <si>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</si>
  <si>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</si>
  <si>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</si>
  <si>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</si>
  <si>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</si>
  <si>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</si>
  <si>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</si>
  <si>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</si>
  <si>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</si>
  <si>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</si>
  <si>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</si>
  <si>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</si>
  <si>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</si>
  <si>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</si>
  <si>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</si>
  <si>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</si>
  <si>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</si>
  <si>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</si>
  <si>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</si>
  <si>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</si>
  <si>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</si>
  <si>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</si>
  <si>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</si>
  <si>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</si>
  <si>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</si>
  <si>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</si>
  <si>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</si>
  <si>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</si>
  <si>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</si>
  <si>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</si>
  <si>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</si>
  <si>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</si>
  <si>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</si>
  <si>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</si>
  <si>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</si>
  <si>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</si>
  <si>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</si>
  <si>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</si>
  <si>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</si>
  <si>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</si>
  <si>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</si>
  <si>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</si>
  <si>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</si>
  <si>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</si>
  <si>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</si>
  <si>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</si>
  <si>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</si>
  <si>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</si>
  <si>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</si>
  <si>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</si>
  <si>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</si>
  <si>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</si>
  <si>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</si>
  <si>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</si>
  <si>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</si>
  <si>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</si>
  <si>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</si>
  <si>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</si>
  <si>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</si>
  <si>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</si>
  <si>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</si>
  <si>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</si>
  <si>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</si>
  <si>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</si>
  <si>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</si>
  <si>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</si>
  <si>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</si>
  <si>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</si>
  <si>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</si>
  <si>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</si>
  <si>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</si>
  <si>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</si>
  <si>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</si>
  <si>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</si>
  <si>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</si>
  <si>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</si>
  <si>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</si>
  <si>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</si>
  <si>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</si>
  <si>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</si>
  <si>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</si>
  <si>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</si>
  <si>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</si>
  <si>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</si>
  <si>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</si>
  <si>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</si>
  <si>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</si>
  <si>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</si>
  <si>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</si>
  <si>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</si>
  <si>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</si>
  <si>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</si>
  <si>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</si>
  <si>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</si>
  <si>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</si>
  <si>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</si>
  <si>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</si>
  <si>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</si>
  <si>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</si>
  <si>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</si>
  <si>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</si>
  <si>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</si>
  <si>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</si>
  <si>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</si>
  <si>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</si>
  <si>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</si>
  <si>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</si>
  <si>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</si>
  <si>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</si>
  <si>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</si>
  <si>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</si>
  <si>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</si>
  <si>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</si>
  <si>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</si>
  <si>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</si>
  <si>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</si>
  <si>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</si>
  <si>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</si>
  <si>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</si>
  <si>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</si>
  <si>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</si>
  <si>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</si>
  <si>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</si>
  <si>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</si>
  <si>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</si>
  <si>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</si>
  <si>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</si>
  <si>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</si>
  <si>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</si>
  <si>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</si>
  <si>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</si>
  <si>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</si>
  <si>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</si>
  <si>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</si>
  <si>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</si>
  <si>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</si>
  <si>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</si>
  <si>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</si>
  <si>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</si>
  <si>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</si>
  <si>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</si>
  <si>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</si>
  <si>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</si>
  <si>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</si>
  <si>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</si>
  <si>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</si>
  <si>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</si>
  <si>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</si>
  <si>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</si>
  <si>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</si>
  <si>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</si>
  <si>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</si>
  <si>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</si>
  <si>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</si>
  <si>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</si>
  <si>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</si>
  <si>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</si>
  <si>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</si>
  <si>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</si>
  <si>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</si>
  <si>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</si>
  <si>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</si>
  <si>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</si>
  <si>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</si>
  <si>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</si>
  <si>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</si>
  <si>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</si>
  <si>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</si>
  <si>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</si>
  <si>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</si>
  <si>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</si>
  <si>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</si>
  <si>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</si>
  <si>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</si>
  <si>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</si>
  <si>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</si>
  <si>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</si>
  <si>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</si>
  <si>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</si>
  <si>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</si>
  <si>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</si>
  <si>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</si>
  <si>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</si>
  <si>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</si>
  <si>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</si>
  <si>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</si>
  <si>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</si>
  <si>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</si>
  <si>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</si>
  <si>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</si>
  <si>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</si>
  <si>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</si>
  <si>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</si>
  <si>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</si>
  <si>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</si>
  <si>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</si>
  <si>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</si>
  <si>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</si>
  <si>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</si>
  <si>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</si>
  <si>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</si>
  <si>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</si>
  <si>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</si>
  <si>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</si>
  <si>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</si>
  <si>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</si>
  <si>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</si>
  <si>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</si>
  <si>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</si>
  <si>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</si>
  <si>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</si>
  <si>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</si>
  <si>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</si>
  <si>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</si>
  <si>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</si>
  <si>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</si>
  <si>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</si>
  <si>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</si>
  <si>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</si>
  <si>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</si>
  <si>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</si>
  <si>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</si>
  <si>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</si>
  <si>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</si>
  <si>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</si>
  <si>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</si>
  <si>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</si>
  <si>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</si>
  <si>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</si>
  <si>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</si>
  <si>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</si>
  <si>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</si>
  <si>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</si>
  <si>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</si>
  <si>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</si>
  <si>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</si>
  <si>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</si>
  <si>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</si>
  <si>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</si>
  <si>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</si>
  <si>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</si>
  <si>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</si>
  <si>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</si>
  <si>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</si>
  <si>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</si>
  <si>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</si>
  <si>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</si>
  <si>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</si>
  <si>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</si>
  <si>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</si>
  <si>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</si>
  <si>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</si>
  <si>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</si>
  <si>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</si>
  <si>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</si>
  <si>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</si>
  <si>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</si>
  <si>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</si>
  <si>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</si>
  <si>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</si>
  <si>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</si>
  <si>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</si>
  <si>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</si>
  <si>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</si>
  <si>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</si>
  <si>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</si>
  <si>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</si>
  <si>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</si>
  <si>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</si>
  <si>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</si>
  <si>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</si>
  <si>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</si>
  <si>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</si>
  <si>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</si>
  <si>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</si>
  <si>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</si>
  <si>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</si>
  <si>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</si>
  <si>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</si>
  <si>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</si>
  <si>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</si>
  <si>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</si>
  <si>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</si>
  <si>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</si>
  <si>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</si>
  <si>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</si>
  <si>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</si>
  <si>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</si>
  <si>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</si>
  <si>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</si>
  <si>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</si>
  <si>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</si>
  <si>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</si>
  <si>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</si>
  <si>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</si>
  <si>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</si>
  <si>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</si>
  <si>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</si>
  <si>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</si>
  <si>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</si>
  <si>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</si>
  <si>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</si>
  <si>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</si>
  <si>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</si>
  <si>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</si>
  <si>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</si>
  <si>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</si>
  <si>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</si>
  <si>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</si>
  <si>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</si>
  <si>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</si>
  <si>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</si>
  <si>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</si>
  <si>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</si>
  <si>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</si>
  <si>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</si>
  <si>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</si>
  <si>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</si>
  <si>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</si>
  <si>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</si>
  <si>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</si>
  <si>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</si>
  <si>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</si>
  <si>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</si>
  <si>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</si>
  <si>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</si>
  <si>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</si>
  <si>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</si>
  <si>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</si>
  <si>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</si>
  <si>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</si>
  <si>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</si>
  <si>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</si>
  <si>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</si>
  <si>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</si>
  <si>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</si>
  <si>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</si>
  <si>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</si>
  <si>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</si>
  <si>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</si>
  <si>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</si>
  <si>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</si>
  <si>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</si>
  <si>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</si>
  <si>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</si>
  <si>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</si>
  <si>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</si>
  <si>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</si>
  <si>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</si>
  <si>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</si>
  <si>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</si>
  <si>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</si>
  <si>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</si>
  <si>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</si>
  <si>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</si>
  <si>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</si>
  <si>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</si>
  <si>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</si>
  <si>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</si>
  <si>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</si>
  <si>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</si>
  <si>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</si>
  <si>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</si>
  <si>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</si>
  <si>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</si>
  <si>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</si>
  <si>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</si>
  <si>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</si>
  <si>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</si>
  <si>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</si>
  <si>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</si>
  <si>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</si>
  <si>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</si>
  <si>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</si>
  <si>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</si>
  <si>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</si>
  <si>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</si>
  <si>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</si>
  <si>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</si>
  <si>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</si>
  <si>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</si>
  <si>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</si>
  <si>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</si>
  <si>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</si>
  <si>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</si>
  <si>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</si>
  <si>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</si>
  <si>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</si>
  <si>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</si>
  <si>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</si>
  <si>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</si>
  <si>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</si>
  <si>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</si>
  <si>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</si>
  <si>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</si>
  <si>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</si>
  <si>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</si>
  <si>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</si>
  <si>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</si>
  <si>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</si>
  <si>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</si>
  <si>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</si>
  <si>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</si>
  <si>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</si>
  <si>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</si>
  <si>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</si>
  <si>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</si>
  <si>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</si>
  <si>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</si>
  <si>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</si>
  <si>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</si>
  <si>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</si>
  <si>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</si>
  <si>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</si>
  <si>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</si>
  <si>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</si>
  <si>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</si>
  <si>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</si>
  <si>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</si>
  <si>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</si>
  <si>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</si>
  <si>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</si>
  <si>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</si>
  <si>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</si>
  <si>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</si>
  <si>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</si>
  <si>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</si>
  <si>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</si>
  <si>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</si>
  <si>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</si>
  <si>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</si>
  <si>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</si>
  <si>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</si>
  <si>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</si>
  <si>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</si>
  <si>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</si>
  <si>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</si>
  <si>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</si>
  <si>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</si>
  <si>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</si>
  <si>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</si>
  <si>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</si>
  <si>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</si>
  <si>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</si>
  <si>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</si>
  <si>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</si>
  <si>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</si>
  <si>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</si>
  <si>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</si>
  <si>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</si>
  <si>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</si>
  <si>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</si>
  <si>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</si>
  <si>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</si>
  <si>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</si>
  <si>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</si>
  <si>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</si>
  <si>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</si>
  <si>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</si>
  <si>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</si>
  <si>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</si>
  <si>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</si>
  <si>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</si>
  <si>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</si>
  <si>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</si>
  <si>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</si>
  <si>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</si>
  <si>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</si>
  <si>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</si>
  <si>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</si>
  <si>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</si>
  <si>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</si>
  <si>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</si>
  <si>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</si>
  <si>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</si>
  <si>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</si>
  <si>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</si>
  <si>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</si>
  <si>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</si>
  <si>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</si>
  <si>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</si>
  <si>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</si>
  <si>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</si>
  <si>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</si>
  <si>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</si>
  <si>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</si>
  <si>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</si>
  <si>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</si>
  <si>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</si>
  <si>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</si>
  <si>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</si>
  <si>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</si>
  <si>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</si>
  <si>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</si>
  <si>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</si>
  <si>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</si>
  <si>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</si>
  <si>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</si>
  <si>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</si>
  <si>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</si>
  <si>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</si>
  <si>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</si>
  <si>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</si>
  <si>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</si>
  <si>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</si>
  <si>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</si>
  <si>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</si>
  <si>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</si>
  <si>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</si>
  <si>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</si>
  <si>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</si>
  <si>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</si>
  <si>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</si>
  <si>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</si>
  <si>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</si>
  <si>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</si>
  <si>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</si>
  <si>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</si>
  <si>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</si>
  <si>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</si>
  <si>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</si>
  <si>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</si>
  <si>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</si>
  <si>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</si>
  <si>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</si>
  <si>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</si>
  <si>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</si>
  <si>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</si>
  <si>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</si>
  <si>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</si>
  <si>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</si>
  <si>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</si>
  <si>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</si>
  <si>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</si>
  <si>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</si>
  <si>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</si>
  <si>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</si>
  <si>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</si>
  <si>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</si>
  <si>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</si>
  <si>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</si>
  <si>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</si>
  <si>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</si>
  <si>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</si>
  <si>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</si>
  <si>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</si>
  <si>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</si>
  <si>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</si>
  <si>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</si>
  <si>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</si>
  <si>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</si>
  <si>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</si>
  <si>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</si>
  <si>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</si>
  <si>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</si>
  <si>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</si>
  <si>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</si>
  <si>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</si>
  <si>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</si>
  <si>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</si>
  <si>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</si>
  <si>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</si>
  <si>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</si>
  <si>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</si>
  <si>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</si>
  <si>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</si>
  <si>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</si>
  <si>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</si>
  <si>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</si>
  <si>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</si>
  <si>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</si>
  <si>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</si>
  <si>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</si>
  <si>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</si>
  <si>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</si>
  <si>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</si>
  <si>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</si>
  <si>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</si>
  <si>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</si>
  <si>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</si>
  <si>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</si>
  <si>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</si>
  <si>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</si>
  <si>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</si>
  <si>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</si>
  <si>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</si>
  <si>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</si>
  <si>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</si>
  <si>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</si>
  <si>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</si>
  <si>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</si>
  <si>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</si>
  <si>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</si>
  <si>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</si>
  <si>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</si>
  <si>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</si>
  <si>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</si>
  <si>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</si>
  <si>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</si>
  <si>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</si>
  <si>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</si>
  <si>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</si>
  <si>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</si>
  <si>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</si>
  <si>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</si>
  <si>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</si>
  <si>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</si>
  <si>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</si>
  <si>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</si>
  <si>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</si>
  <si>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</si>
  <si>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</si>
  <si>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</si>
  <si>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</si>
  <si>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</si>
  <si>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</si>
  <si>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</si>
  <si>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</si>
  <si>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</si>
  <si>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</si>
  <si>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</si>
  <si>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</si>
  <si>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</si>
  <si>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</si>
  <si>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</si>
  <si>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</si>
  <si>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</si>
  <si>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</si>
  <si>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</si>
  <si>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</si>
  <si>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</si>
  <si>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</si>
  <si>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</si>
  <si>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</si>
  <si>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</si>
  <si>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</si>
  <si>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</si>
  <si>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</si>
  <si>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</si>
  <si>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</si>
  <si>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</si>
  <si>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</si>
  <si>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</si>
  <si>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</si>
  <si>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</si>
  <si>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</si>
  <si>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</si>
  <si>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</si>
  <si>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</si>
  <si>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</si>
  <si>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</si>
  <si>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</si>
  <si>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</si>
  <si>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</si>
  <si>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</si>
  <si>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</si>
  <si>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</si>
  <si>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</si>
  <si>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</si>
  <si>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</si>
  <si>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</si>
  <si>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</si>
  <si>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</si>
  <si>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</si>
  <si>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</si>
  <si>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</si>
  <si>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</si>
  <si>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</si>
  <si>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</si>
  <si>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</si>
  <si>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</si>
  <si>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</si>
  <si>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</si>
  <si>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</si>
  <si>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</si>
  <si>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</si>
  <si>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</si>
  <si>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</si>
  <si>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</si>
  <si>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</si>
  <si>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</si>
  <si>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</si>
  <si>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</si>
  <si>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</si>
  <si>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</si>
  <si>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</si>
  <si>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</si>
  <si>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</si>
  <si>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</si>
  <si>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</si>
  <si>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</si>
  <si>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</si>
  <si>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</si>
  <si>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</si>
  <si>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</si>
  <si>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</si>
  <si>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</si>
  <si>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</si>
  <si>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</si>
  <si>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</si>
  <si>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</si>
  <si>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</si>
  <si>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</si>
  <si>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</si>
  <si>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</si>
  <si>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</si>
  <si>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</si>
  <si>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</si>
  <si>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</si>
  <si>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</si>
  <si>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</si>
  <si>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</si>
  <si>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</si>
  <si>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</si>
  <si>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</si>
  <si>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</si>
  <si>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</si>
  <si>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</si>
  <si>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</si>
  <si>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</si>
  <si>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</si>
  <si>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</si>
  <si>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</si>
  <si>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</si>
  <si>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</si>
  <si>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</si>
  <si>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</si>
  <si>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</si>
  <si>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</si>
  <si>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</si>
  <si>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</si>
  <si>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</si>
  <si>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</si>
  <si>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</si>
  <si>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</si>
  <si>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</si>
  <si>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</si>
  <si>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</si>
  <si>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</si>
  <si>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</si>
  <si>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</si>
  <si>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</si>
  <si>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</si>
  <si>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</si>
  <si>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</si>
  <si>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</si>
  <si>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</si>
  <si>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</si>
  <si>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</si>
  <si>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</si>
  <si>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</si>
  <si>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</si>
  <si>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</si>
  <si>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</si>
  <si>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</si>
  <si>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</si>
  <si>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</si>
  <si>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</si>
  <si>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</si>
  <si>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</si>
  <si>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</si>
  <si>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</si>
  <si>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</si>
  <si>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</si>
  <si>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</si>
  <si>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</si>
  <si>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</si>
  <si>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</si>
  <si>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</si>
  <si>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</si>
  <si>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</si>
  <si>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</si>
  <si>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</si>
  <si>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</si>
  <si>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</si>
  <si>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</si>
  <si>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</si>
  <si>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</si>
  <si>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</si>
  <si>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</si>
  <si>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</si>
  <si>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</si>
  <si>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</si>
  <si>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</si>
  <si>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</si>
  <si>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</si>
  <si>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</si>
  <si>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</si>
  <si>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</si>
  <si>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</si>
  <si>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</si>
  <si>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</si>
  <si>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</si>
  <si>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</si>
  <si>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</si>
  <si>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</si>
  <si>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</si>
  <si>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</si>
  <si>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</si>
  <si>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</si>
  <si>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</si>
  <si>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</si>
  <si>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</si>
  <si>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</si>
  <si>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</si>
  <si>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</si>
  <si>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</si>
  <si>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</si>
  <si>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</si>
  <si>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</si>
  <si>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</si>
  <si>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</si>
  <si>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</si>
  <si>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</si>
  <si>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</si>
  <si>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</si>
  <si>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</si>
  <si>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</si>
  <si>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</si>
  <si>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</si>
  <si>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</si>
  <si>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</si>
  <si>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</si>
  <si>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</si>
  <si>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</si>
  <si>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</si>
  <si>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</si>
  <si>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</si>
  <si>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</si>
  <si>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</si>
  <si>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</si>
  <si>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</si>
  <si>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</si>
  <si>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</si>
  <si>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</si>
  <si>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</si>
  <si>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</si>
  <si>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</si>
  <si>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</si>
  <si>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</si>
  <si>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</si>
  <si>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</si>
  <si>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</si>
  <si>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</si>
  <si>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</si>
  <si>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</si>
  <si>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</si>
  <si>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</si>
  <si>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</si>
  <si>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</si>
  <si>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</si>
  <si>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</si>
  <si>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</si>
  <si>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</si>
  <si>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</si>
  <si>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</si>
  <si>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</si>
  <si>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</si>
  <si>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</si>
  <si>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</si>
  <si>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</si>
  <si>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</si>
  <si>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</si>
  <si>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</si>
  <si>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</si>
  <si>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</si>
  <si>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</si>
  <si>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</si>
  <si>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</si>
  <si>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</si>
  <si>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</si>
  <si>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</si>
  <si>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</si>
  <si>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</si>
  <si>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</si>
  <si>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</si>
  <si>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</si>
  <si>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</si>
  <si>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</si>
  <si>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</si>
  <si>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</si>
  <si>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</si>
  <si>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</si>
  <si>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</si>
  <si>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</si>
  <si>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</si>
  <si>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</si>
  <si>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</si>
  <si>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</si>
  <si>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</si>
  <si>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</si>
  <si>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</si>
  <si>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</si>
  <si>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</si>
  <si>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</si>
  <si>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</si>
  <si>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</si>
  <si>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</si>
  <si>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</si>
  <si>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</si>
  <si>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</si>
  <si>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</si>
  <si>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</si>
  <si>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</si>
  <si>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</si>
  <si>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</si>
  <si>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</si>
  <si>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</si>
  <si>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</si>
  <si>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</si>
  <si>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</si>
  <si>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</si>
  <si>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</si>
  <si>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</si>
  <si>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</si>
  <si>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</si>
  <si>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</si>
  <si>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</si>
  <si>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</si>
  <si>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</si>
  <si>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</si>
  <si>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</si>
  <si>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</si>
  <si>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</si>
  <si>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</si>
  <si>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</si>
  <si>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</si>
  <si>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</si>
  <si>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</si>
  <si>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</si>
  <si>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</si>
  <si>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</si>
  <si>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</si>
  <si>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</si>
  <si>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</si>
  <si>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</si>
  <si>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</si>
  <si>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</si>
  <si>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</si>
  <si>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</si>
  <si>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</si>
  <si>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</si>
  <si>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</si>
  <si>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</si>
  <si>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</si>
  <si>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</si>
  <si>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</si>
  <si>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</si>
  <si>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</si>
  <si>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</si>
  <si>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</si>
  <si>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</si>
  <si>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</si>
  <si>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</si>
  <si>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</si>
  <si>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</si>
  <si>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</si>
  <si>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</si>
  <si>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</si>
  <si>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</si>
  <si>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</si>
  <si>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</si>
  <si>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</si>
  <si>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</si>
  <si>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</si>
  <si>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</si>
  <si>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</si>
  <si>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</si>
  <si>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</si>
  <si>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</si>
  <si>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</si>
  <si>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</si>
  <si>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</si>
  <si>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</si>
  <si>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</si>
  <si>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</si>
  <si>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</si>
  <si>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</si>
  <si>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</si>
  <si>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</si>
  <si>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</si>
  <si>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</si>
  <si>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</si>
  <si>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</si>
  <si>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</si>
  <si>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</si>
  <si>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</si>
  <si>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</si>
  <si>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</si>
  <si>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</si>
  <si>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</si>
  <si>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</si>
  <si>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</si>
  <si>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</si>
  <si>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</si>
  <si>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</si>
  <si>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</si>
  <si>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</si>
  <si>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</si>
  <si>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</si>
  <si>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</si>
  <si>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</si>
  <si>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</si>
  <si>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</si>
  <si>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</si>
  <si>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</si>
  <si>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</si>
  <si>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</si>
  <si>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</si>
  <si>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</si>
  <si>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</si>
  <si>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</si>
  <si>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</si>
  <si>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</si>
  <si>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</si>
  <si>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</si>
  <si>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</si>
  <si>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</si>
  <si>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</si>
  <si>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</si>
  <si>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</si>
  <si>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</si>
  <si>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</si>
  <si>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</si>
  <si>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</si>
  <si>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</si>
  <si>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</si>
  <si>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</si>
  <si>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</si>
  <si>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</si>
  <si>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</si>
  <si>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</si>
  <si>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</si>
  <si>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</si>
  <si>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</si>
  <si>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</si>
  <si>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</si>
  <si>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</si>
  <si>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</si>
  <si>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</si>
  <si>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</si>
  <si>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</si>
  <si>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</si>
  <si>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</si>
  <si>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</si>
  <si>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</si>
  <si>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</si>
  <si>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</si>
  <si>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</si>
  <si>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</si>
  <si>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</si>
  <si>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</si>
  <si>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</si>
  <si>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</si>
  <si>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</si>
  <si>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</si>
  <si>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</si>
  <si>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</si>
  <si>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</si>
  <si>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</si>
  <si>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</si>
  <si>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</si>
  <si>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</si>
  <si>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</si>
  <si>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</si>
  <si>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</si>
  <si>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</si>
  <si>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</si>
  <si>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</si>
  <si>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</si>
  <si>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</si>
  <si>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</si>
  <si>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</si>
  <si>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</si>
  <si>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</si>
  <si>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</si>
  <si>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</si>
  <si>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</si>
  <si>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</si>
  <si>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</si>
  <si>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</si>
  <si>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</si>
  <si>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</si>
  <si>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</si>
  <si>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</si>
  <si>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</si>
  <si>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</si>
  <si>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</si>
  <si>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</si>
  <si>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</si>
  <si>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</si>
  <si>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</si>
  <si>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</si>
  <si>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</si>
  <si>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</si>
  <si>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</si>
  <si>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</si>
  <si>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</si>
  <si>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</si>
  <si>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</si>
  <si>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</si>
  <si>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</si>
  <si>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</si>
  <si>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</si>
  <si>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</si>
  <si>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</si>
  <si>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</si>
  <si>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</si>
  <si>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</si>
  <si>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</si>
  <si>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</si>
  <si>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</si>
  <si>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</si>
  <si>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</si>
  <si>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</si>
  <si>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</si>
  <si>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</si>
  <si>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</si>
  <si>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</si>
  <si>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</si>
  <si>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</si>
  <si>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</si>
  <si>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</si>
  <si>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</si>
  <si>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</si>
  <si>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</si>
  <si>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</si>
  <si>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</si>
  <si>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</si>
  <si>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</si>
  <si>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</si>
  <si>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</si>
  <si>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</si>
  <si>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</si>
  <si>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</si>
  <si>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</si>
  <si>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</si>
  <si>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</si>
  <si>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</si>
  <si>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</si>
  <si>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</si>
  <si>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</si>
  <si>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</si>
  <si>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</si>
  <si>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</si>
  <si>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</si>
  <si>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</si>
  <si>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</si>
  <si>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</si>
  <si>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</si>
  <si>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</si>
  <si>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</si>
  <si>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</si>
  <si>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</si>
  <si>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</si>
  <si>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</si>
  <si>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</si>
  <si>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</si>
  <si>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</si>
  <si>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</si>
  <si>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</si>
  <si>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</si>
  <si>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</si>
  <si>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</si>
  <si>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</si>
  <si>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</si>
  <si>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</si>
  <si>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</si>
  <si>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</si>
  <si>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</si>
  <si>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</si>
  <si>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</si>
  <si>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</si>
  <si>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</si>
  <si>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</si>
  <si>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</si>
  <si>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</si>
  <si>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</si>
  <si>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</si>
  <si>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</si>
  <si>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</si>
  <si>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</si>
  <si>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</si>
  <si>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</si>
  <si>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</si>
  <si>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</si>
  <si>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</si>
  <si>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</si>
  <si>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</si>
  <si>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</si>
  <si>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</si>
  <si>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</si>
  <si>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</si>
  <si>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f - plnenie úloh verejného záujmu v športe</t>
  </si>
  <si>
    <t>47979631</t>
  </si>
  <si>
    <t>PMS-Montage , s.r.o.</t>
  </si>
  <si>
    <t>VF25004</t>
  </si>
  <si>
    <t xml:space="preserve">Organizácia podujatia - Tréningové zápasnícke sústredenie mládeže Mlynky Biele Vody
miesto konania Mlynky Biele Vody - Slovenský raj:
termín (od 17.11.2025-23.11.2025):
počet aktívnych účastníkov:
Ubytovanie účastníkov sústredenia 30 detí + 2 tréneri, prenájom športovísk, doprava, športové pomôcky, základná regenerácia, zdravotné zabezpečenie tréningov                                                                                                                                                                                                                                                                                                                                         
                                                                                                                                                                                                                                                                                                                                    </t>
  </si>
  <si>
    <t>15.12.2025 16.12.2025</t>
  </si>
  <si>
    <t>Kontaktná osoba zodpovedná za vyplnený formulár
meno a priezvisko: Anton Mozola
e-mail:tonymozola@gmail.com
tel. kontakt (mobil):0903820974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</si>
</sst>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17" val="21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34"/>
      <c r="D1" s="334"/>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4"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4" t="s">
        <v>1329</v>
      </c>
      <c r="C10" s="205"/>
      <c r="D10" s="205"/>
    </row>
    <row r="11" spans="1:4" s="18" customFormat="1" ht="42.75" customHeight="1" x14ac:dyDescent="0.25">
      <c r="A11" s="294" t="s">
        <v>1330</v>
      </c>
      <c r="C11" s="205"/>
      <c r="D11" s="205"/>
    </row>
    <row r="12" spans="1:4" s="18" customFormat="1" ht="20.399999999999999" customHeight="1" x14ac:dyDescent="0.25">
      <c r="A12" s="302" t="s">
        <v>1349</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35"/>
      <c r="D21" s="335"/>
    </row>
    <row r="22" spans="1:4" x14ac:dyDescent="0.25">
      <c r="C22" s="336"/>
      <c r="D22" s="335"/>
    </row>
    <row r="23" spans="1:4" ht="64" x14ac:dyDescent="0.25">
      <c r="A23" s="23" t="s">
        <v>1350</v>
      </c>
      <c r="C23" s="255"/>
      <c r="D23" s="256"/>
    </row>
    <row r="24" spans="1:4" ht="12.75" customHeight="1" x14ac:dyDescent="0.25">
      <c r="C24" s="332"/>
      <c r="D24" s="333"/>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65" customHeight="1" x14ac:dyDescent="0.25"/>
    <row r="33" spans="1:3" ht="15.75" customHeight="1" x14ac:dyDescent="0.25">
      <c r="A33" s="19" t="s">
        <v>1332</v>
      </c>
    </row>
    <row r="34" spans="1:3" ht="12.6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1336</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1342</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400000000000006"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5"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1346</v>
      </c>
    </row>
    <row r="133" spans="1:1" ht="61.5" customHeight="1" x14ac:dyDescent="0.25">
      <c r="A133" s="301" t="s">
        <v>1358</v>
      </c>
    </row>
    <row r="134" spans="1:1" ht="13" x14ac:dyDescent="0.25">
      <c r="A134" s="260" t="s">
        <v>1359</v>
      </c>
    </row>
    <row r="135" spans="1:1" ht="101" x14ac:dyDescent="0.25">
      <c r="A135" s="301" t="s">
        <v>1347</v>
      </c>
    </row>
    <row r="136" spans="1:1" x14ac:dyDescent="0.25">
      <c r="A136"/>
    </row>
    <row r="137" spans="1:1" ht="71.5" customHeight="1" x14ac:dyDescent="0.25">
      <c r="A137" s="300"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0" zoomScaleNormal="100" workbookViewId="0">
      <selection activeCell="B14" sqref="B14:C14"/>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Telovýchovná jednota DUKLA Trenčín, o. z., Gen. M. R. Štefánika 393/16, Trenčín, 911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5" t="s">
        <v>1282</v>
      </c>
      <c r="C14" s="386"/>
      <c r="F14" s="311"/>
      <c r="N14" s="137" t="str">
        <f t="shared" si="0"/>
        <v xml:space="preserve">n - </v>
      </c>
      <c r="O14" s="137" t="s">
        <v>364</v>
      </c>
    </row>
    <row r="15" spans="1:16" ht="34.4" customHeight="1" x14ac:dyDescent="0.25">
      <c r="A15" s="139" t="s">
        <v>1283</v>
      </c>
      <c r="B15" s="385"/>
      <c r="C15" s="386"/>
      <c r="F15" s="388"/>
      <c r="N15" s="137" t="str">
        <f t="shared" si="0"/>
        <v xml:space="preserve">o - </v>
      </c>
      <c r="O15" s="137" t="s">
        <v>365</v>
      </c>
    </row>
    <row r="16" spans="1:16" x14ac:dyDescent="0.25">
      <c r="A16" s="139" t="s">
        <v>1267</v>
      </c>
      <c r="B16" s="142">
        <f>F8</f>
        <v>0</v>
      </c>
      <c r="C16" s="137"/>
      <c r="F16" s="388"/>
      <c r="N16" s="137" t="str">
        <f t="shared" si="0"/>
        <v xml:space="preserve">p - </v>
      </c>
      <c r="O16" s="137" t="s">
        <v>366</v>
      </c>
    </row>
    <row r="17" spans="1:16" ht="32.15" customHeight="1" x14ac:dyDescent="0.25">
      <c r="A17" s="139" t="s">
        <v>1270</v>
      </c>
      <c r="B17" s="142">
        <f>F9</f>
        <v>0</v>
      </c>
      <c r="C17" s="137"/>
      <c r="F17" s="388"/>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18048528</v>
      </c>
      <c r="F19" s="145" t="s">
        <v>1268</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1273</v>
      </c>
      <c r="G21" s="284">
        <v>421947749446</v>
      </c>
      <c r="H21" s="148"/>
      <c r="N21" s="137" t="str">
        <f>O21&amp;" - "&amp;P21</f>
        <v>026 01 - Šport pre všetkých, školský a univerzitný šport</v>
      </c>
      <c r="O21" s="137" t="s">
        <v>317</v>
      </c>
      <c r="P21" s="137" t="s">
        <v>318</v>
      </c>
    </row>
    <row r="22" spans="1:16" x14ac:dyDescent="0.25">
      <c r="A22" s="137"/>
      <c r="B22" s="137"/>
      <c r="F22" s="147" t="s">
        <v>1274</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1275</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B37" sqref="B37"/>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89" t="s">
        <v>1288</v>
      </c>
      <c r="B2" s="389"/>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7" t="s">
        <v>57</v>
      </c>
      <c r="B1" s="337"/>
      <c r="C1" s="337"/>
      <c r="D1" s="337"/>
      <c r="E1" s="337"/>
      <c r="F1" s="337"/>
      <c r="G1" s="337"/>
      <c r="H1" s="337"/>
      <c r="I1" s="52"/>
      <c r="J1" s="37"/>
    </row>
    <row r="2" spans="1:11" ht="15.5" x14ac:dyDescent="0.35">
      <c r="A2" s="343" t="s">
        <v>58</v>
      </c>
      <c r="B2" s="343"/>
      <c r="C2" s="343"/>
      <c r="D2" s="343"/>
      <c r="E2" s="343"/>
      <c r="F2" s="343"/>
      <c r="G2" s="343"/>
      <c r="H2" s="341" t="str">
        <f>+Doklady!I100</f>
        <v>V4</v>
      </c>
      <c r="I2" s="341"/>
    </row>
    <row r="3" spans="1:11" ht="14" x14ac:dyDescent="0.3">
      <c r="A3" s="40"/>
      <c r="B3" s="40"/>
      <c r="C3" s="40"/>
      <c r="D3" s="40"/>
      <c r="E3" s="40"/>
      <c r="F3" s="40"/>
      <c r="G3" s="40"/>
      <c r="H3" s="342">
        <f>+Doklady!I101</f>
        <v>46048</v>
      </c>
      <c r="I3" s="342"/>
    </row>
    <row r="4" spans="1:11" ht="15.75" customHeight="1" x14ac:dyDescent="0.3">
      <c r="A4" s="41" t="s">
        <v>59</v>
      </c>
      <c r="B4" s="338" t="s">
        <v>60</v>
      </c>
      <c r="C4" s="339"/>
      <c r="D4" s="339"/>
      <c r="E4" s="340"/>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4" zoomScaleNormal="100" workbookViewId="0">
      <selection activeCell="C13" sqref="C13"/>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6" t="s">
        <v>311</v>
      </c>
      <c r="B1" s="347"/>
      <c r="C1" s="174">
        <v>46022</v>
      </c>
      <c r="D1" s="26"/>
      <c r="G1" s="252">
        <v>45688</v>
      </c>
    </row>
    <row r="2" spans="1:7" ht="14" x14ac:dyDescent="0.3">
      <c r="A2" s="28"/>
      <c r="B2" s="28"/>
      <c r="G2" s="252">
        <v>45716</v>
      </c>
    </row>
    <row r="3" spans="1:7" ht="14" x14ac:dyDescent="0.3">
      <c r="A3" s="30" t="s">
        <v>312</v>
      </c>
      <c r="B3" s="344" t="str">
        <f>INDEX(Adr!B:B,Doklady!B102+1)</f>
        <v>Telovýchovná jednota DUKLA Trenčín, o. z.</v>
      </c>
      <c r="C3" s="344"/>
      <c r="D3" s="344"/>
      <c r="G3" s="252">
        <v>45747</v>
      </c>
    </row>
    <row r="4" spans="1:7" ht="14" x14ac:dyDescent="0.3">
      <c r="A4" s="30" t="s">
        <v>313</v>
      </c>
      <c r="B4" s="29" t="str">
        <f>RIGHT("0000"&amp;INDEX(Adr!A:A,Doklady!B102+1),8)</f>
        <v>18048528</v>
      </c>
      <c r="G4" s="252">
        <v>45777</v>
      </c>
    </row>
    <row r="5" spans="1:7" ht="14" x14ac:dyDescent="0.3">
      <c r="A5" s="30" t="s">
        <v>314</v>
      </c>
      <c r="B5" s="29" t="str">
        <f>INDEX(Adr!D:D,Doklady!B102+1)&amp;", "&amp;INDEX(Adr!E:E,Doklady!B102+1)</f>
        <v>Gen. M. R. Štefánika 393/16, Trenčín</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9000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9000</v>
      </c>
      <c r="G15" s="252"/>
    </row>
    <row r="16" spans="1:7" ht="14" x14ac:dyDescent="0.3">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51" zoomScaleNormal="100" workbookViewId="0">
      <selection activeCell="B141" sqref="B14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7" t="s">
        <v>329</v>
      </c>
      <c r="B1" s="367"/>
      <c r="C1" s="367"/>
      <c r="D1" s="367"/>
      <c r="E1" s="367"/>
      <c r="F1" s="367"/>
      <c r="G1" s="367"/>
      <c r="H1" s="367"/>
      <c r="I1" s="367"/>
    </row>
    <row r="2" spans="1:26" ht="7.5" customHeight="1" x14ac:dyDescent="0.2">
      <c r="C2" s="8"/>
      <c r="D2" s="8"/>
      <c r="E2" s="8"/>
      <c r="F2" s="8"/>
      <c r="G2" s="8"/>
      <c r="H2" s="8"/>
      <c r="I2" s="8"/>
    </row>
    <row r="3" spans="1:26" s="9" customFormat="1" ht="26.15" customHeight="1" x14ac:dyDescent="0.25">
      <c r="B3" s="160" t="s">
        <v>59</v>
      </c>
      <c r="C3" s="368" t="str">
        <f>INDEX(Adr!B2:B240,Doklady!B102)</f>
        <v>Telovýchovná jednota DUKLA Trenčín, o. z.</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18048528</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Gen. M. R. Štefánika 393/16, Trenčín, 911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9" t="s">
        <v>334</v>
      </c>
      <c r="F9" s="370"/>
      <c r="J9" s="8"/>
      <c r="L9" s="118"/>
      <c r="M9" s="118"/>
      <c r="N9" s="118"/>
      <c r="O9" s="118"/>
      <c r="P9" s="118"/>
      <c r="Q9" s="118"/>
      <c r="R9" s="118"/>
      <c r="S9" s="118"/>
    </row>
    <row r="10" spans="1:26" ht="18" x14ac:dyDescent="0.4">
      <c r="A10" s="69" t="s">
        <v>317</v>
      </c>
      <c r="B10" s="70" t="s">
        <v>318</v>
      </c>
      <c r="C10" s="126">
        <f>SUMIF(FP!J:J,Doklady!$B$1&amp;A10,FP!D:D)</f>
        <v>0</v>
      </c>
      <c r="D10" s="126">
        <f>C10-E10</f>
        <v>0</v>
      </c>
      <c r="E10" s="363">
        <f>SUMIF(K:K,A10,I:I)</f>
        <v>0</v>
      </c>
      <c r="F10" s="36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71">
        <f>+I39-I42+I44-I47</f>
        <v>0</v>
      </c>
      <c r="F11" s="372"/>
      <c r="J11" s="176"/>
      <c r="L11" s="161">
        <f>L41</f>
        <v>2</v>
      </c>
      <c r="M11" s="118"/>
      <c r="N11" s="118"/>
      <c r="O11" s="118"/>
      <c r="P11" s="118"/>
      <c r="Q11" s="118"/>
      <c r="R11" s="118"/>
      <c r="S11" s="118"/>
    </row>
    <row r="12" spans="1:26" ht="18" x14ac:dyDescent="0.4">
      <c r="A12" s="69" t="s">
        <v>321</v>
      </c>
      <c r="B12" s="70" t="s">
        <v>322</v>
      </c>
      <c r="C12" s="126">
        <f>SUMIF(FP!J:J,Doklady!$B$1&amp;A12,FP!D:D)</f>
        <v>9000</v>
      </c>
      <c r="D12" s="126">
        <f>C12-E12</f>
        <v>9000</v>
      </c>
      <c r="E12" s="363">
        <f>SUMIF(K:K,A12,I:I)</f>
        <v>0</v>
      </c>
      <c r="F12" s="36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52" t="s">
        <v>346</v>
      </c>
      <c r="C20" s="353"/>
      <c r="D20" s="353"/>
      <c r="E20" s="353"/>
      <c r="F20" s="353"/>
      <c r="G20" s="353"/>
      <c r="H20" s="354"/>
      <c r="I20" s="73">
        <f>SUMIF(FP!I:I,Doklady!$B$1&amp;A20,FP!D:D)</f>
        <v>0</v>
      </c>
      <c r="T20" s="86"/>
    </row>
    <row r="21" spans="1:20" x14ac:dyDescent="0.2">
      <c r="A21" s="115" t="s">
        <v>347</v>
      </c>
      <c r="B21" s="352" t="s">
        <v>348</v>
      </c>
      <c r="C21" s="353"/>
      <c r="D21" s="353"/>
      <c r="E21" s="353"/>
      <c r="F21" s="353"/>
      <c r="G21" s="353"/>
      <c r="H21" s="354"/>
      <c r="I21" s="73">
        <f>SUMIF(FP!I:I,Doklady!$B$1&amp;A21,FP!D:D)</f>
        <v>0</v>
      </c>
      <c r="T21" s="86"/>
    </row>
    <row r="22" spans="1:20" x14ac:dyDescent="0.2">
      <c r="A22" s="135" t="s">
        <v>349</v>
      </c>
      <c r="B22" s="359" t="s">
        <v>350</v>
      </c>
      <c r="C22" s="360"/>
      <c r="D22" s="360"/>
      <c r="E22" s="360"/>
      <c r="F22" s="360"/>
      <c r="G22" s="360"/>
      <c r="H22" s="361"/>
      <c r="I22" s="73">
        <f>SUMIF(FP!I:I,Doklady!$B$1&amp;A22,FP!D:D)</f>
        <v>9000</v>
      </c>
      <c r="T22" s="86"/>
    </row>
    <row r="23" spans="1:20" x14ac:dyDescent="0.2">
      <c r="A23" s="115" t="s">
        <v>351</v>
      </c>
      <c r="B23" s="352" t="s">
        <v>352</v>
      </c>
      <c r="C23" s="353"/>
      <c r="D23" s="353"/>
      <c r="E23" s="353"/>
      <c r="F23" s="353"/>
      <c r="G23" s="353"/>
      <c r="H23" s="354"/>
      <c r="I23" s="73">
        <f>SUMIF(FP!I:I,Doklady!$B$1&amp;A23,FP!D:D)</f>
        <v>0</v>
      </c>
      <c r="T23" s="86"/>
    </row>
    <row r="24" spans="1:20" x14ac:dyDescent="0.2">
      <c r="A24" s="135" t="s">
        <v>353</v>
      </c>
      <c r="B24" s="352" t="s">
        <v>354</v>
      </c>
      <c r="C24" s="353"/>
      <c r="D24" s="353"/>
      <c r="E24" s="353"/>
      <c r="F24" s="353"/>
      <c r="G24" s="353"/>
      <c r="H24" s="354"/>
      <c r="I24" s="73">
        <f>SUMIF(FP!I:I,Doklady!$B$1&amp;A24,FP!D:D)</f>
        <v>0</v>
      </c>
      <c r="T24" s="86"/>
    </row>
    <row r="25" spans="1:20" x14ac:dyDescent="0.2">
      <c r="A25" s="115" t="s">
        <v>355</v>
      </c>
      <c r="B25" s="375" t="s">
        <v>2233</v>
      </c>
      <c r="C25" s="376"/>
      <c r="D25" s="376"/>
      <c r="E25" s="376"/>
      <c r="F25" s="376"/>
      <c r="G25" s="376"/>
      <c r="H25" s="377"/>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2974</v>
      </c>
      <c r="C28" s="353"/>
      <c r="D28" s="353"/>
      <c r="E28" s="353"/>
      <c r="F28" s="353"/>
      <c r="G28" s="353"/>
      <c r="H28" s="354"/>
      <c r="I28" s="73">
        <f>SUMIF(FP!I:I,Doklady!$B$1&amp;A28,FP!D:D)</f>
        <v>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48"/>
      <c r="C32" s="349"/>
      <c r="D32" s="349"/>
      <c r="E32" s="349"/>
      <c r="F32" s="349"/>
      <c r="G32" s="349"/>
      <c r="H32" s="350"/>
      <c r="I32" s="73">
        <f>SUMIF(FP!I:I,Doklady!$B$1&amp;A32,FP!D:D)</f>
        <v>0</v>
      </c>
      <c r="T32" s="86"/>
    </row>
    <row r="33" spans="1:21" hidden="1" x14ac:dyDescent="0.2">
      <c r="A33" s="115" t="s">
        <v>367</v>
      </c>
      <c r="B33" s="348"/>
      <c r="C33" s="349"/>
      <c r="D33" s="349"/>
      <c r="E33" s="349"/>
      <c r="F33" s="349"/>
      <c r="G33" s="349"/>
      <c r="H33" s="350"/>
      <c r="I33" s="73">
        <f>SUMIF(FP!I:I,Doklady!$B$1&amp;A33,FP!D:D)</f>
        <v>0</v>
      </c>
      <c r="T33" s="86"/>
    </row>
    <row r="34" spans="1:21" hidden="1" x14ac:dyDescent="0.2">
      <c r="A34" s="135" t="s">
        <v>368</v>
      </c>
      <c r="B34" s="351"/>
      <c r="C34" s="351"/>
      <c r="D34" s="351"/>
      <c r="E34" s="351"/>
      <c r="F34" s="351"/>
      <c r="G34" s="351"/>
      <c r="H34" s="351"/>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65"/>
      <c r="B50" s="366"/>
      <c r="C50" s="366"/>
      <c r="D50" s="366"/>
      <c r="E50" s="366"/>
      <c r="F50" s="366"/>
      <c r="G50" s="366"/>
      <c r="H50" s="366"/>
      <c r="I50" s="36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9000</v>
      </c>
      <c r="D53" s="73">
        <f>IF(A53&lt;&gt;"",Doklady!I1-Doklady!J1,"")</f>
        <v>9000</v>
      </c>
      <c r="E53" s="73">
        <f>IF(A53&lt;&gt;"",MIN(D53,C53)*Doklady!C1/(1-Doklady!C1),"")</f>
        <v>0</v>
      </c>
      <c r="F53" s="71">
        <f>IF(A53&lt;&gt;"",Doklady!J1,"")</f>
        <v>0</v>
      </c>
      <c r="G53" s="73">
        <f>+IFERROR(HLOOKUP(IF(RIGHT(B53,15)="bežné transfery",LEFT(B53,LEN(B53)-18),0),$J$40:$K$42,3,0),MIN(C53,D53))</f>
        <v>9000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9000</v>
      </c>
      <c r="D130" s="228">
        <f t="shared" ref="D130:I130" si="9">SUM(D53:D129)</f>
        <v>9000</v>
      </c>
      <c r="E130" s="228">
        <f t="shared" si="9"/>
        <v>0</v>
      </c>
      <c r="F130" s="228">
        <f t="shared" si="9"/>
        <v>0</v>
      </c>
      <c r="G130" s="228">
        <f t="shared" si="9"/>
        <v>9000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8"/>
      <c r="E140" s="378"/>
      <c r="F140" s="378"/>
      <c r="G140" s="378"/>
      <c r="H140" s="378"/>
      <c r="I140" s="378"/>
      <c r="J140" s="85"/>
    </row>
    <row r="141" spans="1:26" ht="68.25" customHeight="1" x14ac:dyDescent="0.25">
      <c r="A141" s="9"/>
      <c r="B141" s="281" t="s">
        <v>3032</v>
      </c>
      <c r="C141" s="214"/>
      <c r="D141" s="362" t="s">
        <v>393</v>
      </c>
      <c r="E141" s="362"/>
      <c r="F141" s="362"/>
      <c r="G141" s="362"/>
      <c r="H141" s="362"/>
      <c r="I141" s="36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3" zoomScaleNormal="100" workbookViewId="0">
      <selection activeCell="D108" sqref="D108"/>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18048528</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9000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486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26" t="s">
        <v>329</v>
      </c>
      <c r="B100" s="326"/>
      <c r="C100" s="326"/>
      <c r="D100" s="326"/>
      <c r="E100" s="326"/>
      <c r="F100" s="326"/>
      <c r="G100" s="326"/>
      <c r="H100" s="326"/>
      <c r="I100" s="328" t="s">
        <v>2976</v>
      </c>
      <c r="J100" s="328"/>
      <c r="K100" s="89"/>
    </row>
    <row r="101" spans="1:25" ht="15.5" x14ac:dyDescent="0.35">
      <c r="A101" s="326"/>
      <c r="B101" s="326"/>
      <c r="C101" s="326"/>
      <c r="D101" s="326"/>
      <c r="E101" s="326"/>
      <c r="F101" s="326"/>
      <c r="G101" s="326"/>
      <c r="H101" s="326"/>
      <c r="I101" s="327">
        <v>46048</v>
      </c>
      <c r="J101" s="327"/>
    </row>
    <row r="102" spans="1:25" ht="14" x14ac:dyDescent="0.3">
      <c r="A102" s="249" t="s">
        <v>398</v>
      </c>
      <c r="B102" s="250">
        <v>217</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29" t="s">
        <v>407</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10" x14ac:dyDescent="0.25">
      <c r="A107" s="14" t="s">
        <v>3026</v>
      </c>
      <c r="B107" s="14" t="s">
        <v>3029</v>
      </c>
      <c r="C107" s="14" t="s">
        <v>3029</v>
      </c>
      <c r="D107" s="16" t="s">
        <v>3031</v>
      </c>
      <c r="E107" s="16"/>
      <c r="F107" s="14" t="s">
        <v>3030</v>
      </c>
      <c r="G107" s="14" t="s">
        <v>3027</v>
      </c>
      <c r="H107" s="14" t="s">
        <v>3028</v>
      </c>
      <c r="I107" s="15">
        <v>9000</v>
      </c>
      <c r="J107" s="77">
        <v>1</v>
      </c>
      <c r="K107" s="92"/>
    </row>
    <row r="108" spans="1:25" ht="12.5" x14ac:dyDescent="0.25">
      <c r="A108" s="14" t="s">
        <v>3026</v>
      </c>
      <c r="B108" s="14"/>
      <c r="C108" s="14"/>
      <c r="D108" s="16"/>
      <c r="E108" s="16"/>
      <c r="F108" s="14"/>
      <c r="G108" s="14"/>
      <c r="H108" s="14"/>
      <c r="I108" s="15"/>
      <c r="J108" s="77"/>
      <c r="K108" s="92"/>
    </row>
    <row r="109" spans="1:25" ht="12.5" x14ac:dyDescent="0.25">
      <c r="A109" s="14" t="s">
        <v>3026</v>
      </c>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2">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2">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2">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2">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2">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2">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2">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x14ac:dyDescent="0.2">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x14ac:dyDescent="0.2">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x14ac:dyDescent="0.2">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x14ac:dyDescent="0.2">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x14ac:dyDescent="0.2">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x14ac:dyDescent="0.2">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x14ac:dyDescent="0.2">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x14ac:dyDescent="0.2">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x14ac:dyDescent="0.2">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x14ac:dyDescent="0.2">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x14ac:dyDescent="0.2">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2.5" x14ac:dyDescent="0.2">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5" x14ac:dyDescent="0.2">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x14ac:dyDescent="0.2">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x14ac:dyDescent="0.2">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2.5" x14ac:dyDescent="0.25">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x14ac:dyDescent="0.2">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x14ac:dyDescent="0.2">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x14ac:dyDescent="0.2">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x14ac:dyDescent="0.2">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x14ac:dyDescent="0.2">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x14ac:dyDescent="0.2">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x14ac:dyDescent="0.2">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x14ac:dyDescent="0.2">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x14ac:dyDescent="0.2">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x14ac:dyDescent="0.2">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x14ac:dyDescent="0.2">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x14ac:dyDescent="0.2">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2.5" x14ac:dyDescent="0.25">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2.5" x14ac:dyDescent="0.25">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x14ac:dyDescent="0.2">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x14ac:dyDescent="0.2">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x14ac:dyDescent="0.2">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x14ac:dyDescent="0.2">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x14ac:dyDescent="0.2">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x14ac:dyDescent="0.2">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x14ac:dyDescent="0.2">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x14ac:dyDescent="0.2">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x14ac:dyDescent="0.2">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x14ac:dyDescent="0.2">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x14ac:dyDescent="0.2">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2.5" x14ac:dyDescent="0.25">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x14ac:dyDescent="0.2">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x14ac:dyDescent="0.2">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x14ac:dyDescent="0.2">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x14ac:dyDescent="0.2">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2.5" x14ac:dyDescent="0.25">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x14ac:dyDescent="0.2">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x14ac:dyDescent="0.2">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x14ac:dyDescent="0.2">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x14ac:dyDescent="0.2">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x14ac:dyDescent="0.2">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x14ac:dyDescent="0.2">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x14ac:dyDescent="0.2">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2.5" x14ac:dyDescent="0.25">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2.5" x14ac:dyDescent="0.25">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x14ac:dyDescent="0.2">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2.5" x14ac:dyDescent="0.2">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0" x14ac:dyDescent="0.2">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x14ac:dyDescent="0.2">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5" x14ac:dyDescent="0.2">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2.5" x14ac:dyDescent="0.2">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x14ac:dyDescent="0.2">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x14ac:dyDescent="0.2">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0" x14ac:dyDescent="0.2">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2.5" x14ac:dyDescent="0.25">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x14ac:dyDescent="0.2">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x14ac:dyDescent="0.2">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x14ac:dyDescent="0.2">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x14ac:dyDescent="0.2">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2.5" x14ac:dyDescent="0.25">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x14ac:dyDescent="0.2">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x14ac:dyDescent="0.2">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x14ac:dyDescent="0.2">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x14ac:dyDescent="0.2">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x14ac:dyDescent="0.2">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x14ac:dyDescent="0.2">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x14ac:dyDescent="0.2">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x14ac:dyDescent="0.2">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x14ac:dyDescent="0.2">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x14ac:dyDescent="0.2">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x14ac:dyDescent="0.2">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x14ac:dyDescent="0.2">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x14ac:dyDescent="0.2">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x14ac:dyDescent="0.2">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x14ac:dyDescent="0.2">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x14ac:dyDescent="0.2">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x14ac:dyDescent="0.2">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x14ac:dyDescent="0.2">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x14ac:dyDescent="0.2">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2.5" x14ac:dyDescent="0.25">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x14ac:dyDescent="0.2">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x14ac:dyDescent="0.2">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x14ac:dyDescent="0.2">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2.5" x14ac:dyDescent="0.25">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x14ac:dyDescent="0.2">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2.5" x14ac:dyDescent="0.25">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2.5" x14ac:dyDescent="0.25">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2.5" x14ac:dyDescent="0.25">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x14ac:dyDescent="0.2">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x14ac:dyDescent="0.2">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x14ac:dyDescent="0.2">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2.5" x14ac:dyDescent="0.25">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x14ac:dyDescent="0.2">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2.5" x14ac:dyDescent="0.25">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x14ac:dyDescent="0.2">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x14ac:dyDescent="0.2">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x14ac:dyDescent="0.2">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2.5" x14ac:dyDescent="0.25">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x14ac:dyDescent="0.2">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x14ac:dyDescent="0.2">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2" activePane="bottomLeft" state="frozen"/>
      <selection activeCell="I2" sqref="I2:L73"/>
      <selection pane="bottomLeft" activeCell="A2" sqref="A2"/>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Telovýchovná jednota DUKLA Trenčín, o. z., Gen. M. R. Štefánika 393/16, Trenčín, 911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1249</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5" customHeight="1" thickBot="1" x14ac:dyDescent="0.3">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2"/>
      <c r="N17" s="137" t="str">
        <f t="shared" si="0"/>
        <v xml:space="preserve">q - </v>
      </c>
      <c r="O17" s="137" t="s">
        <v>367</v>
      </c>
    </row>
    <row r="18" spans="1:16" x14ac:dyDescent="0.25">
      <c r="B18" s="193" t="s">
        <v>1272</v>
      </c>
      <c r="C18" s="142" t="str">
        <f>Spolu!C4</f>
        <v>18048528</v>
      </c>
      <c r="E18" s="147" t="s">
        <v>1273</v>
      </c>
      <c r="F18" s="282">
        <v>421947749446</v>
      </c>
      <c r="N18" s="137" t="str">
        <f t="shared" si="0"/>
        <v xml:space="preserve">r - </v>
      </c>
      <c r="O18" s="137" t="s">
        <v>368</v>
      </c>
    </row>
    <row r="19" spans="1:16" x14ac:dyDescent="0.25">
      <c r="E19" s="147" t="s">
        <v>1274</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1275</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Maťo</cp:lastModifiedBy>
  <cp:revision/>
  <cp:lastPrinted>2025-01-23T13:30:36Z</cp:lastPrinted>
  <dcterms:created xsi:type="dcterms:W3CDTF">2017-02-20T06:20:12Z</dcterms:created>
  <dcterms:modified xsi:type="dcterms:W3CDTF">2026-03-12T08:18:28Z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