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codeName="Tento_zošit" defaultThemeVersion="124226"/>
  <mc:AlternateContent xmlns:mc="http://schemas.openxmlformats.org/markup-compatibility/2006">
    <mc:Choice Requires="x15">
      <x15ac:absPath xmlns:x15ac="http://schemas.microsoft.com/office/spreadsheetml/2010/11/ac" url="/Users/Gabika/Dropbox/2025 TKD dokumenty/ilyo/nadacie/mcras 28.2_odovzdane_schvalene/vyuctovanie/"/>
    </mc:Choice>
  </mc:AlternateContent>
  <xr:revisionPtr revIDLastSave="0" documentId="13_ncr:1_{9AD19278-76E0-3F4A-8288-97C2DC678DE9}" xr6:coauthVersionLast="47" xr6:coauthVersionMax="47" xr10:uidLastSave="{00000000-0000-0000-0000-000000000000}"/>
  <bookViews>
    <workbookView xWindow="3520" yWindow="500" windowWidth="28800" windowHeight="175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K42" i="9" l="1"/>
  <c r="G54" i="9" s="1"/>
  <c r="I54" i="9" s="1"/>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<sst xmlns="http://schemas.openxmlformats.org/spreadsheetml/2006/main" count="6656" uniqueCount="3095">
  <si>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</si>
  <si>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</si>
  <si>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</si>
  <si>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</si>
  <si>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</si>
  <si>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</si>
  <si>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</si>
  <si>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</si>
  <si>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</si>
  <si>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</si>
  <si>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</si>
  <si>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</si>
  <si>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</si>
  <si>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</si>
  <si>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</si>
  <si>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</si>
  <si>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</si>
  <si>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</si>
  <si>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</si>
  <si>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</si>
  <si>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</si>
  <si>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</si>
  <si>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</si>
  <si>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</si>
  <si>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</si>
  <si>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</si>
  <si>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</si>
  <si>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</si>
  <si>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</si>
  <si>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</si>
  <si>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</si>
  <si>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</si>
  <si>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</si>
  <si>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</si>
  <si>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</si>
  <si>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</si>
  <si>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</si>
  <si>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</si>
  <si>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</si>
  <si>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</si>
  <si>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</si>
  <si>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</si>
  <si>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</si>
  <si>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</si>
  <si>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</si>
  <si>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</si>
  <si>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</si>
  <si>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</si>
  <si>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</si>
  <si>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</si>
  <si>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</si>
  <si>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</si>
  <si>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</si>
  <si>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</si>
  <si>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</si>
  <si>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</si>
  <si>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</si>
  <si>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</si>
  <si>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</si>
  <si>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</si>
  <si>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</si>
  <si>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</si>
  <si>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</si>
  <si>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</si>
  <si>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</si>
  <si>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</si>
  <si>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</si>
  <si>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</si>
  <si>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</si>
  <si>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</si>
  <si>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</si>
  <si>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</si>
  <si>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</si>
  <si>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</si>
  <si>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</si>
  <si>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</si>
  <si>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</si>
  <si>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</si>
  <si>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</si>
  <si>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</si>
  <si>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</si>
  <si>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</si>
  <si>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</si>
  <si>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</si>
  <si>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</si>
  <si>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</si>
  <si>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</si>
  <si>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</si>
  <si>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</si>
  <si>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</si>
  <si>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</si>
  <si>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</si>
  <si>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</si>
  <si>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</si>
  <si>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</si>
  <si>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</si>
  <si>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</si>
  <si>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</si>
  <si>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</si>
  <si>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</si>
  <si>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</si>
  <si>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</si>
  <si>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</si>
  <si>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</si>
  <si>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</si>
  <si>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</si>
  <si>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</si>
  <si>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</si>
  <si>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</si>
  <si>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</si>
  <si>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</si>
  <si>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</si>
  <si>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</si>
  <si>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</si>
  <si>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</si>
  <si>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</si>
  <si>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</si>
  <si>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</si>
  <si>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</si>
  <si>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</si>
  <si>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</si>
  <si>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</si>
  <si>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</si>
  <si>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</si>
  <si>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</si>
  <si>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</si>
  <si>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</si>
  <si>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</si>
  <si>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</si>
  <si>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</si>
  <si>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</si>
  <si>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</si>
  <si>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</si>
  <si>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</si>
  <si>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</si>
  <si>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</si>
  <si>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</si>
  <si>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</si>
  <si>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</si>
  <si>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</si>
  <si>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</si>
  <si>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</si>
  <si>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</si>
  <si>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</si>
  <si>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</si>
  <si>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</si>
  <si>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</si>
  <si>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</si>
  <si>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</si>
  <si>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</si>
  <si>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</si>
  <si>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</si>
  <si>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</si>
  <si>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</si>
  <si>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</si>
  <si>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</si>
  <si>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</si>
  <si>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</si>
  <si>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</si>
  <si>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</si>
  <si>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</si>
  <si>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</si>
  <si>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</si>
  <si>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</si>
  <si>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</si>
  <si>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</si>
  <si>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</si>
  <si>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</si>
  <si>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</si>
  <si>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</si>
  <si>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</si>
  <si>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</si>
  <si>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</si>
  <si>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</si>
  <si>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</si>
  <si>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</si>
  <si>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</si>
  <si>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</si>
  <si>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</si>
  <si>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</si>
  <si>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</si>
  <si>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</si>
  <si>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</si>
  <si>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</si>
  <si>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</si>
  <si>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</si>
  <si>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</si>
  <si>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</si>
  <si>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</si>
  <si>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</si>
  <si>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</si>
  <si>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</si>
  <si>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</si>
  <si>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</si>
  <si>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</si>
  <si>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</si>
  <si>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</si>
  <si>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</si>
  <si>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</si>
  <si>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</si>
  <si>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</si>
  <si>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</si>
  <si>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</si>
  <si>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</si>
  <si>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</si>
  <si>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</si>
  <si>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</si>
  <si>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</si>
  <si>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</si>
  <si>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</si>
  <si>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</si>
  <si>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</si>
  <si>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</si>
  <si>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</si>
  <si>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</si>
  <si>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</si>
  <si>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</si>
  <si>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</si>
  <si>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</si>
  <si>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</si>
  <si>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</si>
  <si>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</si>
  <si>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</si>
  <si>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</si>
  <si>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</si>
  <si>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</si>
  <si>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</si>
  <si>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</si>
  <si>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</si>
  <si>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</si>
  <si>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</si>
  <si>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</si>
  <si>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</si>
  <si>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</si>
  <si>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</si>
  <si>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</si>
  <si>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</si>
  <si>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</si>
  <si>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</si>
  <si>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</si>
  <si>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</si>
  <si>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</si>
  <si>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</si>
  <si>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</si>
  <si>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</si>
  <si>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</si>
  <si>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</si>
  <si>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</si>
  <si>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</si>
  <si>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</si>
  <si>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</si>
  <si>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</si>
  <si>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</si>
  <si>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</si>
  <si>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</si>
  <si>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</si>
  <si>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</si>
  <si>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</si>
  <si>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</si>
  <si>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</si>
  <si>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</si>
  <si>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</si>
  <si>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</si>
  <si>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</si>
  <si>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</si>
  <si>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</si>
  <si>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</si>
  <si>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</si>
  <si>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</si>
  <si>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</si>
  <si>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</si>
  <si>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</si>
  <si>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</si>
  <si>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</si>
  <si>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</si>
  <si>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</si>
  <si>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</si>
  <si>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</si>
  <si>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</si>
  <si>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</si>
  <si>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</si>
  <si>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</si>
  <si>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</si>
  <si>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</si>
  <si>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</si>
  <si>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</si>
  <si>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</si>
  <si>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</si>
  <si>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</si>
  <si>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</si>
  <si>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</si>
  <si>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</si>
  <si>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</si>
  <si>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</si>
  <si>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</si>
  <si>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</si>
  <si>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</si>
  <si>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</si>
  <si>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</si>
  <si>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</si>
  <si>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</si>
  <si>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</si>
  <si>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</si>
  <si>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</si>
  <si>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</si>
  <si>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</si>
  <si>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</si>
  <si>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</si>
  <si>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</si>
  <si>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</si>
  <si>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</si>
  <si>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</si>
  <si>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</si>
  <si>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</si>
  <si>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</si>
  <si>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</si>
  <si>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</si>
  <si>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</si>
  <si>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</si>
  <si>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</si>
  <si>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</si>
  <si>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</si>
  <si>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</si>
  <si>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</si>
  <si>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</si>
  <si>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</si>
  <si>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</si>
  <si>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</si>
  <si>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</si>
  <si>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</si>
  <si>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</si>
  <si>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</si>
  <si>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</si>
  <si>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</si>
  <si>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</si>
  <si>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</si>
  <si>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</si>
  <si>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</si>
  <si>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</si>
  <si>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</si>
  <si>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</si>
  <si>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</si>
  <si>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</si>
  <si>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</si>
  <si>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</si>
  <si>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</si>
  <si>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</si>
  <si>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</si>
  <si>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</si>
  <si>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</si>
  <si>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</si>
  <si>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</si>
  <si>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</si>
  <si>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</si>
  <si>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</si>
  <si>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</si>
  <si>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</si>
  <si>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</si>
  <si>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</si>
  <si>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</si>
  <si>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</si>
  <si>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</si>
  <si>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</si>
  <si>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</si>
  <si>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</si>
  <si>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</si>
  <si>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</si>
  <si>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</si>
  <si>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</si>
  <si>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</si>
  <si>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</si>
  <si>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</si>
  <si>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</si>
  <si>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</si>
  <si>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</si>
  <si>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</si>
  <si>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</si>
  <si>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</si>
  <si>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</si>
  <si>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</si>
  <si>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</si>
  <si>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</si>
  <si>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</si>
  <si>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</si>
  <si>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</si>
  <si>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</si>
  <si>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</si>
  <si>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</si>
  <si>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</si>
  <si>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</si>
  <si>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</si>
  <si>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</si>
  <si>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</si>
  <si>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</si>
  <si>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</si>
  <si>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</si>
  <si>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</si>
  <si>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</si>
  <si>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</si>
  <si>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</si>
  <si>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</si>
  <si>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</si>
  <si>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</si>
  <si>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</si>
  <si>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</si>
  <si>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</si>
  <si>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</si>
  <si>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</si>
  <si>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</si>
  <si>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</si>
  <si>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</si>
  <si>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</si>
  <si>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</si>
  <si>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</si>
  <si>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</si>
  <si>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</si>
  <si>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</si>
  <si>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</si>
  <si>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</si>
  <si>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</si>
  <si>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</si>
  <si>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</si>
  <si>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</si>
  <si>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</si>
  <si>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</si>
  <si>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</si>
  <si>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</si>
  <si>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</si>
  <si>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</si>
  <si>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</si>
  <si>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</si>
  <si>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</si>
  <si>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</si>
  <si>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</si>
  <si>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</si>
  <si>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</si>
  <si>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</si>
  <si>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</si>
  <si>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</si>
  <si>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</si>
  <si>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</si>
  <si>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</si>
  <si>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</si>
  <si>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</si>
  <si>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</si>
  <si>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</si>
  <si>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</si>
  <si>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</si>
  <si>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</si>
  <si>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</si>
  <si>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</si>
  <si>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</si>
  <si>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</si>
  <si>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</si>
  <si>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</si>
  <si>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</si>
  <si>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</si>
  <si>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</si>
  <si>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</si>
  <si>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</si>
  <si>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</si>
  <si>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</si>
  <si>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</si>
  <si>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</si>
  <si>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</si>
  <si>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</si>
  <si>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</si>
  <si>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</si>
  <si>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</si>
  <si>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</si>
  <si>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</si>
  <si>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</si>
  <si>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</si>
  <si>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</si>
  <si>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</si>
  <si>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</si>
  <si>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</si>
  <si>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</si>
  <si>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</si>
  <si>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</si>
  <si>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</si>
  <si>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</si>
  <si>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</si>
  <si>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</si>
  <si>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</si>
  <si>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</si>
  <si>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</si>
  <si>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</si>
  <si>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</si>
  <si>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</si>
  <si>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</si>
  <si>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</si>
  <si>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</si>
  <si>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</si>
  <si>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</si>
  <si>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</si>
  <si>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</si>
  <si>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</si>
  <si>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</si>
  <si>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</si>
  <si>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</si>
  <si>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</si>
  <si>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</si>
  <si>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</si>
  <si>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</si>
  <si>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</si>
  <si>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</si>
  <si>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</si>
  <si>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</si>
  <si>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</si>
  <si>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</si>
  <si>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</si>
  <si>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</si>
  <si>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</si>
  <si>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</si>
  <si>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</si>
  <si>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</si>
  <si>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</si>
  <si>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</si>
  <si>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</si>
  <si>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</si>
  <si>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</si>
  <si>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</si>
  <si>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</si>
  <si>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</si>
  <si>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</si>
  <si>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</si>
  <si>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</si>
  <si>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</si>
  <si>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</si>
  <si>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</si>
  <si>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</si>
  <si>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</si>
  <si>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</si>
  <si>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</si>
  <si>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</si>
  <si>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</si>
  <si>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</si>
  <si>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</si>
  <si>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</si>
  <si>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</si>
  <si>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</si>
  <si>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</si>
  <si>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</si>
  <si>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</si>
  <si>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</si>
  <si>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</si>
  <si>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</si>
  <si>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</si>
  <si>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</si>
  <si>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</si>
  <si>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</si>
  <si>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</si>
  <si>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</si>
  <si>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</si>
  <si>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</si>
  <si>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</si>
  <si>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</si>
  <si>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</si>
  <si>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</si>
  <si>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</si>
  <si>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</si>
  <si>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</si>
  <si>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</si>
  <si>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</si>
  <si>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</si>
  <si>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</si>
  <si>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</si>
  <si>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</si>
  <si>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</si>
  <si>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</si>
  <si>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</si>
  <si>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</si>
  <si>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</si>
  <si>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</si>
  <si>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</si>
  <si>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</si>
  <si>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</si>
  <si>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</si>
  <si>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</si>
  <si>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</si>
  <si>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</si>
  <si>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</si>
  <si>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</si>
  <si>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</si>
  <si>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</si>
  <si>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</si>
  <si>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</si>
  <si>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</si>
  <si>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</si>
  <si>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</si>
  <si>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</si>
  <si>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</si>
  <si>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</si>
  <si>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</si>
  <si>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</si>
  <si>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</si>
  <si>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</si>
  <si>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</si>
  <si>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</si>
  <si>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</si>
  <si>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</si>
  <si>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</si>
  <si>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</si>
  <si>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</si>
  <si>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</si>
  <si>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</si>
  <si>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</si>
  <si>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</si>
  <si>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</si>
  <si>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</si>
  <si>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</si>
  <si>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</si>
  <si>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</si>
  <si>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</si>
  <si>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</si>
  <si>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</si>
  <si>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</si>
  <si>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</si>
  <si>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</si>
  <si>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</si>
  <si>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</si>
  <si>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</si>
  <si>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</si>
  <si>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</si>
  <si>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</si>
  <si>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</si>
  <si>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</si>
  <si>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</si>
  <si>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</si>
  <si>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</si>
  <si>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</si>
  <si>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</si>
  <si>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</si>
  <si>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</si>
  <si>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</si>
  <si>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</si>
  <si>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</si>
  <si>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</si>
  <si>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</si>
  <si>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</si>
  <si>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</si>
  <si>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</si>
  <si>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</si>
  <si>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</si>
  <si>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</si>
  <si>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</si>
  <si>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</si>
  <si>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</si>
  <si>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</si>
  <si>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</si>
  <si>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</si>
  <si>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</si>
  <si>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</si>
  <si>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</si>
  <si>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</si>
  <si>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</si>
  <si>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</si>
  <si>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</si>
  <si>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</si>
  <si>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</si>
  <si>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</si>
  <si>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</si>
  <si>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</si>
  <si>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</si>
  <si>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</si>
  <si>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</si>
  <si>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</si>
  <si>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</si>
  <si>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</si>
  <si>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</si>
  <si>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</si>
  <si>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</si>
  <si>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</si>
  <si>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</si>
  <si>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</si>
  <si>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</si>
  <si>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</si>
  <si>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</si>
  <si>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</si>
  <si>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</si>
  <si>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</si>
  <si>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</si>
  <si>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</si>
  <si>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</si>
  <si>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</si>
  <si>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</si>
  <si>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</si>
  <si>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</si>
  <si>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</si>
  <si>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</si>
  <si>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</si>
  <si>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</si>
  <si>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</si>
  <si>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</si>
  <si>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</si>
  <si>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</si>
  <si>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</si>
  <si>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</si>
  <si>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</si>
  <si>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</si>
  <si>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</si>
  <si>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</si>
  <si>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</si>
  <si>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</si>
  <si>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</si>
  <si>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</si>
  <si>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</si>
  <si>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</si>
  <si>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</si>
  <si>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</si>
  <si>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</si>
  <si>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</si>
  <si>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</si>
  <si>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</si>
  <si>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</si>
  <si>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</si>
  <si>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</si>
  <si>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</si>
  <si>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</si>
  <si>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</si>
  <si>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</si>
  <si>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</si>
  <si>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</si>
  <si>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</si>
  <si>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</si>
  <si>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</si>
  <si>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</si>
  <si>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</si>
  <si>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</si>
  <si>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</si>
  <si>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</si>
  <si>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</si>
  <si>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</si>
  <si>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</si>
  <si>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</si>
  <si>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</si>
  <si>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</si>
  <si>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</si>
  <si>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</si>
  <si>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</si>
  <si>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</si>
  <si>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</si>
  <si>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</si>
  <si>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</si>
  <si>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</si>
  <si>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</si>
  <si>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</si>
  <si>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</si>
  <si>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</si>
  <si>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</si>
  <si>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</si>
  <si>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</si>
  <si>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</si>
  <si>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</si>
  <si>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</si>
  <si>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</si>
  <si>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</si>
  <si>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</si>
  <si>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</si>
  <si>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</si>
  <si>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</si>
  <si>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</si>
  <si>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</si>
  <si>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</si>
  <si>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</si>
  <si>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</si>
  <si>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</si>
  <si>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</si>
  <si>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</si>
  <si>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</si>
  <si>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</si>
  <si>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</si>
  <si>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</si>
  <si>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</si>
  <si>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</si>
  <si>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</si>
  <si>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</si>
  <si>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</si>
  <si>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</si>
  <si>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</si>
  <si>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</si>
  <si>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</si>
  <si>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</si>
  <si>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</si>
  <si>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</si>
  <si>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</si>
  <si>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</si>
  <si>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</si>
  <si>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</si>
  <si>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</si>
  <si>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</si>
  <si>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</si>
  <si>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</si>
  <si>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</si>
  <si>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</si>
  <si>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</si>
  <si>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</si>
  <si>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</si>
  <si>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</si>
  <si>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</si>
  <si>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</si>
  <si>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</si>
  <si>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</si>
  <si>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</si>
  <si>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</si>
  <si>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</si>
  <si>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</si>
  <si>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</si>
  <si>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</si>
  <si>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</si>
  <si>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</si>
  <si>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</si>
  <si>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</si>
  <si>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</si>
  <si>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</si>
  <si>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</si>
  <si>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</si>
  <si>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</si>
  <si>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</si>
  <si>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</si>
  <si>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</si>
  <si>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</si>
  <si>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</si>
  <si>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</si>
  <si>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</si>
  <si>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</si>
  <si>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</si>
  <si>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</si>
  <si>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</si>
  <si>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</si>
  <si>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</si>
  <si>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</si>
  <si>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</si>
  <si>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</si>
  <si>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</si>
  <si>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</si>
  <si>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</si>
  <si>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</si>
  <si>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</si>
  <si>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</si>
  <si>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</si>
  <si>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</si>
  <si>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</si>
  <si>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</si>
  <si>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</si>
  <si>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</si>
  <si>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</si>
  <si>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</si>
  <si>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</si>
  <si>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</si>
  <si>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</si>
  <si>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</si>
  <si>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</si>
  <si>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</si>
  <si>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</si>
  <si>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</si>
  <si>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</si>
  <si>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</si>
  <si>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</si>
  <si>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</si>
  <si>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</si>
  <si>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</si>
  <si>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</si>
  <si>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</si>
  <si>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</si>
  <si>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</si>
  <si>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</si>
  <si>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</si>
  <si>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</si>
  <si>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</si>
  <si>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</si>
  <si>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</si>
  <si>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</si>
  <si>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</si>
  <si>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</si>
  <si>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</si>
  <si>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</si>
  <si>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</si>
  <si>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</si>
  <si>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</si>
  <si>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</si>
  <si>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</si>
  <si>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</si>
  <si>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</si>
  <si>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</si>
  <si>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</si>
  <si>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</si>
  <si>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</si>
  <si>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</si>
  <si>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</si>
  <si>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</si>
  <si>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</si>
  <si>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</si>
  <si>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</si>
  <si>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</si>
  <si>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</si>
  <si>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</si>
  <si>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</si>
  <si>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</si>
  <si>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</si>
  <si>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</si>
  <si>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</si>
  <si>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</si>
  <si>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</si>
  <si>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</si>
  <si>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</si>
  <si>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</si>
  <si>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</si>
  <si>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</si>
  <si>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</si>
  <si>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</si>
  <si>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</si>
  <si>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</si>
  <si>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</si>
  <si>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</si>
  <si>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</si>
  <si>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</si>
  <si>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</si>
  <si>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</si>
  <si>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</si>
  <si>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</si>
  <si>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</si>
  <si>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</si>
  <si>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</si>
  <si>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</si>
  <si>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</si>
  <si>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</si>
  <si>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</si>
  <si>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</si>
  <si>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</si>
  <si>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</si>
  <si>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</si>
  <si>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</si>
  <si>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</si>
  <si>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</si>
  <si>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</si>
  <si>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</si>
  <si>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</si>
  <si>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</si>
  <si>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</si>
  <si>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</si>
  <si>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</si>
  <si>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</si>
  <si>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</si>
  <si>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</si>
  <si>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</si>
  <si>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</si>
  <si>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</si>
  <si>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</si>
  <si>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</si>
  <si>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</si>
  <si>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</si>
  <si>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</si>
  <si>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</si>
  <si>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</si>
  <si>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</si>
  <si>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</si>
  <si>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</si>
  <si>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</si>
  <si>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</si>
  <si>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</si>
  <si>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</si>
  <si>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</si>
  <si>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</si>
  <si>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</si>
  <si>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</si>
  <si>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</si>
  <si>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</si>
  <si>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</si>
  <si>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</si>
  <si>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</si>
  <si>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</si>
  <si>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</si>
  <si>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</si>
  <si>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</si>
  <si>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</si>
  <si>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</si>
  <si>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</si>
  <si>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</si>
  <si>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</si>
  <si>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</si>
  <si>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</si>
  <si>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</si>
  <si>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</si>
  <si>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</si>
  <si>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</si>
  <si>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</si>
  <si>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</si>
  <si>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</si>
  <si>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</si>
  <si>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</si>
  <si>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</si>
  <si>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</si>
  <si>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</si>
  <si>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</si>
  <si>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</si>
  <si>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</si>
  <si>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</si>
  <si>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</si>
  <si>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</si>
  <si>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</si>
  <si>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</si>
  <si>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</si>
  <si>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</si>
  <si>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</si>
  <si>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</si>
  <si>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</si>
  <si>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</si>
  <si>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</si>
  <si>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</si>
  <si>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</si>
  <si>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</si>
  <si>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</si>
  <si>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</si>
  <si>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</si>
  <si>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</si>
  <si>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</si>
  <si>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</si>
  <si>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</si>
  <si>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</si>
  <si>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</si>
  <si>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</si>
  <si>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</si>
  <si>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</si>
  <si>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</si>
  <si>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</si>
  <si>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</si>
  <si>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</si>
  <si>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</si>
  <si>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</si>
  <si>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</si>
  <si>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</si>
  <si>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</si>
  <si>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</si>
  <si>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</si>
  <si>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</si>
  <si>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</si>
  <si>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</si>
  <si>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</si>
  <si>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</si>
  <si>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</si>
  <si>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</si>
  <si>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</si>
  <si>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</si>
  <si>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</si>
  <si>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</si>
  <si>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</si>
  <si>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</si>
  <si>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</si>
  <si>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</si>
  <si>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</si>
  <si>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</si>
  <si>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</si>
  <si>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</si>
  <si>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</si>
  <si>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</si>
  <si>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</si>
  <si>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</si>
  <si>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</si>
  <si>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</si>
  <si>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</si>
  <si>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</si>
  <si>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</si>
  <si>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</si>
  <si>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</si>
  <si>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</si>
  <si>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</si>
  <si>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</si>
  <si>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</si>
  <si>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</si>
  <si>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</si>
  <si>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</si>
  <si>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</si>
  <si>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</si>
  <si>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</si>
  <si>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</si>
  <si>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</si>
  <si>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</si>
  <si>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</si>
  <si>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</si>
  <si>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</si>
  <si>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</si>
  <si>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</si>
  <si>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</si>
  <si>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</si>
  <si>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</si>
  <si>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</si>
  <si>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</si>
  <si>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</si>
  <si>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</si>
  <si>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</si>
  <si>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</si>
  <si>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</si>
  <si>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</si>
  <si>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</si>
  <si>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</si>
  <si>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</si>
  <si>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</si>
  <si>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</si>
  <si>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</si>
  <si>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</si>
  <si>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</si>
  <si>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</si>
  <si>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</si>
  <si>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</si>
  <si>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</si>
  <si>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</si>
  <si>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</si>
  <si>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</si>
  <si>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</si>
  <si>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</si>
  <si>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</si>
  <si>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</si>
  <si>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</si>
  <si>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</si>
  <si>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</si>
  <si>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</si>
  <si>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</si>
  <si>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</si>
  <si>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</si>
  <si>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</si>
  <si>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</si>
  <si>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</si>
  <si>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</si>
  <si>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</si>
  <si>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</si>
  <si>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</si>
  <si>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</si>
  <si>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</si>
  <si>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</si>
  <si>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</si>
  <si>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</si>
  <si>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</si>
  <si>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</si>
  <si>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</si>
  <si>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</si>
  <si>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</si>
  <si>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</si>
  <si>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</si>
  <si>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</si>
  <si>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</si>
  <si>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</si>
  <si>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</si>
  <si>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</si>
  <si>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</si>
  <si>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</si>
  <si>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</si>
  <si>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</si>
  <si>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</si>
  <si>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</si>
  <si>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</si>
  <si>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</si>
  <si>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</si>
  <si>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</si>
  <si>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</si>
  <si>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</si>
  <si>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</si>
  <si>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</si>
  <si>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</si>
  <si>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</si>
  <si>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</si>
  <si>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</si>
  <si>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</si>
  <si>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</si>
  <si>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</si>
  <si>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</si>
  <si>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</si>
  <si>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</si>
  <si>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</si>
  <si>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</si>
  <si>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</si>
  <si>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</si>
  <si>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</si>
  <si>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</si>
  <si>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</si>
  <si>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</si>
  <si>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</si>
  <si>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</si>
  <si>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</si>
  <si>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</si>
  <si>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</si>
  <si>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</si>
  <si>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</si>
  <si>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</si>
  <si>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</si>
  <si>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</si>
  <si>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</si>
  <si>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</si>
  <si>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</si>
  <si>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</si>
  <si>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</si>
  <si>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</si>
  <si>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</si>
  <si>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</si>
  <si>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</si>
  <si>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</si>
  <si>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</si>
  <si>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</si>
  <si>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</si>
  <si>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</si>
  <si>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</si>
  <si>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</si>
  <si>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</si>
  <si>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</si>
  <si>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</si>
  <si>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</si>
  <si>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</si>
  <si>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</si>
  <si>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</si>
  <si>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</si>
  <si>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</si>
  <si>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</si>
  <si>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</si>
  <si>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</si>
  <si>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</si>
  <si>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</si>
  <si>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</si>
  <si>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</si>
  <si>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</si>
  <si>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</si>
  <si>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</si>
  <si>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</si>
  <si>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</si>
  <si>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</si>
  <si>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</si>
  <si>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</si>
  <si>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</si>
  <si>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</si>
  <si>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</si>
  <si>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</si>
  <si>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</si>
  <si>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</si>
  <si>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</si>
  <si>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</si>
  <si>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</si>
  <si>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</si>
  <si>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</si>
  <si>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</si>
  <si>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</si>
  <si>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</si>
  <si>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</si>
  <si>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</si>
  <si>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</si>
  <si>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</si>
  <si>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</si>
  <si>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</si>
  <si>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</si>
  <si>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</si>
  <si>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</si>
  <si>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</si>
  <si>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</si>
  <si>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</si>
  <si>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</si>
  <si>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</si>
  <si>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</si>
  <si>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</si>
  <si>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</si>
  <si>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</si>
  <si>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</si>
  <si>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</si>
  <si>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</si>
  <si>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</si>
  <si>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</si>
  <si>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</si>
  <si>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</si>
  <si>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</si>
  <si>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</si>
  <si>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</si>
  <si>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</si>
  <si>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</si>
  <si>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</si>
  <si>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</si>
  <si>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</si>
  <si>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</si>
  <si>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</si>
  <si>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</si>
  <si>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</si>
  <si>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</si>
  <si>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</si>
  <si>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</si>
  <si>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</si>
  <si>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</si>
  <si>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</si>
  <si>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</si>
  <si>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</si>
  <si>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</si>
  <si>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</si>
  <si>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</si>
  <si>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</si>
  <si>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</si>
  <si>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</si>
  <si>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</si>
  <si>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</si>
  <si>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</si>
  <si>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</si>
  <si>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</si>
  <si>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</si>
  <si>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</si>
  <si>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</si>
  <si>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</si>
  <si>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</si>
  <si>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</si>
  <si>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</si>
  <si>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</si>
  <si>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</si>
  <si>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</si>
  <si>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</si>
  <si>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</si>
  <si>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</si>
  <si>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</si>
  <si>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</si>
  <si>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</si>
  <si>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</si>
  <si>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</si>
  <si>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</si>
  <si>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</si>
  <si>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</si>
  <si>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</si>
  <si>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</si>
  <si>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</si>
  <si>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</si>
  <si>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</si>
  <si>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</si>
  <si>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</si>
  <si>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</si>
  <si>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</si>
  <si>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</si>
  <si>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</si>
  <si>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</si>
  <si>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</si>
  <si>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</si>
  <si>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</si>
  <si>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</si>
  <si>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</si>
  <si>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</si>
  <si>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</si>
  <si>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</si>
  <si>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</si>
  <si>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</si>
  <si>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</si>
  <si>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</si>
  <si>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</si>
  <si>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</si>
  <si>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</si>
  <si>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</si>
  <si>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</si>
  <si>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</si>
  <si>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</si>
  <si>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</si>
  <si>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</si>
  <si>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</si>
  <si>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</si>
  <si>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</si>
  <si>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</si>
  <si>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</si>
  <si>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</si>
  <si>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</si>
  <si>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</si>
  <si>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</si>
  <si>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</si>
  <si>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</si>
  <si>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</si>
  <si>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</si>
  <si>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</si>
  <si>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</si>
  <si>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</si>
  <si>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</si>
  <si>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</si>
  <si>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</si>
  <si>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</si>
  <si>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</si>
  <si>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</si>
  <si>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</si>
  <si>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</si>
  <si>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</si>
  <si>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</si>
  <si>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</si>
  <si>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</si>
  <si>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</si>
  <si>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</si>
  <si>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</si>
  <si>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</si>
  <si>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</si>
  <si>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</si>
  <si>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</si>
  <si>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</si>
  <si>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</si>
  <si>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</si>
  <si>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</si>
  <si>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</si>
  <si>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</si>
  <si>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</si>
  <si>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</si>
  <si>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</si>
  <si>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</si>
  <si>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</si>
  <si>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</si>
  <si>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</si>
  <si>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</si>
  <si>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</si>
  <si>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</si>
  <si>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</si>
  <si>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</si>
  <si>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</si>
  <si>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</si>
  <si>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</si>
  <si>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</si>
  <si>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</si>
  <si>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</si>
  <si>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</si>
  <si>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</si>
  <si>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</si>
  <si>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</si>
  <si>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</si>
  <si>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</si>
  <si>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</si>
  <si>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</si>
  <si>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</si>
  <si>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</si>
  <si>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</si>
  <si>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</si>
  <si>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</si>
  <si>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</si>
  <si>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</si>
  <si>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</si>
  <si>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</si>
  <si>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</si>
  <si>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</si>
  <si>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</si>
  <si>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</si>
  <si>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</si>
  <si>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</si>
  <si>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</si>
  <si>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</si>
  <si>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</si>
  <si>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</si>
  <si>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</si>
  <si>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</si>
  <si>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</si>
  <si>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</si>
  <si>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</si>
  <si>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</si>
  <si>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</si>
  <si>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</si>
  <si>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</si>
  <si>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</si>
  <si>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</si>
  <si>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</si>
  <si>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</si>
  <si>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</si>
  <si>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</si>
  <si>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</si>
  <si>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</si>
  <si>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</si>
  <si>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</si>
  <si>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</si>
  <si>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</si>
  <si>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</si>
  <si>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</si>
  <si>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</si>
  <si>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</si>
  <si>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</si>
  <si>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</si>
  <si>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</si>
  <si>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</si>
  <si>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</si>
  <si>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</si>
  <si>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</si>
  <si>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</si>
  <si>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</si>
  <si>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</si>
  <si>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</si>
  <si>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</si>
  <si>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</si>
  <si>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</si>
  <si>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</si>
  <si>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</si>
  <si>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</si>
  <si>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</si>
  <si>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</si>
  <si>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</si>
  <si>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</si>
  <si>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</si>
  <si>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</si>
  <si>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</si>
  <si>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</si>
  <si>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</si>
  <si>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</si>
  <si>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</si>
  <si>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</si>
  <si>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</si>
  <si>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</si>
  <si>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</si>
  <si>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</si>
  <si>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</si>
  <si>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</si>
  <si>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</si>
  <si>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</si>
  <si>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</si>
  <si>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</si>
  <si>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</si>
  <si>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</si>
  <si>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</si>
  <si>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</si>
  <si>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</si>
  <si>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</si>
  <si>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</si>
  <si>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</si>
  <si>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</si>
  <si>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</si>
  <si>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</si>
  <si>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</si>
  <si>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</si>
  <si>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</si>
  <si>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</si>
  <si>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</si>
  <si>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</si>
  <si>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</si>
  <si>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</si>
  <si>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</si>
  <si>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</si>
  <si>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</si>
  <si>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</si>
  <si>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</si>
  <si>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</si>
  <si>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</si>
  <si>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</si>
  <si>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</si>
  <si>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</si>
  <si>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</si>
  <si>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</si>
  <si>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</si>
  <si>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</si>
  <si>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</si>
  <si>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</si>
  <si>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</si>
  <si>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</si>
  <si>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</si>
  <si>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</si>
  <si>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</si>
  <si>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</si>
  <si>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</si>
  <si>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</si>
  <si>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</si>
  <si>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</si>
  <si>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</si>
  <si>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</si>
  <si>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</si>
  <si>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</si>
  <si>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</si>
  <si>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</si>
  <si>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</si>
  <si>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</si>
  <si>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</si>
  <si>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</si>
  <si>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</si>
  <si>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</si>
  <si>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</si>
  <si>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</si>
  <si>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</si>
  <si>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</si>
  <si>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</si>
  <si>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</si>
  <si>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</si>
  <si>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</si>
  <si>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</si>
  <si>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</si>
  <si>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</si>
  <si>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</si>
  <si>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</si>
  <si>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</si>
  <si>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</si>
  <si>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</si>
  <si>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</si>
  <si>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</si>
  <si>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</si>
  <si>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</si>
  <si>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</si>
  <si>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</si>
  <si>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</si>
  <si>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</si>
  <si>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</si>
  <si>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</si>
  <si>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</si>
  <si>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</si>
  <si>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</si>
  <si>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</si>
  <si>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</si>
  <si>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</si>
  <si>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</si>
  <si>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</si>
  <si>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</si>
  <si>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</si>
  <si>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</si>
  <si>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</si>
  <si>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</si>
  <si>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</si>
  <si>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</si>
  <si>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</si>
  <si>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</si>
  <si>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</si>
  <si>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</si>
  <si>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</si>
  <si>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</si>
  <si>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</si>
  <si>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</si>
  <si>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</si>
  <si>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</si>
  <si>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</si>
  <si>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</si>
  <si>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</si>
  <si>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</si>
  <si>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</si>
  <si>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</si>
  <si>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</si>
  <si>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</si>
  <si>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</si>
  <si>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</si>
  <si>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</si>
  <si>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</si>
  <si>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</si>
  <si>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</si>
  <si>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</si>
  <si>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</si>
  <si>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</si>
  <si>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</si>
  <si>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</si>
  <si>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</si>
  <si>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</si>
  <si>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</si>
  <si>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</si>
  <si>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</si>
  <si>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</si>
  <si>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</si>
  <si>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</si>
  <si>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</si>
  <si>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</si>
  <si>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</si>
  <si>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</si>
  <si>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</si>
  <si>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</si>
  <si>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</si>
  <si>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</si>
  <si>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</si>
  <si>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</si>
  <si>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</si>
  <si>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</si>
  <si>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</si>
  <si>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</si>
  <si>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</si>
  <si>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</si>
  <si>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</si>
  <si>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</si>
  <si>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</si>
  <si>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</si>
  <si>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</si>
  <si>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</si>
  <si>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</si>
  <si>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</si>
  <si>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</si>
  <si>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</si>
  <si>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</si>
  <si>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</si>
  <si>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</si>
  <si>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</si>
  <si>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</si>
  <si>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</si>
  <si>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</si>
  <si>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</si>
  <si>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</si>
  <si>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</si>
  <si>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</si>
  <si>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</si>
  <si>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</si>
  <si>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</si>
  <si>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</si>
  <si>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</si>
  <si>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</si>
  <si>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</si>
  <si>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</si>
  <si>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</si>
  <si>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</si>
  <si>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</si>
  <si>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</si>
  <si>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</si>
  <si>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</si>
  <si>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</si>
  <si>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</si>
  <si>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</si>
  <si>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</si>
  <si>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</si>
  <si>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</si>
  <si>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</si>
  <si>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</si>
  <si>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</si>
  <si>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</si>
  <si>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</si>
  <si>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</si>
  <si>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</si>
  <si>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</si>
  <si>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</si>
  <si>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</si>
  <si>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</si>
  <si>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</si>
  <si>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</si>
  <si>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</si>
  <si>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</si>
  <si>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</si>
  <si>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</si>
  <si>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</si>
  <si>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</si>
  <si>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</si>
  <si>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</si>
  <si>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</si>
  <si>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</si>
  <si>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</si>
  <si>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</si>
  <si>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</si>
  <si>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</si>
  <si>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</si>
  <si>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</si>
  <si>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</si>
  <si>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</si>
  <si>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</si>
  <si>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</si>
  <si>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</si>
  <si>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</si>
  <si>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</si>
  <si>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</si>
  <si>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</si>
  <si>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</si>
  <si>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</si>
  <si>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</si>
  <si>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</si>
  <si>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</si>
  <si>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</si>
  <si>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</si>
  <si>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</si>
  <si>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</si>
  <si>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</si>
  <si>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</si>
  <si>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</si>
  <si>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</si>
  <si>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</si>
  <si>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</si>
  <si>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</si>
  <si>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</si>
  <si>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</si>
  <si>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</si>
  <si>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</si>
  <si>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</si>
  <si>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</si>
  <si>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</si>
  <si>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</si>
  <si>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</si>
  <si>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</si>
  <si>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</si>
  <si>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</si>
  <si>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</si>
  <si>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</si>
  <si>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</si>
  <si>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</si>
  <si>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</si>
  <si>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</si>
  <si>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</si>
  <si>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</si>
  <si>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</si>
  <si>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</si>
  <si>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</si>
  <si>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</si>
  <si>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</si>
  <si>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</si>
  <si>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</si>
  <si>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</si>
  <si>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</si>
  <si>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</si>
  <si>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</si>
  <si>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</si>
  <si>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</si>
  <si>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</si>
  <si>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</si>
  <si>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</si>
  <si>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</si>
  <si>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</si>
  <si>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</si>
  <si>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</si>
  <si>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</si>
  <si>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</si>
  <si>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</si>
  <si>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</si>
  <si>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</si>
  <si>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</si>
  <si>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</si>
  <si>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</si>
  <si>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</si>
  <si>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</si>
  <si>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</si>
  <si>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</si>
  <si>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</si>
  <si>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</si>
  <si>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</si>
  <si>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</si>
  <si>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</si>
  <si>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</si>
  <si>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</si>
  <si>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</si>
  <si>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</si>
  <si>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</si>
  <si>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</si>
  <si>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</si>
  <si>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</si>
  <si>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</si>
  <si>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</si>
  <si>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</si>
  <si>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</si>
  <si>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</si>
  <si>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</si>
  <si>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</si>
  <si>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</si>
  <si>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</si>
  <si>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</si>
  <si>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</si>
  <si>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</si>
  <si>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</si>
  <si>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</si>
  <si>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</si>
  <si>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</si>
  <si>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</si>
  <si>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</si>
  <si>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</si>
  <si>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</si>
  <si>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</si>
  <si>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</si>
  <si>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</si>
  <si>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</si>
  <si>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</si>
  <si>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</si>
  <si>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</si>
  <si>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</si>
  <si>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</si>
  <si>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</si>
  <si>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</si>
  <si>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</si>
  <si>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</si>
  <si>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</si>
  <si>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</si>
  <si>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</si>
  <si>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</si>
  <si>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</si>
  <si>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</si>
  <si>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</si>
  <si>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</si>
  <si>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</si>
  <si>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</si>
  <si>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</si>
  <si>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</si>
  <si>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</si>
  <si>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</si>
  <si>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</si>
  <si>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</si>
  <si>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</si>
  <si>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</si>
  <si>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</si>
  <si>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</si>
  <si>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</si>
  <si>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</si>
  <si>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</si>
  <si>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</si>
  <si>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</si>
  <si>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</si>
  <si>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</si>
  <si>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</si>
  <si>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</si>
  <si>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</si>
  <si>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</si>
  <si>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</si>
  <si>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</si>
  <si>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</si>
  <si>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</si>
  <si>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</si>
  <si>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</si>
  <si>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</si>
  <si>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</si>
  <si>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</si>
  <si>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</si>
  <si>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</si>
  <si>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</si>
  <si>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</si>
  <si>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</si>
  <si>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</si>
  <si>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</si>
  <si>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</si>
  <si>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</si>
  <si>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</si>
  <si>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</si>
  <si>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</si>
  <si>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</si>
  <si>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</si>
  <si>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</si>
  <si>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</si>
  <si>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</si>
  <si>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</si>
  <si>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</si>
  <si>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</si>
  <si>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</si>
  <si>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</si>
  <si>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</si>
  <si>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</si>
  <si>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</si>
  <si>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</si>
  <si>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</si>
  <si>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</si>
  <si>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</si>
  <si>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</si>
  <si>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</si>
  <si>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</si>
  <si>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</si>
  <si>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</si>
  <si>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</si>
  <si>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</si>
  <si>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</si>
  <si>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</si>
  <si>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</si>
  <si>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</si>
  <si>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</si>
  <si>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</si>
  <si>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</si>
  <si>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</si>
  <si>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</si>
  <si>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</si>
  <si>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</si>
  <si>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</si>
  <si>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</si>
  <si>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</si>
  <si>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</si>
  <si>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</si>
  <si>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</si>
  <si>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</si>
  <si>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</si>
  <si>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</si>
  <si>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</si>
  <si>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</si>
  <si>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</si>
  <si>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</si>
  <si>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</si>
  <si>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</si>
  <si>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</si>
  <si>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</si>
  <si>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</si>
  <si>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</si>
  <si>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</si>
  <si>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</si>
  <si>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</si>
  <si>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</si>
  <si>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</si>
  <si>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</si>
  <si>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</si>
  <si>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</si>
  <si>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</si>
  <si>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</si>
  <si>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</si>
  <si>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</si>
  <si>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</si>
  <si>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</si>
  <si>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</si>
  <si>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</si>
  <si>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</si>
  <si>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</si>
  <si>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</si>
  <si>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</si>
  <si>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</si>
  <si>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</si>
  <si>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</si>
  <si>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</si>
  <si>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</si>
  <si>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</si>
  <si>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</si>
  <si>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</si>
  <si>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</si>
  <si>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</si>
  <si>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</si>
  <si>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</si>
  <si>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</si>
  <si>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</si>
  <si>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</si>
  <si>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</si>
  <si>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</si>
  <si>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</si>
  <si>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</si>
  <si>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</si>
  <si>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</si>
  <si>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</si>
  <si>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</si>
  <si>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</si>
  <si>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</si>
  <si>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</si>
  <si>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</si>
  <si>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</si>
  <si>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</si>
  <si>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</si>
  <si>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</si>
  <si>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</si>
  <si>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</si>
  <si>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</si>
  <si>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</si>
  <si>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</si>
  <si>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</si>
  <si>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</si>
  <si>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</si>
  <si>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</si>
  <si>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</si>
  <si>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</si>
  <si>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</si>
  <si>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</si>
  <si>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</si>
  <si>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</si>
  <si>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</si>
  <si>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</si>
  <si>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</si>
  <si>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</si>
  <si>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</si>
  <si>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</si>
  <si>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</si>
  <si>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</si>
  <si>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</si>
  <si>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</si>
  <si>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</si>
  <si>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</si>
  <si>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</si>
  <si>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</si>
  <si>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</si>
  <si>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</si>
  <si>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</si>
  <si>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</si>
  <si>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</si>
  <si>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</si>
  <si>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</si>
  <si>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</si>
  <si>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</si>
  <si>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</si>
  <si>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</si>
  <si>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</si>
  <si>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</si>
  <si>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</si>
  <si>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</si>
  <si>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</si>
  <si>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</si>
  <si>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</si>
  <si>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</si>
  <si>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</si>
  <si>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</si>
  <si>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</si>
  <si>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</si>
  <si>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</si>
  <si>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</si>
  <si>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</si>
  <si>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</si>
  <si>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</si>
  <si>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</si>
  <si>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</si>
  <si>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</si>
  <si>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</si>
  <si>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</si>
  <si>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</si>
  <si>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</si>
  <si>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</si>
  <si>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</si>
  <si>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</si>
  <si>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</si>
  <si>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</si>
  <si>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</si>
  <si>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</si>
  <si>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</si>
  <si>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</si>
  <si>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</si>
  <si>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</si>
  <si>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</si>
  <si>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</si>
  <si>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</si>
  <si>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</si>
  <si>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</si>
  <si>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</si>
  <si>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</si>
  <si>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</si>
  <si>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</si>
  <si>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</si>
  <si>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</si>
  <si>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</si>
  <si>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</si>
  <si>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</si>
  <si>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</si>
  <si>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</si>
  <si>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</si>
  <si>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</si>
  <si>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</si>
  <si>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</si>
  <si>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</si>
  <si>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</si>
  <si>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</si>
  <si>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</si>
  <si>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</si>
  <si>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</si>
  <si>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</si>
  <si>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</si>
  <si>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</si>
  <si>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</si>
  <si>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</si>
  <si>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</si>
  <si>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</si>
  <si>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</si>
  <si>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</si>
  <si>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</si>
  <si>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</si>
  <si>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</si>
  <si>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</si>
  <si>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</si>
  <si>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</si>
  <si>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</si>
  <si>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</si>
  <si>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</si>
  <si>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</si>
  <si>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</si>
  <si>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</si>
  <si>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</si>
  <si>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</si>
  <si>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</si>
  <si>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</si>
  <si>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</si>
  <si>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</si>
  <si>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</si>
  <si>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</si>
  <si>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</si>
  <si>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</si>
  <si>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</si>
  <si>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</si>
  <si>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</si>
  <si>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</si>
  <si>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</si>
  <si>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</si>
  <si>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</si>
  <si>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</si>
  <si>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</si>
  <si>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</si>
  <si>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</si>
  <si>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</si>
  <si>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</si>
  <si>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</si>
  <si>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</si>
  <si>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</si>
  <si>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</si>
  <si>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</si>
  <si>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</si>
  <si>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</si>
  <si>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</si>
  <si>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</si>
  <si>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</si>
  <si>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</si>
  <si>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</si>
  <si>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</si>
  <si>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</si>
  <si>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</si>
  <si>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</si>
  <si>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</si>
  <si>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</si>
  <si>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</si>
  <si>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</si>
  <si>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</si>
  <si>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</si>
  <si>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</si>
  <si>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</si>
  <si>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</si>
  <si>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</si>
  <si>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</si>
  <si>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</si>
  <si>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</si>
  <si>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</si>
  <si>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</si>
  <si>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</si>
  <si>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</si>
  <si>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</si>
  <si>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</si>
  <si>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</si>
  <si>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</si>
  <si>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</si>
  <si>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</si>
  <si>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</si>
  <si>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</si>
  <si>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</si>
  <si>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</si>
  <si>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</si>
  <si>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</si>
  <si>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</si>
  <si>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</si>
  <si>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</si>
  <si>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</si>
  <si>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</si>
  <si>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</si>
  <si>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</si>
  <si>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</si>
  <si>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</si>
  <si>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</si>
  <si>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</si>
  <si>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</si>
  <si>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</si>
  <si>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</si>
  <si>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</si>
  <si>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</si>
  <si>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</si>
  <si>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</si>
  <si>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</si>
  <si>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</si>
  <si>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</si>
  <si>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</si>
  <si>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</si>
  <si>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</si>
  <si>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</si>
  <si>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</si>
  <si>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</si>
  <si>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</si>
  <si>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</si>
  <si>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</si>
  <si>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</si>
  <si>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</si>
  <si>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</si>
  <si>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</si>
  <si>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</si>
  <si>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</si>
  <si>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</si>
  <si>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</si>
  <si>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</si>
  <si>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</si>
  <si>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</si>
  <si>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</si>
  <si>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</si>
  <si>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</si>
  <si>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</si>
  <si>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</si>
  <si>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</si>
  <si>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</si>
  <si>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</si>
  <si>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</si>
  <si>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</si>
  <si>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</si>
  <si>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</si>
  <si>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</si>
  <si>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</si>
  <si>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</si>
  <si>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</si>
  <si>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</si>
  <si>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</si>
  <si>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</si>
  <si>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</si>
  <si>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</si>
  <si>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</si>
  <si>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</si>
  <si>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</si>
  <si>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</si>
  <si>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</si>
  <si>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</si>
  <si>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</si>
  <si>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</si>
  <si>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</si>
  <si>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</si>
  <si>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</si>
  <si>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</si>
  <si>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</si>
  <si>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</si>
  <si>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</si>
  <si>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</si>
  <si>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</si>
  <si>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</si>
  <si>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</si>
  <si>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</si>
  <si>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</si>
  <si>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</si>
  <si>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</si>
  <si>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</si>
  <si>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</si>
  <si>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</si>
  <si>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</si>
  <si>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</si>
  <si>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</si>
  <si>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</si>
  <si>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</si>
  <si>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</si>
  <si>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</si>
  <si>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</si>
  <si>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</si>
  <si>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</si>
  <si>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</si>
  <si>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</si>
  <si>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</si>
  <si>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</si>
  <si>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</si>
  <si>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</si>
  <si>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</si>
  <si>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</si>
  <si>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</si>
  <si>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</si>
  <si>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</si>
  <si>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</si>
  <si>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</si>
  <si>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</si>
  <si>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</si>
  <si>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</si>
  <si>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</si>
  <si>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</si>
  <si>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</si>
  <si>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</si>
  <si>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</si>
  <si>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</si>
  <si>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</si>
  <si>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</si>
  <si>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</si>
  <si>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</si>
  <si>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</si>
  <si>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</si>
  <si>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</si>
  <si>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</si>
  <si>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</si>
  <si>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</si>
  <si>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</si>
  <si>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</si>
  <si>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</si>
  <si>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</si>
  <si>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</si>
  <si>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</si>
  <si>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</si>
  <si>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</si>
  <si>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</si>
  <si>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</si>
  <si>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</si>
  <si>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</si>
  <si>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</si>
  <si>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</si>
  <si>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</si>
  <si>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</si>
  <si>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</si>
  <si>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</si>
  <si>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</si>
  <si>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</si>
  <si>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</si>
  <si>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</si>
  <si>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</si>
  <si>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</si>
  <si>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</si>
  <si>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</si>
  <si>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</si>
  <si>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</si>
  <si>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</si>
  <si>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</si>
  <si>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</si>
  <si>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</si>
  <si>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</si>
  <si>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</si>
  <si>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</si>
  <si>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</si>
  <si>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</si>
  <si>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</si>
  <si>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</si>
  <si>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</si>
  <si>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</si>
  <si>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</si>
  <si>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</si>
  <si>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</si>
  <si>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</si>
  <si>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</si>
  <si>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</si>
  <si>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</si>
  <si>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</si>
  <si>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</si>
  <si>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</si>
  <si>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</si>
  <si>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</si>
  <si>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</si>
  <si>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</si>
  <si>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</si>
  <si>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</si>
  <si>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</si>
  <si>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</si>
  <si>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</si>
  <si>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</si>
  <si>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</si>
  <si>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</si>
  <si>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</si>
  <si>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</si>
  <si>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</si>
  <si>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</si>
  <si>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</si>
  <si>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</si>
  <si>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</si>
  <si>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</si>
  <si>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</si>
  <si>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</si>
  <si>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</si>
  <si>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</si>
  <si>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</si>
  <si>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</si>
  <si>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</si>
  <si>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</si>
  <si>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</si>
  <si>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</si>
  <si>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</si>
  <si>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</si>
  <si>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</si>
  <si>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</si>
  <si>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</si>
  <si>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</si>
  <si>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</si>
  <si>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</si>
  <si>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</si>
  <si>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</si>
  <si>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</si>
  <si>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</si>
  <si>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</si>
  <si>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</si>
  <si>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</si>
  <si>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</si>
  <si>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</si>
  <si>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</si>
  <si>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</si>
  <si>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</si>
  <si>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</si>
  <si>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</si>
  <si>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</si>
  <si>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</si>
  <si>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</si>
  <si>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</si>
  <si>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</si>
  <si>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</si>
  <si>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</si>
  <si>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</si>
  <si>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</si>
  <si>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</si>
  <si>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</si>
  <si>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</si>
  <si>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</si>
  <si>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</si>
  <si>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</si>
  <si>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</si>
  <si>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</si>
  <si>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</si>
  <si>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</si>
  <si>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</si>
  <si>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</si>
  <si>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</si>
  <si>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</si>
  <si>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</si>
  <si>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</si>
  <si>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</si>
  <si>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</si>
  <si>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</si>
  <si>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</si>
  <si>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</si>
  <si>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</si>
  <si>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</si>
  <si>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</si>
  <si>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</si>
  <si>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</si>
  <si>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</si>
  <si>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</si>
  <si>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</si>
  <si>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</si>
  <si>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</si>
  <si>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</si>
  <si>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</si>
  <si>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</si>
  <si>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</si>
  <si>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</si>
  <si>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</si>
  <si>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</si>
  <si>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</si>
  <si>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</si>
  <si>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</si>
  <si>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</si>
  <si>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</si>
  <si>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</si>
  <si>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</si>
  <si>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</si>
  <si>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</si>
  <si>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</si>
  <si>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</si>
  <si>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</si>
  <si>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</si>
  <si>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</si>
  <si>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</si>
  <si>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</si>
  <si>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</si>
  <si>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</si>
  <si>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</si>
  <si>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</si>
  <si>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</si>
  <si>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</si>
  <si>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</si>
  <si>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</si>
  <si>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</si>
  <si>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</si>
  <si>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</si>
  <si>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</si>
  <si>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</si>
  <si>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</si>
  <si>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</si>
  <si>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</si>
  <si>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</si>
  <si>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</si>
  <si>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</si>
  <si>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</si>
  <si>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</si>
  <si>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</si>
  <si>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</si>
  <si>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</si>
  <si>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</si>
  <si>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</si>
  <si>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</si>
  <si>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</si>
  <si>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</si>
  <si>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</si>
  <si>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</si>
  <si>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</si>
  <si>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</si>
  <si>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</si>
  <si>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</si>
  <si>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</si>
  <si>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</si>
  <si>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</si>
  <si>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</si>
  <si>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</si>
  <si>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</si>
  <si>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</si>
  <si>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</si>
  <si>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</si>
  <si>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</si>
  <si>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</si>
  <si>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</si>
  <si>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</si>
  <si>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</si>
  <si>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</si>
  <si>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</si>
  <si>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</si>
  <si>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</si>
  <si>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</si>
  <si>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</si>
  <si>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</si>
  <si>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</si>
  <si>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</si>
  <si>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</si>
  <si>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</si>
  <si>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</si>
  <si>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</si>
  <si>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</si>
  <si>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</si>
  <si>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</si>
  <si>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</si>
  <si>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</si>
  <si>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</si>
  <si>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</si>
  <si>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</si>
  <si>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</si>
  <si>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</si>
  <si>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</si>
  <si>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</si>
  <si>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</si>
  <si>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</si>
  <si>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</si>
  <si>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</si>
  <si>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</si>
  <si>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</si>
  <si>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</si>
  <si>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</si>
  <si>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</si>
  <si>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</si>
  <si>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</si>
  <si>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</si>
  <si>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</si>
  <si>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</si>
  <si>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</si>
  <si>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</si>
  <si>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</si>
  <si>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</si>
  <si>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</si>
  <si>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</si>
  <si>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</si>
  <si>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</si>
  <si>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</si>
  <si>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</si>
  <si>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</si>
  <si>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</si>
  <si>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</si>
  <si>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</si>
  <si>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</si>
  <si>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</si>
  <si>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</si>
  <si>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</si>
  <si>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</si>
  <si>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</si>
  <si>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</si>
  <si>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</si>
  <si>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</si>
  <si>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</si>
  <si>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</si>
  <si>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</si>
  <si>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</si>
  <si>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</si>
  <si>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</si>
  <si>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</si>
  <si>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</si>
  <si>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</si>
  <si>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</si>
  <si>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</si>
  <si>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</si>
  <si>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</si>
  <si>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</si>
  <si>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</si>
  <si>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</si>
  <si>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</si>
  <si>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</si>
  <si>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</si>
  <si>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</si>
  <si>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</si>
  <si>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</si>
  <si>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</si>
  <si>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</si>
  <si>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</si>
  <si>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</si>
  <si>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</si>
  <si>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</si>
  <si>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</si>
  <si>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</si>
  <si>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</si>
  <si>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</si>
  <si>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</si>
  <si>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</si>
  <si>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</si>
  <si>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</si>
  <si>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</si>
  <si>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</si>
  <si>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</si>
  <si>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</si>
  <si>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</si>
  <si>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</si>
  <si>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</si>
  <si>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</si>
  <si>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</si>
  <si>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</si>
  <si>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</si>
  <si>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</si>
  <si>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</si>
  <si>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</si>
  <si>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</si>
  <si>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</si>
  <si>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</si>
  <si>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</si>
  <si>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</si>
  <si>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</si>
  <si>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</si>
  <si>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</si>
  <si>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</si>
  <si>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</si>
  <si>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</si>
  <si>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</si>
  <si>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</si>
  <si>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</si>
  <si>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</si>
  <si>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</si>
  <si>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</si>
  <si>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</si>
  <si>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</si>
  <si>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</si>
  <si>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</si>
  <si>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</si>
  <si>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</si>
  <si>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</si>
  <si>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</si>
  <si>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</si>
  <si>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</si>
  <si>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</si>
  <si>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</si>
  <si>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</si>
  <si>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</si>
  <si>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</si>
  <si>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</si>
  <si>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</si>
  <si>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</si>
  <si>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</si>
  <si>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</si>
  <si>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</si>
  <si>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</si>
  <si>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</si>
  <si>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</si>
  <si>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</si>
  <si>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</si>
  <si>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</si>
  <si>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</si>
  <si>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</si>
  <si>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</si>
  <si>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</si>
  <si>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</si>
  <si>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</si>
  <si>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</si>
  <si>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</si>
  <si>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</si>
  <si>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</si>
  <si>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</si>
  <si>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</si>
  <si>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</si>
  <si>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</si>
  <si>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</si>
  <si>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</si>
  <si>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</si>
  <si>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</si>
  <si>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</si>
  <si>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</si>
  <si>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</si>
  <si>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</si>
  <si>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</si>
  <si>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</si>
  <si>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</si>
  <si>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</si>
  <si>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</si>
  <si>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</si>
  <si>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</si>
  <si>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</si>
  <si>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</si>
  <si>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</si>
  <si>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</si>
  <si>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</si>
  <si>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</si>
  <si>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</si>
  <si>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</si>
  <si>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</si>
  <si>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</si>
  <si>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</si>
  <si>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</si>
  <si>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</si>
  <si>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</si>
  <si>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</si>
  <si>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</si>
  <si>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</si>
  <si>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</si>
  <si>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</si>
  <si>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</si>
  <si>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</si>
  <si>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</si>
  <si>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</si>
  <si>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</si>
  <si>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</si>
  <si>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</si>
  <si>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</si>
  <si>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</si>
  <si>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</si>
  <si>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</si>
  <si>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</si>
  <si>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</si>
  <si>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</si>
  <si>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</si>
  <si>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</si>
  <si>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</si>
  <si>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</si>
  <si>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</si>
  <si>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</si>
  <si>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</si>
  <si>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</si>
  <si>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</si>
  <si>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</si>
  <si>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</si>
  <si>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</si>
  <si>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</si>
  <si>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</si>
  <si>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</si>
  <si>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</si>
  <si>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</si>
  <si>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</si>
  <si>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</si>
  <si>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</si>
  <si>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</si>
  <si>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</si>
  <si>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</si>
  <si>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</si>
  <si>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</si>
  <si>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</si>
  <si>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</si>
  <si>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</si>
  <si>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</si>
  <si>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</si>
  <si>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</si>
  <si>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</si>
  <si>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</si>
  <si>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</si>
  <si>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</si>
  <si>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</si>
  <si>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</si>
  <si>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</si>
  <si>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</si>
  <si>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</si>
  <si>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</si>
  <si>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</si>
  <si>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</si>
  <si>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</si>
  <si>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</si>
  <si>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</si>
  <si>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</si>
  <si>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</si>
  <si>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</si>
  <si>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</si>
  <si>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</si>
  <si>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</si>
  <si>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</si>
  <si>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</si>
  <si>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</si>
  <si>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</si>
  <si>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</si>
  <si>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</si>
  <si>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</si>
  <si>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</si>
  <si>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</si>
  <si>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</si>
  <si>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</si>
  <si>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</si>
  <si>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</si>
  <si>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</si>
  <si>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</si>
  <si>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</si>
  <si>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</si>
  <si>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</si>
  <si>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</si>
  <si>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</si>
  <si>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</si>
  <si>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</si>
  <si>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</si>
  <si>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</si>
  <si>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</si>
  <si>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</si>
  <si>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</si>
  <si>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</si>
  <si>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</si>
  <si>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</si>
  <si>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</si>
  <si>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</si>
  <si>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</si>
  <si>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</si>
  <si>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</si>
  <si>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</si>
  <si>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</si>
  <si>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</si>
  <si>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</si>
  <si>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</si>
  <si>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</si>
  <si>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</si>
  <si>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</si>
  <si>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</si>
  <si>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</si>
  <si>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</si>
  <si>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</si>
  <si>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</si>
  <si>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</si>
  <si>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</si>
  <si>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</si>
  <si>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</si>
  <si>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</si>
  <si>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</si>
  <si>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</si>
  <si>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</si>
  <si>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</si>
  <si>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</si>
  <si>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</si>
  <si>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</si>
  <si>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</si>
  <si>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</si>
  <si>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</si>
  <si>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</si>
  <si>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</si>
  <si>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</si>
  <si>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</si>
  <si>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</si>
  <si>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</si>
  <si>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</si>
  <si>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</si>
  <si>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</si>
  <si>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</si>
  <si>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</si>
  <si>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</si>
  <si>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</si>
  <si>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</si>
  <si>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</si>
  <si>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</si>
  <si>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</si>
  <si>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</si>
  <si>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</si>
  <si>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</si>
  <si>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</si>
  <si>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</si>
  <si>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</si>
  <si>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</si>
  <si>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</si>
  <si>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</si>
  <si>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</si>
  <si>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</si>
  <si>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</si>
  <si>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</si>
  <si>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</si>
  <si>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</si>
  <si>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</si>
  <si>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</si>
  <si>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</si>
  <si>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</si>
  <si>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</si>
  <si>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</si>
  <si>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</si>
  <si>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</si>
  <si>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</si>
  <si>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</si>
  <si>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</si>
  <si>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</si>
  <si>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</si>
  <si>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</si>
  <si>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</si>
  <si>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</si>
  <si>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</si>
  <si>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</si>
  <si>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</si>
  <si>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</si>
  <si>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</si>
  <si>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</si>
  <si>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</si>
  <si>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</si>
  <si>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</si>
  <si>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</si>
  <si>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</si>
  <si>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</si>
  <si>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</si>
  <si>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</si>
  <si>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</si>
  <si>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</si>
  <si>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</si>
  <si>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</si>
  <si>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</si>
  <si>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</si>
  <si>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</si>
  <si>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</si>
  <si>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</si>
  <si>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</si>
  <si>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</si>
  <si>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</si>
  <si>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</si>
  <si>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</si>
  <si>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</si>
  <si>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</si>
  <si>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</si>
  <si>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</si>
  <si>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</si>
  <si>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</si>
  <si>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</si>
  <si>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</si>
  <si>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</si>
  <si>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</si>
  <si>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</si>
  <si>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</si>
  <si>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</si>
  <si>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</si>
  <si>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</si>
  <si>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</si>
  <si>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</si>
  <si>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</si>
  <si>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</si>
  <si>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</si>
  <si>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</si>
  <si>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</si>
  <si>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</si>
  <si>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</si>
  <si>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</si>
  <si>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</si>
  <si>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</si>
  <si>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</si>
  <si>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</si>
  <si>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</si>
  <si>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</si>
  <si>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</si>
  <si>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</si>
  <si>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</si>
  <si>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</si>
  <si>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</si>
  <si>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</si>
  <si>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</si>
  <si>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</si>
  <si>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</si>
  <si>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</si>
  <si>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</si>
  <si>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</si>
  <si>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</si>
  <si>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</si>
  <si>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</si>
  <si>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</si>
  <si>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</si>
  <si>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</si>
  <si>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</si>
  <si>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</si>
  <si>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</si>
  <si>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</si>
  <si>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</si>
  <si>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 - ILYO cup 2025</t>
  </si>
  <si>
    <t>DFA2015168</t>
  </si>
  <si>
    <t>cestovne Flixbus BUD-KE a späť , 2 osby</t>
  </si>
  <si>
    <t>FlixBus CZ s.r.o.,</t>
  </si>
  <si>
    <t>DFA2025184</t>
  </si>
  <si>
    <t>8125049737</t>
  </si>
  <si>
    <t>35897821</t>
  </si>
  <si>
    <t>pelicantravel.com s.r.o</t>
  </si>
  <si>
    <t>DFA2025206</t>
  </si>
  <si>
    <t>122359</t>
  </si>
  <si>
    <t>Textilna stena s potlačou, 4 ks</t>
  </si>
  <si>
    <t>45674515</t>
  </si>
  <si>
    <t>Plotbase s.r.o.</t>
  </si>
  <si>
    <t>DFA2025207</t>
  </si>
  <si>
    <t>20250973</t>
  </si>
  <si>
    <t>Stupne víťazov</t>
  </si>
  <si>
    <t>52839931</t>
  </si>
  <si>
    <t>Bashito Sports s.r.o.</t>
  </si>
  <si>
    <t>DFA2025211</t>
  </si>
  <si>
    <t>1020250800</t>
  </si>
  <si>
    <t>Textilna stena s potlačou, 4 ks - doplatok</t>
  </si>
  <si>
    <t>l - športové pohybové tábory pre mládež</t>
  </si>
  <si>
    <t>IDV2025036</t>
  </si>
  <si>
    <t>5412097673</t>
  </si>
  <si>
    <t>Herná sada Spikeball 3 ks</t>
  </si>
  <si>
    <t>36562939</t>
  </si>
  <si>
    <t>Alza.sk, s.r.o.</t>
  </si>
  <si>
    <t>DFA2025144</t>
  </si>
  <si>
    <t>20250598</t>
  </si>
  <si>
    <t>Táborové tričká , 110 ks</t>
  </si>
  <si>
    <t>53543033</t>
  </si>
  <si>
    <t>Bc. Viktor Adamčík -L.A.TEAM</t>
  </si>
  <si>
    <t>DFA2025145</t>
  </si>
  <si>
    <t>20250062</t>
  </si>
  <si>
    <t>Potlač tričiek, 110 ks</t>
  </si>
  <si>
    <t>33634661</t>
  </si>
  <si>
    <t>Marián Urbín -URBEX</t>
  </si>
  <si>
    <t>IDV2025047</t>
  </si>
  <si>
    <t>25072003564</t>
  </si>
  <si>
    <t>Športové pomôcky: kuželky, obruče, značky, lopty...</t>
  </si>
  <si>
    <t>47658827</t>
  </si>
  <si>
    <t>Decatlon Sk, s.r.o.</t>
  </si>
  <si>
    <t>IDV2015050</t>
  </si>
  <si>
    <t>20259283</t>
  </si>
  <si>
    <t>SpikeBuoy 1 ks</t>
  </si>
  <si>
    <t>24696692</t>
  </si>
  <si>
    <t>STOA-Záhradní minigolf, s.r.o.</t>
  </si>
  <si>
    <t>DFA2025160</t>
  </si>
  <si>
    <t>2500154</t>
  </si>
  <si>
    <t>Prenájom priestorov</t>
  </si>
  <si>
    <t>51130475</t>
  </si>
  <si>
    <t>P&amp;M Royal s.r.o.</t>
  </si>
  <si>
    <t>DFA2025193</t>
  </si>
  <si>
    <t>20250018</t>
  </si>
  <si>
    <t>Trénerské služby</t>
  </si>
  <si>
    <t>48253791</t>
  </si>
  <si>
    <t>Ing. Pavel Ižarik</t>
  </si>
  <si>
    <t>DFA2025194</t>
  </si>
  <si>
    <t>10250034</t>
  </si>
  <si>
    <t>53404866</t>
  </si>
  <si>
    <t>Dávid Sajko</t>
  </si>
  <si>
    <t>DFA2025195</t>
  </si>
  <si>
    <t>20250016</t>
  </si>
  <si>
    <t>55789358</t>
  </si>
  <si>
    <t>Gabriela Briškárová</t>
  </si>
  <si>
    <t>DFA2025196</t>
  </si>
  <si>
    <t>20250011</t>
  </si>
  <si>
    <t>56743301</t>
  </si>
  <si>
    <t>Sára Sekelová</t>
  </si>
  <si>
    <t>DFA2025197</t>
  </si>
  <si>
    <t>20250013</t>
  </si>
  <si>
    <t>44918437</t>
  </si>
  <si>
    <t>Ján Kopčík</t>
  </si>
  <si>
    <t>Letenky Nuremberg-Budapest, nové</t>
  </si>
  <si>
    <t>Zrušenie  letu - storno</t>
  </si>
  <si>
    <t>DF2025166</t>
  </si>
  <si>
    <t>172932480Z</t>
  </si>
  <si>
    <t>Letenky Memmingen- Budapešť, 2 osoby</t>
  </si>
  <si>
    <t>WIZZ Air</t>
  </si>
  <si>
    <t>HU26648525</t>
  </si>
  <si>
    <t>DFA2025238</t>
  </si>
  <si>
    <t>Prenájom telocvične Ilyo cup, 2 dni</t>
  </si>
  <si>
    <t xml:space="preserve">Ocenenia, medaile, poháre </t>
  </si>
  <si>
    <t>DFA2025242</t>
  </si>
  <si>
    <t>5025354</t>
  </si>
  <si>
    <t>252101</t>
  </si>
  <si>
    <t>MAAD.sk, s.r.o.</t>
  </si>
  <si>
    <t>46870733</t>
  </si>
  <si>
    <t>35570563</t>
  </si>
  <si>
    <t>Stredná odborná škola železničná</t>
  </si>
  <si>
    <t>Bc. Gabriela Ižariková</t>
  </si>
  <si>
    <t>Kontaktná osoba zodpovedná za vyplnený formulár
meno a priezvisko: Gabriela Ižariková
e-mail:gabikapd@gmail.com
tel. kontakt (mobil):+421908689948</t>
  </si>
  <si>
    <t>IDV2025092</t>
  </si>
  <si>
    <t>Michal Kotvas</t>
  </si>
  <si>
    <t>Cestovné náhrady ŠO, rozhodcovia, čiastočná úhrada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</si>
</sst>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3" val="19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241300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07"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4"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4" t="s">
        <v>1331</v>
      </c>
      <c r="C10" s="205"/>
      <c r="D10" s="205"/>
    </row>
    <row r="11" spans="1:4" s="18" customFormat="1" ht="42.75" customHeight="1" x14ac:dyDescent="0.15">
      <c r="A11" s="294" t="s">
        <v>1332</v>
      </c>
      <c r="C11" s="205"/>
      <c r="D11" s="205"/>
    </row>
    <row r="12" spans="1:4" s="18" customFormat="1" ht="20.5" customHeight="1" x14ac:dyDescent="0.15">
      <c r="A12" s="302" t="s">
        <v>1351</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19"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1352</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1338</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5"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1348</v>
      </c>
    </row>
    <row r="133" spans="1:1" ht="61.5" customHeight="1" x14ac:dyDescent="0.15">
      <c r="A133" s="301" t="s">
        <v>1360</v>
      </c>
    </row>
    <row r="134" spans="1:1" ht="14" x14ac:dyDescent="0.15">
      <c r="A134" s="260" t="s">
        <v>1361</v>
      </c>
    </row>
    <row r="135" spans="1:1" ht="112" x14ac:dyDescent="0.15">
      <c r="A135" s="301" t="s">
        <v>1349</v>
      </c>
    </row>
    <row r="136" spans="1:1" x14ac:dyDescent="0.15">
      <c r="A136"/>
    </row>
    <row r="137" spans="1:1" ht="71.5" customHeight="1" x14ac:dyDescent="0.15">
      <c r="A137" s="300"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Športový klub polície - ILYO Taekwondo Košice, Stará Spišská cesta 2166/38, Košice, 040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5" t="s">
        <v>1284</v>
      </c>
      <c r="C14" s="386"/>
      <c r="F14" s="311"/>
      <c r="N14" s="137" t="str">
        <f t="shared" si="0"/>
        <v xml:space="preserve">n - </v>
      </c>
      <c r="O14" s="137" t="s">
        <v>364</v>
      </c>
    </row>
    <row r="15" spans="1:16" ht="34.5" customHeight="1" x14ac:dyDescent="0.15">
      <c r="A15" s="139" t="s">
        <v>1285</v>
      </c>
      <c r="B15" s="385"/>
      <c r="C15" s="386"/>
      <c r="F15" s="388"/>
      <c r="N15" s="137" t="str">
        <f t="shared" si="0"/>
        <v xml:space="preserve">o - </v>
      </c>
      <c r="O15" s="137" t="s">
        <v>365</v>
      </c>
    </row>
    <row r="16" spans="1:16" x14ac:dyDescent="0.15">
      <c r="A16" s="139" t="s">
        <v>1269</v>
      </c>
      <c r="B16" s="142">
        <f>F8</f>
        <v>0</v>
      </c>
      <c r="C16" s="137"/>
      <c r="F16" s="388"/>
      <c r="N16" s="137" t="str">
        <f t="shared" si="0"/>
        <v xml:space="preserve">p - </v>
      </c>
      <c r="O16" s="137" t="s">
        <v>366</v>
      </c>
    </row>
    <row r="17" spans="1:16" ht="32.25" customHeight="1" x14ac:dyDescent="0.15">
      <c r="A17" s="139" t="s">
        <v>1272</v>
      </c>
      <c r="B17" s="142">
        <f>F9</f>
        <v>0</v>
      </c>
      <c r="C17" s="137"/>
      <c r="F17" s="388"/>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42250765</v>
      </c>
      <c r="F19" s="145" t="s">
        <v>1270</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1275</v>
      </c>
      <c r="G21" s="284">
        <v>421947749446</v>
      </c>
      <c r="H21" s="148"/>
      <c r="N21" s="137" t="str">
        <f>O21&amp;" - "&amp;P21</f>
        <v>026 01 - Šport pre všetkých, školský a univerzitný šport</v>
      </c>
      <c r="O21" s="137" t="s">
        <v>317</v>
      </c>
      <c r="P21" s="137" t="s">
        <v>318</v>
      </c>
    </row>
    <row r="22" spans="1:16" x14ac:dyDescent="0.15">
      <c r="A22" s="137"/>
      <c r="B22" s="137"/>
      <c r="F22" s="147" t="s">
        <v>1276</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1277</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9" t="s">
        <v>1290</v>
      </c>
      <c r="B2" s="389"/>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Športový klub polície - ILYO Taekwondo Košice</v>
      </c>
      <c r="C3" s="338"/>
      <c r="D3" s="338"/>
      <c r="G3" s="252">
        <v>45747</v>
      </c>
    </row>
    <row r="4" spans="1:7" ht="14" x14ac:dyDescent="0.15">
      <c r="A4" s="30" t="s">
        <v>313</v>
      </c>
      <c r="B4" s="29" t="str">
        <f>RIGHT("0000"&amp;INDEX(Adr!A:A,Doklady!B102+1),8)</f>
        <v>42250765</v>
      </c>
      <c r="G4" s="252">
        <v>45777</v>
      </c>
    </row>
    <row r="5" spans="1:7" ht="14" x14ac:dyDescent="0.15">
      <c r="A5" s="30" t="s">
        <v>314</v>
      </c>
      <c r="B5" s="29" t="str">
        <f>INDEX(Adr!D:D,Doklady!B102+1)&amp;", "&amp;INDEX(Adr!E:E,Doklady!B102+1)</f>
        <v>Stará Spišská cesta 2166/38,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5000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5000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INDEX(Adr!B2:B242,Doklady!B102)</f>
        <v>Športový klub polície - ILYO Taekwondo Košice</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42250765</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Stará Spišská cesta 2166/38,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
      <c r="A12" s="69" t="s">
        <v>321</v>
      </c>
      <c r="B12" s="70" t="s">
        <v>322</v>
      </c>
      <c r="C12" s="126">
        <f>SUMIF(FP!J:J,Doklady!$B$1&amp;A12,FP!D:D)</f>
        <v>7000</v>
      </c>
      <c r="D12" s="126">
        <f>C12-E12</f>
        <v>7000</v>
      </c>
      <c r="E12" s="357">
        <f>SUMIF(K:K,A12,I:I)</f>
        <v>0</v>
      </c>
      <c r="F12" s="35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0</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2235</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2989</v>
      </c>
      <c r="C28" s="347"/>
      <c r="D28" s="347"/>
      <c r="E28" s="347"/>
      <c r="F28" s="347"/>
      <c r="G28" s="347"/>
      <c r="H28" s="348"/>
      <c r="I28" s="73">
        <f>SUMIF(FP!I:I,Doklady!$B$1&amp;A28,FP!D:D)</f>
        <v>5000</v>
      </c>
      <c r="T28" s="86"/>
    </row>
    <row r="29" spans="1:20" ht="12" x14ac:dyDescent="0.15">
      <c r="A29" s="115" t="s">
        <v>362</v>
      </c>
      <c r="B29" s="346" t="s">
        <v>363</v>
      </c>
      <c r="C29" s="347"/>
      <c r="D29" s="347"/>
      <c r="E29" s="347"/>
      <c r="F29" s="347"/>
      <c r="G29" s="347"/>
      <c r="H29" s="348"/>
      <c r="I29" s="73">
        <f>SUMIF(FP!I:I,Doklady!$B$1&amp;A29,FP!D:D)</f>
        <v>7000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DSUM(Doklady!A103:J9968,"GGG",Spolu!L40:M42)</f>
        <v>0</v>
      </c>
      <c r="D40" s="78">
        <f>DSUM(Doklady!A103:J9968,"GGG",Spolu!N40:O42)</f>
        <v>0</v>
      </c>
      <c r="E40" s="78">
        <f>DSUM(Doklady!A103:J9968,"GGG",Spolu!P40:Q42)</f>
        <v>0</v>
      </c>
      <c r="F40" s="78">
        <f>DSUM(Doklady!A103:J9968,"GGG",Spolu!R40:S42)</f>
        <v>0</v>
      </c>
      <c r="G40" s="78">
        <f>DSUM(Doklady!A103:J9968,"GGG",Spolu!T40:U42)-H40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DSUM(Doklady!A103:J9968,"GGG",Spolu!L45:M47)</f>
        <v>0</v>
      </c>
      <c r="D45" s="78">
        <f>DSUM(Doklady!A103:J9968,"GGG",Spolu!N45:O47)</f>
        <v>0</v>
      </c>
      <c r="E45" s="78">
        <f>DSUM(Doklady!A103:J9968,"GGG",Spolu!P45:Q47)</f>
        <v>0</v>
      </c>
      <c r="F45" s="78">
        <f>DSUM(Doklady!A103:J9968,"GGG",Spolu!R45:S47)</f>
        <v>0</v>
      </c>
      <c r="G45" s="78">
        <f>DSUM(Doklady!A103:J9968,"GGG",Spolu!T45:U47)-H45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m</v>
      </c>
      <c r="B54" s="119" t="str">
        <f>Doklady!H2</f>
        <v>ILYO cup 2025</v>
      </c>
      <c r="C54" s="73">
        <f>IF(A54&lt;&gt;"",INDEX(FP!D:D,Doklady!B$2+(ROW()-53)),"")</f>
        <v>7000</v>
      </c>
      <c r="D54" s="73">
        <f>IF(A54&lt;&gt;"",Doklady!I2-Doklady!J2,"")</f>
        <v>7000</v>
      </c>
      <c r="E54" s="73">
        <f>IF(A54&lt;&gt;"",MIN(D54,C54)*Doklady!C2/(1-Doklady!C2),"")</f>
        <v>0</v>
      </c>
      <c r="F54" s="71">
        <f>IF(A54&lt;&gt;"",Doklady!J2,"")</f>
        <v>0</v>
      </c>
      <c r="G54" s="73">
        <f t="shared" ref="G54:G117" si="0">+IFERROR(HLOOKUP(IF(RIGHT(B54,15)="bežné transfery",LEFT(B54,LEN(B54)-18),0),$J$40:$K$42,3,0),MIN(C54,D54))</f>
        <v>7000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12000</v>
      </c>
      <c r="D130" s="228">
        <f t="shared" ref="D130:I130" si="9">SUM(D53:D129)</f>
        <v>12000</v>
      </c>
      <c r="E130" s="228">
        <f t="shared" si="9"/>
        <v>0</v>
      </c>
      <c r="F130" s="228">
        <f t="shared" si="9"/>
        <v>0</v>
      </c>
      <c r="G130" s="228">
        <f t="shared" si="9"/>
        <v>12000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t="s">
        <v>3090</v>
      </c>
      <c r="C140" s="229"/>
      <c r="D140" s="372" t="s">
        <v>3056</v>
      </c>
      <c r="E140" s="372"/>
      <c r="F140" s="372"/>
      <c r="G140" s="372"/>
      <c r="H140" s="372"/>
      <c r="I140" s="372"/>
      <c r="J140" s="85"/>
    </row>
    <row r="141" spans="1:26" ht="68.25" customHeight="1" x14ac:dyDescent="0.15">
      <c r="A141" s="9"/>
      <c r="B141" s="281" t="s">
        <v>3091</v>
      </c>
      <c r="C141" s="214"/>
      <c r="D141" s="356" t="s">
        <v>393</v>
      </c>
      <c r="E141" s="356"/>
      <c r="F141" s="356"/>
      <c r="G141" s="356"/>
      <c r="H141" s="356"/>
      <c r="I141" s="35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68"/>
  <sheetViews>
    <sheetView tabSelected="1" topLeftCell="A100" zoomScaleNormal="100" workbookViewId="0">
      <selection activeCell="A111" sqref="A111"/>
    </sheetView>
  </sheetViews>
  <sheetFormatPr baseColWidth="10" defaultColWidth="11.5" defaultRowHeight="11" x14ac:dyDescent="0.15"/>
  <cols>
    <col min="1" max="1" width="26.6640625" style="6" customWidth="1"/>
    <col min="2" max="2" width="10.83203125" style="6" bestFit="1" customWidth="1"/>
    <col min="3" max="3" width="12" style="6" bestFit="1" customWidth="1"/>
    <col min="4" max="4" width="9" style="6" customWidth="1"/>
    <col min="5" max="5" width="8.1640625" style="6" customWidth="1"/>
    <col min="6" max="6" width="31.5" style="6" customWidth="1"/>
    <col min="7" max="7" width="9.5" style="6" bestFit="1" customWidth="1"/>
    <col min="8" max="8" width="20" style="6" customWidth="1"/>
    <col min="9" max="9" width="9.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42250765</v>
      </c>
      <c r="C1" s="233">
        <f>IF(ROW()&lt;=B$3,INDEX(FP!E:E,B$2+ROW()-1),"")</f>
        <v>0</v>
      </c>
      <c r="D1" s="234" t="str">
        <f>IF(ROW()&lt;=B$3,INDEX(FP!F:F,B$2+ROW()-1),"")</f>
        <v>l</v>
      </c>
      <c r="E1" s="234"/>
      <c r="F1" s="234" t="str">
        <f>IF(ROW()&lt;=B$3,INDEX(FP!G:G,B$2+ROW()-1),"")</f>
        <v>026 01</v>
      </c>
      <c r="G1" s="234"/>
      <c r="H1" s="235" t="str">
        <f>IF(ROW()&lt;=B$3,INDEX(FP!C:C,B$2+ROW()-1),"")</f>
        <v>športové pohybové tábory pre mládež</v>
      </c>
      <c r="I1" s="236">
        <f>IF(ROW()&lt;=B$3,SUMIF(A$107:A$10010,A1,I$107:I$10010),"")</f>
        <v>5000</v>
      </c>
      <c r="J1" s="236">
        <f>IF(ROW()&lt;=B$3,SUMIFS(I$103:I$50010,A$103:A$50010,K1,J$103:J$50010,L1),"")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m - ILYO cup 2025</v>
      </c>
      <c r="B2" s="237">
        <f>MATCH(B1,FP!A:A,0)</f>
        <v>466</v>
      </c>
      <c r="C2" s="233">
        <f>IF(ROW()&lt;=B$3,INDEX(FP!E:E,B$2+ROW()-1),"")</f>
        <v>0</v>
      </c>
      <c r="D2" s="234" t="str">
        <f>IF(ROW()&lt;=B$3,INDEX(FP!F:F,B$2+ROW()-1),"")</f>
        <v>m</v>
      </c>
      <c r="E2" s="234"/>
      <c r="F2" s="234" t="str">
        <f>IF(ROW()&lt;=B$3,INDEX(FP!G:G,B$2+ROW()-1),"")</f>
        <v>026 03</v>
      </c>
      <c r="G2" s="234"/>
      <c r="H2" s="235" t="str">
        <f>IF(ROW()&lt;=B$3,INDEX(FP!C:C,B$2+ROW()-1),"")</f>
        <v>ILYO cup 2025</v>
      </c>
      <c r="I2" s="236">
        <f>IF(ROW()&lt;=B$3,SUMIF(A$107:A$10010,A2,I$107:I$10010),"")</f>
        <v>7000</v>
      </c>
      <c r="J2" s="236">
        <f>IF(ROW()&lt;=B$3,SUMIFS(I$103:I$50010,A$103:A$50010,K2,J$103:J$50010,L2),"")</f>
        <v>0</v>
      </c>
      <c r="K2" s="110" t="str">
        <f>$A2</f>
        <v>m - ILYO cup 2025</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IF(ROW()&lt;=B$3,SUMIF(A$107:A$10010,A3,I$107:I$10010),"")</f>
        <v/>
      </c>
      <c r="J3" s="236" t="str">
        <f>IF(ROW()&lt;=B$3,SUMIFS(I$103:I$50010,A$103:A$50010,K3,J$103:J$50010,L3),"")</f>
        <v/>
      </c>
      <c r="K3" s="110" t="str">
        <f t="shared" ref="K3:K66" si="0">$A3</f>
        <v/>
      </c>
      <c r="L3" s="101">
        <v>99</v>
      </c>
      <c r="M3" s="99" t="str">
        <f>$A2</f>
        <v>m - ILYO cup 2025</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IF(ROW()&lt;=B$3,SUMIF(A$107:A$10010,A4,I$107:I$10010),"")</f>
        <v/>
      </c>
      <c r="J4" s="236" t="str">
        <f>IF(ROW()&lt;=B$3,SUMIFS(I$103:I$50010,A$103:A$50010,K4,J$103:J$50010,L4),"")</f>
        <v/>
      </c>
      <c r="K4" s="110" t="str">
        <f t="shared" si="0"/>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IF(ROW()&lt;=B$3,SUMIF(A$107:A$10010,A5,I$107:I$10010),"")</f>
        <v/>
      </c>
      <c r="J5" s="236" t="str">
        <f>IF(ROW()&lt;=B$3,SUMIFS(I$103:I$50010,A$103:A$50010,K5,J$103:J$50010,L5),"")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IF(ROW()&lt;=B$3,SUMIF(A$107:A$10010,A6,I$107:I$10010),"")</f>
        <v/>
      </c>
      <c r="J6" s="236" t="str">
        <f>IF(ROW()&lt;=B$3,SUMIFS(I$103:I$50010,A$103:A$50010,K6,J$103:J$50010,L6),"")</f>
        <v/>
      </c>
      <c r="K6" s="110" t="str">
        <f t="shared" si="0"/>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IF(ROW()&lt;=B$3,SUMIF(A$107:A$10010,A7,I$107:I$10010),"")</f>
        <v/>
      </c>
      <c r="J7" s="236" t="str">
        <f>IF(ROW()&lt;=B$3,SUMIFS(I$103:I$50010,A$103:A$50010,K7,J$103:J$50010,L7),"")</f>
        <v/>
      </c>
      <c r="K7" s="110" t="str">
        <f t="shared" si="0"/>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IF(ROW()&lt;=B$3,SUMIF(A$107:A$10010,A8,I$107:I$10010),"")</f>
        <v/>
      </c>
      <c r="J8" s="236" t="str">
        <f>IF(ROW()&lt;=B$3,SUMIFS(I$103:I$50010,A$103:A$50010,K8,J$103:J$50010,L8),"")</f>
        <v/>
      </c>
      <c r="K8" s="110" t="str">
        <f t="shared" si="0"/>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IF(ROW()&lt;=B$3,SUMIF(A$107:A$10010,A9,I$107:I$10010),"")</f>
        <v/>
      </c>
      <c r="J9" s="236" t="str">
        <f>IF(ROW()&lt;=B$3,SUMIFS(I$103:I$50010,A$103:A$50010,K9,J$103:J$50010,L9),"")</f>
        <v/>
      </c>
      <c r="K9" s="110" t="str">
        <f t="shared" si="0"/>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IF(ROW()&lt;=B$3,SUMIF(A$107:A$10010,A10,I$107:I$10010),"")</f>
        <v/>
      </c>
      <c r="J10" s="236" t="str">
        <f>IF(ROW()&lt;=B$3,SUMIFS(I$103:I$50010,A$103:A$50010,K10,J$103:J$50010,L10),"")</f>
        <v/>
      </c>
      <c r="K10" s="110" t="str">
        <f t="shared" si="0"/>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IF(ROW()&lt;=B$3,SUMIF(A$107:A$10010,A11,I$107:I$10010),"")</f>
        <v/>
      </c>
      <c r="J11" s="236" t="str">
        <f>IF(ROW()&lt;=B$3,SUMIFS(I$103:I$50010,A$103:A$50010,K11,J$103:J$50010,L11),"")</f>
        <v/>
      </c>
      <c r="K11" s="110" t="str">
        <f t="shared" si="0"/>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IF(ROW()&lt;=B$3,SUMIF(A$107:A$10010,A12,I$107:I$10010),"")</f>
        <v/>
      </c>
      <c r="J12" s="236" t="str">
        <f>IF(ROW()&lt;=B$3,SUMIFS(I$103:I$50010,A$103:A$50010,K12,J$103:J$50010,L12),"")</f>
        <v/>
      </c>
      <c r="K12" s="110" t="str">
        <f t="shared" si="0"/>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IF(ROW()&lt;=B$3,SUMIF(A$107:A$10010,A13,I$107:I$10010),"")</f>
        <v/>
      </c>
      <c r="J13" s="236" t="str">
        <f>IF(ROW()&lt;=B$3,SUMIFS(I$103:I$50010,A$103:A$50010,K13,J$103:J$50010,L13),"")</f>
        <v/>
      </c>
      <c r="K13" s="110" t="str">
        <f t="shared" si="0"/>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IF(ROW()&lt;=B$3,SUMIF(A$107:A$10010,A14,I$107:I$10010),"")</f>
        <v/>
      </c>
      <c r="J14" s="236" t="str">
        <f>IF(ROW()&lt;=B$3,SUMIFS(I$103:I$50010,A$103:A$50010,K14,J$103:J$50010,L14),"")</f>
        <v/>
      </c>
      <c r="K14" s="110" t="str">
        <f t="shared" si="0"/>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IF(ROW()&lt;=B$3,SUMIF(A$107:A$10010,A15,I$107:I$10010),"")</f>
        <v/>
      </c>
      <c r="J15" s="236" t="str">
        <f>IF(ROW()&lt;=B$3,SUMIFS(I$103:I$50010,A$103:A$50010,K15,J$103:J$50010,L15),"")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IF(ROW()&lt;=B$3,SUMIF(A$107:A$10010,A16,I$107:I$10010),"")</f>
        <v/>
      </c>
      <c r="J16" s="236" t="str">
        <f>IF(ROW()&lt;=B$3,SUMIFS(I$103:I$50010,A$103:A$50010,K16,J$103:J$50010,L16),"")</f>
        <v/>
      </c>
      <c r="K16" s="110" t="str">
        <f t="shared" si="0"/>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IF(ROW()&lt;=B$3,SUMIF(A$107:A$10010,A17,I$107:I$10010),"")</f>
        <v/>
      </c>
      <c r="J17" s="236" t="str">
        <f>IF(ROW()&lt;=B$3,SUMIFS(I$103:I$50010,A$103:A$50010,K17,J$103:J$50010,L17),"")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IF(ROW()&lt;=B$3,SUMIF(A$107:A$10010,A18,I$107:I$10010),"")</f>
        <v/>
      </c>
      <c r="J18" s="236" t="str">
        <f>IF(ROW()&lt;=B$3,SUMIFS(I$103:I$50010,A$103:A$50010,K18,J$103:J$50010,L18),"")</f>
        <v/>
      </c>
      <c r="K18" s="110" t="str">
        <f t="shared" si="0"/>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IF(ROW()&lt;=B$3,SUMIF(A$107:A$10010,A19,I$107:I$10010),"")</f>
        <v/>
      </c>
      <c r="J19" s="236" t="str">
        <f>IF(ROW()&lt;=B$3,SUMIFS(I$103:I$50010,A$103:A$50010,K19,J$103:J$50010,L19),"")</f>
        <v/>
      </c>
      <c r="K19" s="110" t="str">
        <f t="shared" si="0"/>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IF(ROW()&lt;=B$3,SUMIF(A$107:A$10010,A20,I$107:I$10010),"")</f>
        <v/>
      </c>
      <c r="J20" s="236" t="str">
        <f>IF(ROW()&lt;=B$3,SUMIFS(I$103:I$50010,A$103:A$50010,K20,J$103:J$50010,L20),"")</f>
        <v/>
      </c>
      <c r="K20" s="110" t="str">
        <f t="shared" si="0"/>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IF(ROW()&lt;=B$3,SUMIF(A$107:A$10010,A21,I$107:I$10010),"")</f>
        <v/>
      </c>
      <c r="J21" s="236" t="str">
        <f>IF(ROW()&lt;=B$3,SUMIFS(I$103:I$50010,A$103:A$50010,K21,J$103:J$50010,L21),"")</f>
        <v/>
      </c>
      <c r="K21" s="110" t="str">
        <f t="shared" si="0"/>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IF(ROW()&lt;=B$3,SUMIF(A$107:A$10010,A22,I$107:I$10010),"")</f>
        <v/>
      </c>
      <c r="J22" s="236" t="str">
        <f>IF(ROW()&lt;=B$3,SUMIFS(I$103:I$50010,A$103:A$50010,K22,J$103:J$50010,L22),"")</f>
        <v/>
      </c>
      <c r="K22" s="110" t="str">
        <f t="shared" si="0"/>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IF(ROW()&lt;=B$3,SUMIF(A$107:A$10010,A23,I$107:I$10010),"")</f>
        <v/>
      </c>
      <c r="J23" s="236" t="str">
        <f>IF(ROW()&lt;=B$3,SUMIFS(I$103:I$50010,A$103:A$50010,K23,J$103:J$50010,L23),"")</f>
        <v/>
      </c>
      <c r="K23" s="110" t="str">
        <f t="shared" si="0"/>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IF(ROW()&lt;=B$3,SUMIF(A$107:A$10010,A24,I$107:I$10010),"")</f>
        <v/>
      </c>
      <c r="J24" s="236" t="str">
        <f>IF(ROW()&lt;=B$3,SUMIFS(I$103:I$50010,A$103:A$50010,K24,J$103:J$50010,L24),"")</f>
        <v/>
      </c>
      <c r="K24" s="110" t="str">
        <f t="shared" si="0"/>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IF(ROW()&lt;=B$3,SUMIF(A$107:A$10010,A25,I$107:I$10010),"")</f>
        <v/>
      </c>
      <c r="J25" s="236" t="str">
        <f>IF(ROW()&lt;=B$3,SUMIFS(I$103:I$50010,A$103:A$50010,K25,J$103:J$50010,L25),"")</f>
        <v/>
      </c>
      <c r="K25" s="110" t="str">
        <f t="shared" si="0"/>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IF(ROW()&lt;=B$3,SUMIF(A$107:A$10010,A26,I$107:I$10010),"")</f>
        <v/>
      </c>
      <c r="J26" s="236" t="str">
        <f>IF(ROW()&lt;=B$3,SUMIFS(I$103:I$50010,A$103:A$50010,K26,J$103:J$50010,L26),"")</f>
        <v/>
      </c>
      <c r="K26" s="110" t="str">
        <f t="shared" si="0"/>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IF(ROW()&lt;=B$3,SUMIF(A$107:A$10010,A27,I$107:I$10010),"")</f>
        <v/>
      </c>
      <c r="J27" s="236" t="str">
        <f>IF(ROW()&lt;=B$3,SUMIFS(I$103:I$50010,A$103:A$50010,K27,J$103:J$50010,L27),"")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IF(ROW()&lt;=B$3,SUMIF(A$107:A$10010,A28,I$107:I$10010),"")</f>
        <v/>
      </c>
      <c r="J28" s="236" t="str">
        <f>IF(ROW()&lt;=B$3,SUMIFS(I$103:I$50010,A$103:A$50010,K28,J$103:J$50010,L28),"")</f>
        <v/>
      </c>
      <c r="K28" s="110" t="str">
        <f t="shared" si="0"/>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IF(ROW()&lt;=B$3,SUMIF(A$107:A$10010,A29,I$107:I$10010),"")</f>
        <v/>
      </c>
      <c r="J29" s="236" t="str">
        <f>IF(ROW()&lt;=B$3,SUMIFS(I$103:I$50010,A$103:A$50010,K29,J$103:J$50010,L29),"")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IF(ROW()&lt;=B$3,SUMIF(A$107:A$10010,A30,I$107:I$10010),"")</f>
        <v/>
      </c>
      <c r="J30" s="236" t="str">
        <f>IF(ROW()&lt;=B$3,SUMIFS(I$103:I$50010,A$103:A$50010,K30,J$103:J$50010,L30),"")</f>
        <v/>
      </c>
      <c r="K30" s="110" t="str">
        <f t="shared" si="0"/>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IF(ROW()&lt;=B$3,SUMIF(A$107:A$10010,A31,I$107:I$10010),"")</f>
        <v/>
      </c>
      <c r="J31" s="236" t="str">
        <f>IF(ROW()&lt;=B$3,SUMIFS(I$103:I$50010,A$103:A$50010,K31,J$103:J$50010,L31),"")</f>
        <v/>
      </c>
      <c r="K31" s="110" t="str">
        <f t="shared" si="0"/>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IF(ROW()&lt;=B$3,SUMIF(A$107:A$10010,A32,I$107:I$10010),"")</f>
        <v/>
      </c>
      <c r="J32" s="236" t="str">
        <f>IF(ROW()&lt;=B$3,SUMIFS(I$103:I$50010,A$103:A$50010,K32,J$103:J$50010,L32),"")</f>
        <v/>
      </c>
      <c r="K32" s="110" t="str">
        <f t="shared" si="0"/>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IF(ROW()&lt;=B$3,SUMIF(A$107:A$10010,A33,I$107:I$10010),"")</f>
        <v/>
      </c>
      <c r="J33" s="236" t="str">
        <f>IF(ROW()&lt;=B$3,SUMIFS(I$103:I$50010,A$103:A$50010,K33,J$103:J$50010,L33),"")</f>
        <v/>
      </c>
      <c r="K33" s="110" t="str">
        <f t="shared" si="0"/>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IF(ROW()&lt;=B$3,SUMIF(A$107:A$10010,A34,I$107:I$10010),"")</f>
        <v/>
      </c>
      <c r="J34" s="236" t="str">
        <f>IF(ROW()&lt;=B$3,SUMIFS(I$103:I$50010,A$103:A$50010,K34,J$103:J$50010,L34),"")</f>
        <v/>
      </c>
      <c r="K34" s="110" t="str">
        <f t="shared" si="0"/>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IF(ROW()&lt;=B$3,SUMIF(A$107:A$10010,A35,I$107:I$10010),"")</f>
        <v/>
      </c>
      <c r="J35" s="236" t="str">
        <f>IF(ROW()&lt;=B$3,SUMIFS(I$103:I$50010,A$103:A$50010,K35,J$103:J$50010,L35),"")</f>
        <v/>
      </c>
      <c r="K35" s="110" t="str">
        <f t="shared" si="0"/>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IF(ROW()&lt;=B$3,SUMIF(A$107:A$10010,A36,I$107:I$10010),"")</f>
        <v/>
      </c>
      <c r="J36" s="236" t="str">
        <f>IF(ROW()&lt;=B$3,SUMIFS(I$103:I$50010,A$103:A$50010,K36,J$103:J$50010,L36),"")</f>
        <v/>
      </c>
      <c r="K36" s="110" t="str">
        <f t="shared" si="0"/>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IF(ROW()&lt;=B$3,SUMIF(A$107:A$10010,A37,I$107:I$10010),"")</f>
        <v/>
      </c>
      <c r="J37" s="236" t="str">
        <f>IF(ROW()&lt;=B$3,SUMIFS(I$103:I$50010,A$103:A$50010,K37,J$103:J$50010,L37),"")</f>
        <v/>
      </c>
      <c r="K37" s="110" t="str">
        <f t="shared" si="0"/>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IF(ROW()&lt;=B$3,SUMIF(A$107:A$10010,A38,I$107:I$10010),"")</f>
        <v/>
      </c>
      <c r="J38" s="236" t="str">
        <f>IF(ROW()&lt;=B$3,SUMIFS(I$103:I$50010,A$103:A$50010,K38,J$103:J$50010,L38),"")</f>
        <v/>
      </c>
      <c r="K38" s="110" t="str">
        <f t="shared" si="0"/>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IF(ROW()&lt;=B$3,SUMIF(A$107:A$10010,A39,I$107:I$10010),"")</f>
        <v/>
      </c>
      <c r="J39" s="236" t="str">
        <f>IF(ROW()&lt;=B$3,SUMIFS(I$103:I$50010,A$103:A$50010,K39,J$103:J$50010,L39),"")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IF(ROW()&lt;=B$3,SUMIF(A$107:A$10010,A40,I$107:I$10010),"")</f>
        <v/>
      </c>
      <c r="J40" s="236" t="str">
        <f>IF(ROW()&lt;=B$3,SUMIFS(I$103:I$50010,A$103:A$50010,K40,J$103:J$50010,L40),"")</f>
        <v/>
      </c>
      <c r="K40" s="110" t="str">
        <f t="shared" si="0"/>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IF(ROW()&lt;=B$3,SUMIF(A$107:A$10010,A41,I$107:I$10010),"")</f>
        <v/>
      </c>
      <c r="J41" s="236" t="str">
        <f>IF(ROW()&lt;=B$3,SUMIFS(I$103:I$50010,A$103:A$50010,K41,J$103:J$50010,L41),"")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IF(ROW()&lt;=B$3,SUMIF(A$107:A$10010,A42,I$107:I$10010),"")</f>
        <v/>
      </c>
      <c r="J42" s="236" t="str">
        <f>IF(ROW()&lt;=B$3,SUMIFS(I$103:I$50010,A$103:A$50010,K42,J$103:J$50010,L42),"")</f>
        <v/>
      </c>
      <c r="K42" s="110" t="str">
        <f t="shared" si="0"/>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IF(ROW()&lt;=B$3,SUMIF(A$107:A$10010,A43,I$107:I$10010),"")</f>
        <v/>
      </c>
      <c r="J43" s="236" t="str">
        <f>IF(ROW()&lt;=B$3,SUMIFS(I$103:I$50010,A$103:A$50010,K43,J$103:J$50010,L43),"")</f>
        <v/>
      </c>
      <c r="K43" s="110" t="str">
        <f t="shared" si="0"/>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IF(ROW()&lt;=B$3,SUMIF(A$107:A$10010,A44,I$107:I$10010),"")</f>
        <v/>
      </c>
      <c r="J44" s="236" t="str">
        <f>IF(ROW()&lt;=B$3,SUMIFS(I$103:I$50010,A$103:A$50010,K44,J$103:J$50010,L44),"")</f>
        <v/>
      </c>
      <c r="K44" s="110" t="str">
        <f t="shared" si="0"/>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IF(ROW()&lt;=B$3,SUMIF(A$107:A$10010,A45,I$107:I$10010),"")</f>
        <v/>
      </c>
      <c r="J45" s="236" t="str">
        <f>IF(ROW()&lt;=B$3,SUMIFS(I$103:I$50010,A$103:A$50010,K45,J$103:J$50010,L45),"")</f>
        <v/>
      </c>
      <c r="K45" s="110" t="str">
        <f t="shared" si="0"/>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IF(ROW()&lt;=B$3,SUMIF(A$107:A$10010,A46,I$107:I$10010),"")</f>
        <v/>
      </c>
      <c r="J46" s="236" t="str">
        <f>IF(ROW()&lt;=B$3,SUMIFS(I$103:I$50010,A$103:A$50010,K46,J$103:J$50010,L46),"")</f>
        <v/>
      </c>
      <c r="K46" s="110" t="str">
        <f t="shared" si="0"/>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IF(ROW()&lt;=B$3,SUMIF(A$107:A$10010,A47,I$107:I$10010),"")</f>
        <v/>
      </c>
      <c r="J47" s="236" t="str">
        <f>IF(ROW()&lt;=B$3,SUMIFS(I$103:I$50010,A$103:A$50010,K47,J$103:J$50010,L47),"")</f>
        <v/>
      </c>
      <c r="K47" s="110" t="str">
        <f t="shared" si="0"/>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IF(ROW()&lt;=B$3,SUMIF(A$107:A$10010,A48,I$107:I$10010),"")</f>
        <v/>
      </c>
      <c r="J48" s="236" t="str">
        <f>IF(ROW()&lt;=B$3,SUMIFS(I$103:I$50010,A$103:A$50010,K48,J$103:J$50010,L48),"")</f>
        <v/>
      </c>
      <c r="K48" s="110" t="str">
        <f t="shared" si="0"/>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IF(ROW()&lt;=B$3,SUMIF(A$107:A$10010,A49,I$107:I$10010),"")</f>
        <v/>
      </c>
      <c r="J49" s="236" t="str">
        <f>IF(ROW()&lt;=B$3,SUMIFS(I$103:I$50010,A$103:A$50010,K49,J$103:J$50010,L49),"")</f>
        <v/>
      </c>
      <c r="K49" s="110" t="str">
        <f t="shared" si="0"/>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IF(ROW()&lt;=B$3,SUMIF(A$107:A$10010,A50,I$107:I$10010),"")</f>
        <v/>
      </c>
      <c r="J50" s="236" t="str">
        <f>IF(ROW()&lt;=B$3,SUMIFS(I$103:I$50010,A$103:A$50010,K50,J$103:J$50010,L50),"")</f>
        <v/>
      </c>
      <c r="K50" s="110" t="str">
        <f t="shared" si="0"/>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IF(ROW()&lt;=B$3,SUMIF(A$107:A$10010,A51,I$107:I$10010),"")</f>
        <v/>
      </c>
      <c r="J51" s="236" t="str">
        <f>IF(ROW()&lt;=B$3,SUMIFS(I$103:I$50010,A$103:A$50010,K51,J$103:J$50010,L51),"")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IF(ROW()&lt;=B$3,SUMIF(A$107:A$10010,A52,I$107:I$10010),"")</f>
        <v/>
      </c>
      <c r="J52" s="236" t="str">
        <f>IF(ROW()&lt;=B$3,SUMIFS(I$103:I$50010,A$103:A$50010,K52,J$103:J$50010,L52),"")</f>
        <v/>
      </c>
      <c r="K52" s="110" t="str">
        <f t="shared" si="0"/>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IF(ROW()&lt;=B$3,SUMIF(A$107:A$10010,A53,I$107:I$10010),"")</f>
        <v/>
      </c>
      <c r="J53" s="236" t="str">
        <f>IF(ROW()&lt;=B$3,SUMIFS(I$103:I$50010,A$103:A$50010,K53,J$103:J$50010,L53),"")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IF(ROW()&lt;=B$3,SUMIF(A$107:A$10010,A54,I$107:I$10010),"")</f>
        <v/>
      </c>
      <c r="J54" s="236" t="str">
        <f>IF(ROW()&lt;=B$3,SUMIFS(I$103:I$50010,A$103:A$50010,K54,J$103:J$50010,L54),"")</f>
        <v/>
      </c>
      <c r="K54" s="110" t="str">
        <f t="shared" si="0"/>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IF(ROW()&lt;=B$3,SUMIF(A$107:A$10010,A55,I$107:I$10010),"")</f>
        <v/>
      </c>
      <c r="J55" s="236" t="str">
        <f>IF(ROW()&lt;=B$3,SUMIFS(I$103:I$50010,A$103:A$50010,K55,J$103:J$50010,L55),"")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IF(ROW()&lt;=B$3,SUMIF(A$107:A$10010,A56,I$107:I$10010),"")</f>
        <v/>
      </c>
      <c r="J56" s="236" t="str">
        <f>IF(ROW()&lt;=B$3,SUMIFS(I$103:I$50010,A$103:A$50010,K56,J$103:J$50010,L56),"")</f>
        <v/>
      </c>
      <c r="K56" s="110" t="str">
        <f t="shared" si="0"/>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IF(ROW()&lt;=B$3,SUMIF(A$107:A$10010,A57,I$107:I$10010),"")</f>
        <v/>
      </c>
      <c r="J57" s="236" t="str">
        <f>IF(ROW()&lt;=B$3,SUMIFS(I$103:I$50010,A$103:A$50010,K57,J$103:J$50010,L57),"")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IF(ROW()&lt;=B$3,SUMIF(A$107:A$10010,A58,I$107:I$10010),"")</f>
        <v/>
      </c>
      <c r="J58" s="236" t="str">
        <f>IF(ROW()&lt;=B$3,SUMIFS(I$103:I$50010,A$103:A$50010,K58,J$103:J$50010,L58),"")</f>
        <v/>
      </c>
      <c r="K58" s="110" t="str">
        <f t="shared" si="0"/>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IF(ROW()&lt;=B$3,SUMIF(A$107:A$10010,A59,I$107:I$10010),"")</f>
        <v/>
      </c>
      <c r="J59" s="236" t="str">
        <f>IF(ROW()&lt;=B$3,SUMIFS(I$103:I$50010,A$103:A$50010,K59,J$103:J$50010,L59),"")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IF(ROW()&lt;=B$3,SUMIF(A$107:A$10010,A60,I$107:I$10010),"")</f>
        <v/>
      </c>
      <c r="J60" s="236" t="str">
        <f>IF(ROW()&lt;=B$3,SUMIFS(I$103:I$50010,A$103:A$50010,K60,J$103:J$50010,L60),"")</f>
        <v/>
      </c>
      <c r="K60" s="110" t="str">
        <f t="shared" si="0"/>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IF(ROW()&lt;=B$3,SUMIF(A$107:A$10010,A61,I$107:I$10010),"")</f>
        <v/>
      </c>
      <c r="J61" s="236" t="str">
        <f>IF(ROW()&lt;=B$3,SUMIFS(I$103:I$50010,A$103:A$50010,K61,J$103:J$50010,L61),"")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IF(ROW()&lt;=B$3,SUMIF(A$107:A$10010,A62,I$107:I$10010),"")</f>
        <v/>
      </c>
      <c r="J62" s="236" t="str">
        <f>IF(ROW()&lt;=B$3,SUMIFS(I$103:I$50010,A$103:A$50010,K62,J$103:J$50010,L62),"")</f>
        <v/>
      </c>
      <c r="K62" s="110" t="str">
        <f t="shared" si="0"/>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IF(ROW()&lt;=B$3,SUMIF(A$107:A$10010,A63,I$107:I$10010),"")</f>
        <v/>
      </c>
      <c r="J63" s="236" t="str">
        <f>IF(ROW()&lt;=B$3,SUMIFS(I$103:I$50010,A$103:A$50010,K63,J$103:J$50010,L63),"")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IF(ROW()&lt;=B$3,SUMIF(A$107:A$10010,A64,I$107:I$10010),"")</f>
        <v/>
      </c>
      <c r="J64" s="236" t="str">
        <f>IF(ROW()&lt;=B$3,SUMIFS(I$103:I$50010,A$103:A$50010,K64,J$103:J$50010,L64),"")</f>
        <v/>
      </c>
      <c r="K64" s="110" t="str">
        <f t="shared" si="0"/>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IF(ROW()&lt;=B$3,SUMIF(A$107:A$10010,A65,I$107:I$10010),"")</f>
        <v/>
      </c>
      <c r="J65" s="236" t="str">
        <f>IF(ROW()&lt;=B$3,SUMIFS(I$103:I$50010,A$103:A$50010,K65,J$103:J$50010,L65),"")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IF(ROW()&lt;=B$3,SUMIF(A$107:A$10010,A66,I$107:I$10010),"")</f>
        <v/>
      </c>
      <c r="J66" s="236" t="str">
        <f>IF(ROW()&lt;=B$3,SUMIFS(I$103:I$50010,A$103:A$50010,K66,J$103:J$50010,L66),"")</f>
        <v/>
      </c>
      <c r="K66" s="110" t="str">
        <f t="shared" si="0"/>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IF(ROW()&lt;=B$3,SUMIF(A$107:A$10010,A67,I$107:I$10010),"")</f>
        <v/>
      </c>
      <c r="J67" s="236" t="str">
        <f>IF(ROW()&lt;=B$3,SUMIFS(I$103:I$50010,A$103:A$50010,K67,J$103:J$50010,L67),"")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IF(ROW()&lt;=B$3,SUMIF(A$107:A$10010,A68,I$107:I$10010),"")</f>
        <v/>
      </c>
      <c r="J68" s="236" t="str">
        <f>IF(ROW()&lt;=B$3,SUMIFS(I$103:I$50010,A$103:A$50010,K68,J$103:J$50010,L68),"")</f>
        <v/>
      </c>
      <c r="K68" s="110" t="str">
        <f t="shared" si="1"/>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IF(ROW()&lt;=B$3,SUMIF(A$107:A$10010,A69,I$107:I$10010),"")</f>
        <v/>
      </c>
      <c r="J69" s="236" t="str">
        <f>IF(ROW()&lt;=B$3,SUMIFS(I$103:I$50010,A$103:A$50010,K69,J$103:J$50010,L69),"")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IF(ROW()&lt;=B$3,SUMIF(A$107:A$10010,A70,I$107:I$10010),"")</f>
        <v/>
      </c>
      <c r="J70" s="236" t="str">
        <f>IF(ROW()&lt;=B$3,SUMIFS(I$103:I$50010,A$103:A$50010,K70,J$103:J$50010,L70),"")</f>
        <v/>
      </c>
      <c r="K70" s="110" t="str">
        <f t="shared" si="1"/>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IF(ROW()&lt;=B$3,SUMIF(A$107:A$10010,A71,I$107:I$10010),"")</f>
        <v/>
      </c>
      <c r="J71" s="236" t="str">
        <f>IF(ROW()&lt;=B$3,SUMIFS(I$103:I$50010,A$103:A$50010,K71,J$103:J$50010,L71),"")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IF(ROW()&lt;=B$3,SUMIF(A$107:A$10010,A72,I$107:I$10010),"")</f>
        <v/>
      </c>
      <c r="J72" s="236" t="str">
        <f>IF(ROW()&lt;=B$3,SUMIFS(I$103:I$50010,A$103:A$50010,K72,J$103:J$50010,L72),"")</f>
        <v/>
      </c>
      <c r="K72" s="110" t="str">
        <f t="shared" si="1"/>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IF(ROW()&lt;=B$3,SUMIF(A$107:A$10010,A73,I$107:I$10010),"")</f>
        <v/>
      </c>
      <c r="J73" s="236" t="str">
        <f>IF(ROW()&lt;=B$3,SUMIFS(I$103:I$50010,A$103:A$50010,K73,J$103:J$50010,L73),"")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IF(ROW()&lt;=B$3,SUMIF(A$107:A$10010,A74,I$107:I$10010),"")</f>
        <v/>
      </c>
      <c r="J74" s="236" t="str">
        <f>IF(ROW()&lt;=B$3,SUMIFS(I$103:I$50010,A$103:A$50010,K74,J$103:J$50010,L74),"")</f>
        <v/>
      </c>
      <c r="K74" s="110" t="str">
        <f t="shared" si="1"/>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IF(ROW()&lt;=B$3,SUMIF(A$107:A$10010,A75,I$107:I$10010),"")</f>
        <v/>
      </c>
      <c r="J75" s="236" t="str">
        <f>IF(ROW()&lt;=B$3,SUMIFS(I$103:I$50010,A$103:A$50010,K75,J$103:J$50010,L75),"")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IF(ROW()&lt;=B$3,SUMIF(A$107:A$10010,A76,I$107:I$10010),"")</f>
        <v/>
      </c>
      <c r="J76" s="236" t="str">
        <f>IF(ROW()&lt;=B$3,SUMIFS(I$103:I$50010,A$103:A$50010,K76,J$103:J$50010,L76),"")</f>
        <v/>
      </c>
      <c r="K76" s="110" t="str">
        <f t="shared" si="1"/>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IF(ROW()&lt;=B$3,SUMIF(A$107:A$10010,A77,I$107:I$10010),"")</f>
        <v/>
      </c>
      <c r="J77" s="236" t="str">
        <f>IF(ROW()&lt;=B$3,SUMIFS(I$103:I$50010,A$103:A$50010,K77,J$103:J$50010,L77),"")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IF(ROW()&lt;=B$3,SUMIF(A$107:A$10010,A78,I$107:I$10010),"")</f>
        <v/>
      </c>
      <c r="J78" s="236" t="str">
        <f>IF(ROW()&lt;=B$3,SUMIFS(I$103:I$50010,A$103:A$50010,K78,J$103:J$50010,L78),"")</f>
        <v/>
      </c>
      <c r="K78" s="110" t="str">
        <f t="shared" si="1"/>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IF(ROW()&lt;=B$3,SUMIF(A$107:A$10010,A79,I$107:I$10010),"")</f>
        <v/>
      </c>
      <c r="J79" s="236" t="str">
        <f>IF(ROW()&lt;=B$3,SUMIFS(I$103:I$50010,A$103:A$50010,K79,J$103:J$50010,L79),"")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IF(ROW()&lt;=B$3,SUMIF(A$107:A$10010,A80,I$107:I$10010),"")</f>
        <v/>
      </c>
      <c r="J80" s="236" t="str">
        <f>IF(ROW()&lt;=B$3,SUMIFS(I$103:I$50010,A$103:A$50010,K80,J$103:J$50010,L80),"")</f>
        <v/>
      </c>
      <c r="K80" s="110" t="str">
        <f t="shared" si="1"/>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IF(ROW()&lt;=B$3,SUMIF(A$107:A$10010,A81,I$107:I$10010),"")</f>
        <v/>
      </c>
      <c r="J81" s="236" t="str">
        <f>IF(ROW()&lt;=B$3,SUMIFS(I$103:I$50010,A$103:A$50010,K81,J$103:J$50010,L81),"")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IF(ROW()&lt;=B$3,SUMIF(A$107:A$10010,A82,I$107:I$10010),"")</f>
        <v/>
      </c>
      <c r="J82" s="236" t="str">
        <f>IF(ROW()&lt;=B$3,SUMIFS(I$103:I$50010,A$103:A$50010,K82,J$103:J$50010,L82),"")</f>
        <v/>
      </c>
      <c r="K82" s="110" t="str">
        <f t="shared" si="1"/>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IF(ROW()&lt;=B$3,SUMIF(A$107:A$10010,A83,I$107:I$10010),"")</f>
        <v/>
      </c>
      <c r="J83" s="236" t="str">
        <f>IF(ROW()&lt;=B$3,SUMIFS(I$103:I$50010,A$103:A$50010,K83,J$103:J$50010,L83),"")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IF(ROW()&lt;=B$3,SUMIF(A$107:A$10010,A84,I$107:I$10010),"")</f>
        <v/>
      </c>
      <c r="J84" s="236" t="str">
        <f>IF(ROW()&lt;=B$3,SUMIFS(I$103:I$50010,A$103:A$50010,K84,J$103:J$50010,L84),"")</f>
        <v/>
      </c>
      <c r="K84" s="110" t="str">
        <f t="shared" si="1"/>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IF(ROW()&lt;=B$3,SUMIF(A$107:A$10010,A85,I$107:I$10010),"")</f>
        <v/>
      </c>
      <c r="J85" s="236" t="str">
        <f>IF(ROW()&lt;=B$3,SUMIFS(I$103:I$50010,A$103:A$50010,K85,J$103:J$50010,L85),"")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IF(ROW()&lt;=B$3,SUMIF(A$107:A$10010,A86,I$107:I$10010),"")</f>
        <v/>
      </c>
      <c r="J86" s="236" t="str">
        <f>IF(ROW()&lt;=B$3,SUMIFS(I$103:I$50010,A$103:A$50010,K86,J$103:J$50010,L86),"")</f>
        <v/>
      </c>
      <c r="K86" s="110" t="str">
        <f t="shared" si="1"/>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IF(ROW()&lt;=B$3,SUMIF(A$107:A$10010,A87,I$107:I$10010),"")</f>
        <v/>
      </c>
      <c r="J87" s="236" t="str">
        <f>IF(ROW()&lt;=B$3,SUMIFS(I$103:I$50010,A$103:A$50010,K87,J$103:J$50010,L87),"")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IF(ROW()&lt;=B$3,SUMIF(A$107:A$10010,A88,I$107:I$10010),"")</f>
        <v/>
      </c>
      <c r="J88" s="236" t="str">
        <f>IF(ROW()&lt;=B$3,SUMIFS(I$103:I$50010,A$103:A$50010,K88,J$103:J$50010,L88),"")</f>
        <v/>
      </c>
      <c r="K88" s="110" t="str">
        <f t="shared" si="1"/>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IF(ROW()&lt;=B$3,SUMIF(A$107:A$10010,A89,I$107:I$10010),"")</f>
        <v/>
      </c>
      <c r="J89" s="236" t="str">
        <f>IF(ROW()&lt;=B$3,SUMIFS(I$103:I$50010,A$103:A$50010,K89,J$103:J$50010,L89),"")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IF(ROW()&lt;=B$3,SUMIF(A$107:A$10010,A90,I$107:I$10010),"")</f>
        <v/>
      </c>
      <c r="J90" s="236" t="str">
        <f>IF(ROW()&lt;=B$3,SUMIFS(I$103:I$50010,A$103:A$50010,K90,J$103:J$50010,L90),"")</f>
        <v/>
      </c>
      <c r="K90" s="110" t="str">
        <f t="shared" si="1"/>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IF(ROW()&lt;=B$3,SUMIF(A$107:A$10010,A91,I$107:I$10010),"")</f>
        <v/>
      </c>
      <c r="J91" s="236" t="str">
        <f>IF(ROW()&lt;=B$3,SUMIFS(I$103:I$50010,A$103:A$50010,K91,J$103:J$50010,L91),"")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IF(ROW()&lt;=B$3,SUMIF(A$107:A$10010,A92,I$107:I$10010),"")</f>
        <v/>
      </c>
      <c r="J92" s="236" t="str">
        <f>IF(ROW()&lt;=B$3,SUMIFS(I$103:I$50010,A$103:A$50010,K92,J$103:J$50010,L92),"")</f>
        <v/>
      </c>
      <c r="K92" s="110" t="str">
        <f t="shared" si="1"/>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IF(ROW()&lt;=B$3,SUMIF(A$107:A$10010,A93,I$107:I$10010),"")</f>
        <v/>
      </c>
      <c r="J93" s="236" t="str">
        <f>IF(ROW()&lt;=B$3,SUMIFS(I$103:I$50010,A$103:A$50010,K93,J$103:J$50010,L93),"")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IF(ROW()&lt;=B$3,SUMIF(A$107:A$10010,A94,I$107:I$10010),"")</f>
        <v/>
      </c>
      <c r="J94" s="236" t="str">
        <f>IF(ROW()&lt;=B$3,SUMIFS(I$103:I$50010,A$103:A$50010,K94,J$103:J$50010,L94),"")</f>
        <v/>
      </c>
      <c r="K94" s="110" t="str">
        <f t="shared" si="1"/>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2991</v>
      </c>
      <c r="J100" s="375"/>
      <c r="K100" s="89"/>
    </row>
    <row r="101" spans="1:25" ht="16" x14ac:dyDescent="0.2">
      <c r="A101" s="373"/>
      <c r="B101" s="373"/>
      <c r="C101" s="373"/>
      <c r="D101" s="373"/>
      <c r="E101" s="373"/>
      <c r="F101" s="373"/>
      <c r="G101" s="373"/>
      <c r="H101" s="373"/>
      <c r="I101" s="374">
        <v>45961</v>
      </c>
      <c r="J101" s="374"/>
    </row>
    <row r="102" spans="1:25" ht="14" x14ac:dyDescent="0.15">
      <c r="A102" s="249" t="s">
        <v>398</v>
      </c>
      <c r="B102" s="250">
        <v>203</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3021</v>
      </c>
      <c r="B107" s="14" t="s">
        <v>3022</v>
      </c>
      <c r="C107" s="14" t="s">
        <v>3023</v>
      </c>
      <c r="D107" s="16">
        <v>45844</v>
      </c>
      <c r="E107" s="16">
        <v>45957</v>
      </c>
      <c r="F107" s="14" t="s">
        <v>3024</v>
      </c>
      <c r="G107" s="14" t="s">
        <v>3025</v>
      </c>
      <c r="H107" s="14" t="s">
        <v>3026</v>
      </c>
      <c r="I107" s="15">
        <v>261.41000000000003</v>
      </c>
      <c r="J107" s="77"/>
      <c r="K107" s="92"/>
    </row>
    <row r="108" spans="1:25" ht="13" x14ac:dyDescent="0.15">
      <c r="A108" s="14" t="s">
        <v>3021</v>
      </c>
      <c r="B108" s="14" t="s">
        <v>3027</v>
      </c>
      <c r="C108" s="14" t="s">
        <v>3028</v>
      </c>
      <c r="D108" s="16">
        <v>45858</v>
      </c>
      <c r="E108" s="16">
        <v>45957</v>
      </c>
      <c r="F108" s="14" t="s">
        <v>3029</v>
      </c>
      <c r="G108" s="14" t="s">
        <v>3030</v>
      </c>
      <c r="H108" s="14" t="s">
        <v>3031</v>
      </c>
      <c r="I108" s="15">
        <v>473.55</v>
      </c>
      <c r="J108" s="77"/>
      <c r="K108" s="92"/>
    </row>
    <row r="109" spans="1:25" ht="13" x14ac:dyDescent="0.15">
      <c r="A109" s="14" t="s">
        <v>3021</v>
      </c>
      <c r="B109" s="14" t="s">
        <v>3032</v>
      </c>
      <c r="C109" s="14" t="s">
        <v>3033</v>
      </c>
      <c r="D109" s="16">
        <v>45858</v>
      </c>
      <c r="E109" s="16">
        <v>45957</v>
      </c>
      <c r="F109" s="14" t="s">
        <v>3034</v>
      </c>
      <c r="G109" s="14" t="s">
        <v>3035</v>
      </c>
      <c r="H109" s="14" t="s">
        <v>3036</v>
      </c>
      <c r="I109" s="15">
        <v>432.96</v>
      </c>
      <c r="J109" s="77"/>
      <c r="K109" s="92"/>
    </row>
    <row r="110" spans="1:25" ht="13" x14ac:dyDescent="0.15">
      <c r="A110" s="14" t="s">
        <v>3021</v>
      </c>
      <c r="B110" s="14" t="s">
        <v>3037</v>
      </c>
      <c r="C110" s="14" t="s">
        <v>3038</v>
      </c>
      <c r="D110" s="16">
        <v>45859</v>
      </c>
      <c r="E110" s="16">
        <v>45957</v>
      </c>
      <c r="F110" s="14" t="s">
        <v>3039</v>
      </c>
      <c r="G110" s="14" t="s">
        <v>3040</v>
      </c>
      <c r="H110" s="14" t="s">
        <v>3041</v>
      </c>
      <c r="I110" s="15">
        <v>127.95</v>
      </c>
      <c r="J110" s="77"/>
      <c r="K110" s="92"/>
    </row>
    <row r="111" spans="1:25" ht="13" x14ac:dyDescent="0.15">
      <c r="A111" s="14" t="s">
        <v>3021</v>
      </c>
      <c r="B111" s="14" t="s">
        <v>3042</v>
      </c>
      <c r="C111" s="14" t="s">
        <v>3043</v>
      </c>
      <c r="D111" s="16">
        <v>45869</v>
      </c>
      <c r="E111" s="16">
        <v>45957</v>
      </c>
      <c r="F111" s="14" t="s">
        <v>3044</v>
      </c>
      <c r="G111" s="14" t="s">
        <v>3045</v>
      </c>
      <c r="H111" s="14" t="s">
        <v>3046</v>
      </c>
      <c r="I111" s="15">
        <v>24.13</v>
      </c>
      <c r="J111" s="77"/>
      <c r="K111" s="92"/>
    </row>
    <row r="112" spans="1:25" ht="13" x14ac:dyDescent="0.15">
      <c r="A112" s="14" t="s">
        <v>3021</v>
      </c>
      <c r="B112" s="14" t="s">
        <v>3047</v>
      </c>
      <c r="C112" s="14" t="s">
        <v>3048</v>
      </c>
      <c r="D112" s="16">
        <v>45875</v>
      </c>
      <c r="E112" s="16">
        <v>45957</v>
      </c>
      <c r="F112" s="14" t="s">
        <v>3049</v>
      </c>
      <c r="G112" s="14" t="s">
        <v>3050</v>
      </c>
      <c r="H112" s="14" t="s">
        <v>3051</v>
      </c>
      <c r="I112" s="15">
        <v>240</v>
      </c>
      <c r="J112" s="77"/>
      <c r="K112" s="92"/>
    </row>
    <row r="113" spans="1:11" ht="13" x14ac:dyDescent="0.15">
      <c r="A113" s="14" t="s">
        <v>3000</v>
      </c>
      <c r="B113" s="14" t="s">
        <v>3001</v>
      </c>
      <c r="C113" s="14">
        <v>3032857286</v>
      </c>
      <c r="D113" s="16">
        <v>45890</v>
      </c>
      <c r="E113" s="16">
        <v>45900</v>
      </c>
      <c r="F113" s="14" t="s">
        <v>3002</v>
      </c>
      <c r="G113" s="14">
        <v>6015697</v>
      </c>
      <c r="H113" s="14" t="s">
        <v>3003</v>
      </c>
      <c r="I113" s="15">
        <v>90.95</v>
      </c>
      <c r="J113" s="77"/>
      <c r="K113" s="92"/>
    </row>
    <row r="114" spans="1:11" ht="13" x14ac:dyDescent="0.15">
      <c r="A114" s="14" t="s">
        <v>3000</v>
      </c>
      <c r="B114" s="14" t="s">
        <v>3075</v>
      </c>
      <c r="C114" s="14" t="s">
        <v>3076</v>
      </c>
      <c r="D114" s="16">
        <v>45890</v>
      </c>
      <c r="E114" s="16">
        <v>45900</v>
      </c>
      <c r="F114" s="14" t="s">
        <v>3077</v>
      </c>
      <c r="G114" s="14" t="s">
        <v>3079</v>
      </c>
      <c r="H114" s="14" t="s">
        <v>3078</v>
      </c>
      <c r="I114" s="15">
        <v>232.36</v>
      </c>
      <c r="J114" s="77"/>
      <c r="K114" s="92"/>
    </row>
    <row r="115" spans="1:11" ht="13" x14ac:dyDescent="0.15">
      <c r="A115" s="14" t="s">
        <v>3000</v>
      </c>
      <c r="B115" s="14"/>
      <c r="C115" s="14"/>
      <c r="D115" s="16"/>
      <c r="E115" s="16">
        <v>45907</v>
      </c>
      <c r="F115" s="14" t="s">
        <v>3074</v>
      </c>
      <c r="G115" s="14"/>
      <c r="H115" s="14"/>
      <c r="I115" s="15">
        <v>-232.36</v>
      </c>
      <c r="J115" s="77"/>
      <c r="K115" s="92"/>
    </row>
    <row r="116" spans="1:11" ht="13" x14ac:dyDescent="0.15">
      <c r="A116" s="14" t="s">
        <v>3000</v>
      </c>
      <c r="B116" s="14" t="s">
        <v>3004</v>
      </c>
      <c r="C116" s="14" t="s">
        <v>3005</v>
      </c>
      <c r="D116" s="16">
        <v>45907</v>
      </c>
      <c r="E116" s="16"/>
      <c r="F116" s="14" t="s">
        <v>3073</v>
      </c>
      <c r="G116" s="14" t="s">
        <v>3006</v>
      </c>
      <c r="H116" s="14" t="s">
        <v>3007</v>
      </c>
      <c r="I116" s="15">
        <v>247.18</v>
      </c>
      <c r="J116" s="77"/>
      <c r="K116" s="92"/>
    </row>
    <row r="117" spans="1:11" ht="13" x14ac:dyDescent="0.15">
      <c r="A117" s="14" t="s">
        <v>3021</v>
      </c>
      <c r="B117" s="14" t="s">
        <v>3052</v>
      </c>
      <c r="C117" s="14" t="s">
        <v>3053</v>
      </c>
      <c r="D117" s="16">
        <v>45930</v>
      </c>
      <c r="E117" s="16">
        <v>45957</v>
      </c>
      <c r="F117" s="14" t="s">
        <v>3054</v>
      </c>
      <c r="G117" s="14" t="s">
        <v>3055</v>
      </c>
      <c r="H117" s="14" t="s">
        <v>3056</v>
      </c>
      <c r="I117" s="15">
        <v>1280</v>
      </c>
      <c r="J117" s="77"/>
      <c r="K117" s="92"/>
    </row>
    <row r="118" spans="1:11" ht="13" x14ac:dyDescent="0.15">
      <c r="A118" s="14" t="s">
        <v>3021</v>
      </c>
      <c r="B118" s="14" t="s">
        <v>3057</v>
      </c>
      <c r="C118" s="14" t="s">
        <v>3058</v>
      </c>
      <c r="D118" s="16">
        <v>45930</v>
      </c>
      <c r="E118" s="16">
        <v>45957</v>
      </c>
      <c r="F118" s="14" t="s">
        <v>3054</v>
      </c>
      <c r="G118" s="14" t="s">
        <v>3059</v>
      </c>
      <c r="H118" s="14" t="s">
        <v>3060</v>
      </c>
      <c r="I118" s="15">
        <v>600</v>
      </c>
      <c r="J118" s="77"/>
      <c r="K118" s="92"/>
    </row>
    <row r="119" spans="1:11" ht="13" x14ac:dyDescent="0.15">
      <c r="A119" s="14" t="s">
        <v>3021</v>
      </c>
      <c r="B119" s="14" t="s">
        <v>3061</v>
      </c>
      <c r="C119" s="14" t="s">
        <v>3062</v>
      </c>
      <c r="D119" s="16">
        <v>45930</v>
      </c>
      <c r="E119" s="16">
        <v>45957</v>
      </c>
      <c r="F119" s="14" t="s">
        <v>3054</v>
      </c>
      <c r="G119" s="14" t="s">
        <v>3063</v>
      </c>
      <c r="H119" s="14" t="s">
        <v>3064</v>
      </c>
      <c r="I119" s="15">
        <v>660</v>
      </c>
      <c r="J119" s="77"/>
      <c r="K119" s="92"/>
    </row>
    <row r="120" spans="1:11" ht="13" x14ac:dyDescent="0.15">
      <c r="A120" s="14" t="s">
        <v>3021</v>
      </c>
      <c r="B120" s="14" t="s">
        <v>3065</v>
      </c>
      <c r="C120" s="14" t="s">
        <v>3066</v>
      </c>
      <c r="D120" s="16">
        <v>45930</v>
      </c>
      <c r="E120" s="16">
        <v>45957</v>
      </c>
      <c r="F120" s="14" t="s">
        <v>3054</v>
      </c>
      <c r="G120" s="14" t="s">
        <v>3067</v>
      </c>
      <c r="H120" s="14" t="s">
        <v>3068</v>
      </c>
      <c r="I120" s="15">
        <v>660</v>
      </c>
      <c r="J120" s="77"/>
      <c r="K120" s="92"/>
    </row>
    <row r="121" spans="1:11" ht="13" x14ac:dyDescent="0.15">
      <c r="A121" s="14" t="s">
        <v>3021</v>
      </c>
      <c r="B121" s="14" t="s">
        <v>3069</v>
      </c>
      <c r="C121" s="14" t="s">
        <v>3070</v>
      </c>
      <c r="D121" s="16">
        <v>45930</v>
      </c>
      <c r="E121" s="16">
        <v>45957</v>
      </c>
      <c r="F121" s="14" t="s">
        <v>3054</v>
      </c>
      <c r="G121" s="14" t="s">
        <v>3071</v>
      </c>
      <c r="H121" s="14" t="s">
        <v>3072</v>
      </c>
      <c r="I121" s="15">
        <v>240</v>
      </c>
      <c r="J121" s="77"/>
      <c r="K121" s="92"/>
    </row>
    <row r="122" spans="1:11" ht="13" x14ac:dyDescent="0.15">
      <c r="A122" s="14" t="s">
        <v>3000</v>
      </c>
      <c r="B122" s="14" t="s">
        <v>3008</v>
      </c>
      <c r="C122" s="14" t="s">
        <v>3009</v>
      </c>
      <c r="D122" s="16">
        <v>45937</v>
      </c>
      <c r="E122" s="16"/>
      <c r="F122" s="14" t="s">
        <v>3010</v>
      </c>
      <c r="G122" s="14" t="s">
        <v>3011</v>
      </c>
      <c r="H122" s="14" t="s">
        <v>3012</v>
      </c>
      <c r="I122" s="15">
        <v>1222.8800000000001</v>
      </c>
      <c r="J122" s="77"/>
      <c r="K122" s="92"/>
    </row>
    <row r="123" spans="1:11" ht="13" x14ac:dyDescent="0.15">
      <c r="A123" s="14" t="s">
        <v>3000</v>
      </c>
      <c r="B123" s="14" t="s">
        <v>3013</v>
      </c>
      <c r="C123" s="14" t="s">
        <v>3014</v>
      </c>
      <c r="D123" s="16">
        <v>45937</v>
      </c>
      <c r="E123" s="16"/>
      <c r="F123" s="14" t="s">
        <v>3015</v>
      </c>
      <c r="G123" s="14" t="s">
        <v>3016</v>
      </c>
      <c r="H123" s="14" t="s">
        <v>3017</v>
      </c>
      <c r="I123" s="15">
        <v>203.8</v>
      </c>
      <c r="J123" s="77"/>
      <c r="K123" s="92"/>
    </row>
    <row r="124" spans="1:11" ht="13" x14ac:dyDescent="0.15">
      <c r="A124" s="14" t="s">
        <v>3000</v>
      </c>
      <c r="B124" s="14" t="s">
        <v>3018</v>
      </c>
      <c r="C124" s="14" t="s">
        <v>3019</v>
      </c>
      <c r="D124" s="16">
        <v>45946</v>
      </c>
      <c r="E124" s="16">
        <v>45946</v>
      </c>
      <c r="F124" s="14" t="s">
        <v>3020</v>
      </c>
      <c r="G124" s="14" t="s">
        <v>3011</v>
      </c>
      <c r="H124" s="14" t="s">
        <v>3012</v>
      </c>
      <c r="I124" s="15">
        <v>85.84</v>
      </c>
      <c r="J124" s="77"/>
      <c r="K124" s="92"/>
    </row>
    <row r="125" spans="1:11" ht="13" x14ac:dyDescent="0.15">
      <c r="A125" s="14" t="s">
        <v>3000</v>
      </c>
      <c r="B125" s="14" t="s">
        <v>3092</v>
      </c>
      <c r="C125" s="14" t="s">
        <v>3092</v>
      </c>
      <c r="D125" s="16">
        <v>45972</v>
      </c>
      <c r="E125" s="16">
        <v>45987</v>
      </c>
      <c r="F125" s="14" t="s">
        <v>3094</v>
      </c>
      <c r="G125" s="14"/>
      <c r="H125" s="14" t="s">
        <v>3093</v>
      </c>
      <c r="I125" s="15">
        <v>95.25</v>
      </c>
      <c r="J125" s="77"/>
      <c r="K125" s="92"/>
    </row>
    <row r="126" spans="1:11" ht="13" x14ac:dyDescent="0.15">
      <c r="A126" s="14" t="s">
        <v>3000</v>
      </c>
      <c r="B126" s="14" t="s">
        <v>3080</v>
      </c>
      <c r="C126" s="14" t="s">
        <v>3084</v>
      </c>
      <c r="D126" s="16">
        <v>45973</v>
      </c>
      <c r="E126" s="16"/>
      <c r="F126" s="14" t="s">
        <v>3081</v>
      </c>
      <c r="G126" s="14" t="s">
        <v>3088</v>
      </c>
      <c r="H126" s="14" t="s">
        <v>3089</v>
      </c>
      <c r="I126" s="15">
        <v>1054.47</v>
      </c>
      <c r="J126" s="77"/>
      <c r="K126" s="92"/>
    </row>
    <row r="127" spans="1:11" ht="13" x14ac:dyDescent="0.15">
      <c r="A127" s="14" t="s">
        <v>3000</v>
      </c>
      <c r="B127" s="14" t="s">
        <v>3083</v>
      </c>
      <c r="C127" s="14" t="s">
        <v>3085</v>
      </c>
      <c r="D127" s="16">
        <v>45975</v>
      </c>
      <c r="E127" s="16"/>
      <c r="F127" s="14" t="s">
        <v>3082</v>
      </c>
      <c r="G127" s="14" t="s">
        <v>3087</v>
      </c>
      <c r="H127" s="14" t="s">
        <v>3086</v>
      </c>
      <c r="I127" s="15">
        <v>3999.63</v>
      </c>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x14ac:dyDescent="0.15">
      <c r="A4455" s="14"/>
      <c r="B4455" s="14"/>
      <c r="C4455" s="14"/>
      <c r="D4455" s="16"/>
      <c r="E4455" s="16"/>
      <c r="F4455" s="14"/>
      <c r="G4455" s="14"/>
      <c r="H4455" s="14"/>
      <c r="I4455" s="15"/>
      <c r="J4455" s="77"/>
    </row>
    <row r="4456" spans="1:11" x14ac:dyDescent="0.15">
      <c r="A4456" s="14"/>
      <c r="B4456" s="14"/>
      <c r="C4456" s="14"/>
      <c r="D4456" s="16"/>
      <c r="E4456" s="16"/>
      <c r="F4456" s="14"/>
      <c r="G4456" s="14"/>
      <c r="H4456" s="14"/>
      <c r="I4456" s="15"/>
      <c r="J4456" s="77"/>
    </row>
    <row r="4457" spans="1:11" x14ac:dyDescent="0.15">
      <c r="A4457" s="14"/>
      <c r="B4457" s="14"/>
      <c r="C4457" s="14"/>
      <c r="D4457" s="16"/>
      <c r="E4457" s="16"/>
      <c r="F4457" s="14"/>
      <c r="G4457" s="14"/>
      <c r="H4457" s="14"/>
      <c r="I4457" s="15"/>
      <c r="J4457" s="77"/>
    </row>
    <row r="4458" spans="1:11" x14ac:dyDescent="0.15">
      <c r="A4458" s="14"/>
      <c r="B4458" s="14"/>
      <c r="C4458" s="14"/>
      <c r="D4458" s="16"/>
      <c r="E4458" s="16"/>
      <c r="F4458" s="14"/>
      <c r="G4458" s="14"/>
      <c r="H4458" s="14"/>
      <c r="I4458" s="15"/>
      <c r="J4458" s="77"/>
    </row>
    <row r="4459" spans="1:11" x14ac:dyDescent="0.15">
      <c r="A4459" s="14"/>
      <c r="B4459" s="14"/>
      <c r="C4459" s="14"/>
      <c r="D4459" s="16"/>
      <c r="E4459" s="16"/>
      <c r="F4459" s="14"/>
      <c r="G4459" s="14"/>
      <c r="H4459" s="14"/>
      <c r="I4459" s="15"/>
      <c r="J4459" s="77"/>
    </row>
    <row r="4460" spans="1:11" x14ac:dyDescent="0.15">
      <c r="A4460" s="14"/>
      <c r="B4460" s="14"/>
      <c r="C4460" s="14"/>
      <c r="D4460" s="16"/>
      <c r="E4460" s="16"/>
      <c r="F4460" s="14"/>
      <c r="G4460" s="14"/>
      <c r="H4460" s="14"/>
      <c r="I4460" s="15"/>
      <c r="J4460" s="77"/>
    </row>
    <row r="4461" spans="1:11" x14ac:dyDescent="0.15">
      <c r="A4461" s="14"/>
      <c r="B4461" s="14"/>
      <c r="C4461" s="14"/>
      <c r="D4461" s="16"/>
      <c r="E4461" s="16"/>
      <c r="F4461" s="14"/>
      <c r="G4461" s="14"/>
      <c r="H4461" s="14"/>
      <c r="I4461" s="15"/>
      <c r="J4461" s="77"/>
    </row>
    <row r="4462" spans="1:11" x14ac:dyDescent="0.15">
      <c r="A4462" s="14"/>
      <c r="B4462" s="14"/>
      <c r="C4462" s="14"/>
      <c r="D4462" s="16"/>
      <c r="E4462" s="16"/>
      <c r="F4462" s="14"/>
      <c r="G4462" s="14"/>
      <c r="H4462" s="14"/>
      <c r="I4462" s="15"/>
      <c r="J4462" s="77"/>
    </row>
    <row r="4463" spans="1:11" x14ac:dyDescent="0.15">
      <c r="A4463" s="14"/>
      <c r="B4463" s="14"/>
      <c r="C4463" s="14"/>
      <c r="D4463" s="16"/>
      <c r="E4463" s="16"/>
      <c r="F4463" s="14"/>
      <c r="G4463" s="14"/>
      <c r="H4463" s="14"/>
      <c r="I4463" s="15"/>
      <c r="J4463" s="77"/>
    </row>
    <row r="4464" spans="1:11" x14ac:dyDescent="0.15">
      <c r="A4464" s="14"/>
      <c r="B4464" s="14"/>
      <c r="C4464" s="14"/>
      <c r="D4464" s="16"/>
      <c r="E4464" s="16"/>
      <c r="F4464" s="14"/>
      <c r="G4464" s="14"/>
      <c r="H4464" s="14"/>
      <c r="I4464" s="15"/>
      <c r="J4464" s="77"/>
    </row>
    <row r="4465" spans="1:10" x14ac:dyDescent="0.15">
      <c r="A4465" s="14"/>
      <c r="B4465" s="14"/>
      <c r="C4465" s="14"/>
      <c r="D4465" s="16"/>
      <c r="E4465" s="16"/>
      <c r="F4465" s="14"/>
      <c r="G4465" s="14"/>
      <c r="H4465" s="14"/>
      <c r="I4465" s="15"/>
      <c r="J4465" s="77"/>
    </row>
    <row r="4466" spans="1:10" x14ac:dyDescent="0.15">
      <c r="A4466" s="14"/>
      <c r="B4466" s="14"/>
      <c r="C4466" s="14"/>
      <c r="D4466" s="16"/>
      <c r="E4466" s="16"/>
      <c r="F4466" s="14"/>
      <c r="G4466" s="14"/>
      <c r="H4466" s="14"/>
      <c r="I4466" s="15"/>
      <c r="J4466" s="77"/>
    </row>
    <row r="4467" spans="1:10" x14ac:dyDescent="0.15">
      <c r="A4467" s="14"/>
      <c r="B4467" s="14"/>
      <c r="C4467" s="14"/>
      <c r="D4467" s="16"/>
      <c r="E4467" s="16"/>
      <c r="F4467" s="14"/>
      <c r="G4467" s="14"/>
      <c r="H4467" s="14"/>
      <c r="I4467" s="15"/>
      <c r="J4467" s="77"/>
    </row>
    <row r="4468" spans="1:10" x14ac:dyDescent="0.15">
      <c r="A4468" s="14"/>
      <c r="B4468" s="14"/>
      <c r="C4468" s="14"/>
      <c r="D4468" s="16"/>
      <c r="E4468" s="16"/>
      <c r="F4468" s="14"/>
      <c r="G4468" s="14"/>
      <c r="H4468" s="14"/>
      <c r="I4468" s="15"/>
      <c r="J4468" s="77"/>
    </row>
    <row r="4469" spans="1:10" x14ac:dyDescent="0.15">
      <c r="A4469" s="14"/>
      <c r="B4469" s="14"/>
      <c r="C4469" s="14"/>
      <c r="D4469" s="16"/>
      <c r="E4469" s="16"/>
      <c r="F4469" s="14"/>
      <c r="G4469" s="14"/>
      <c r="H4469" s="14"/>
      <c r="I4469" s="15"/>
      <c r="J4469" s="77"/>
    </row>
    <row r="4470" spans="1:10" x14ac:dyDescent="0.15">
      <c r="A4470" s="14"/>
      <c r="B4470" s="14"/>
      <c r="C4470" s="14"/>
      <c r="D4470" s="16"/>
      <c r="E4470" s="16"/>
      <c r="F4470" s="14"/>
      <c r="G4470" s="14"/>
      <c r="H4470" s="14"/>
      <c r="I4470" s="15"/>
      <c r="J4470" s="77"/>
    </row>
    <row r="4471" spans="1:10" x14ac:dyDescent="0.15">
      <c r="A4471" s="14"/>
      <c r="B4471" s="14"/>
      <c r="C4471" s="14"/>
      <c r="D4471" s="16"/>
      <c r="E4471" s="16"/>
      <c r="F4471" s="14"/>
      <c r="G4471" s="14"/>
      <c r="H4471" s="14"/>
      <c r="I4471" s="15"/>
      <c r="J4471" s="77"/>
    </row>
    <row r="4472" spans="1:10" x14ac:dyDescent="0.15">
      <c r="A4472" s="14"/>
      <c r="B4472" s="14"/>
      <c r="C4472" s="14"/>
      <c r="D4472" s="16"/>
      <c r="E4472" s="16"/>
      <c r="F4472" s="14"/>
      <c r="G4472" s="14"/>
      <c r="H4472" s="14"/>
      <c r="I4472" s="15"/>
      <c r="J4472" s="77"/>
    </row>
    <row r="4473" spans="1:10" x14ac:dyDescent="0.15">
      <c r="A4473" s="14"/>
      <c r="B4473" s="14"/>
      <c r="C4473" s="14"/>
      <c r="D4473" s="16"/>
      <c r="E4473" s="16"/>
      <c r="F4473" s="14"/>
      <c r="G4473" s="14"/>
      <c r="H4473" s="14"/>
      <c r="I4473" s="15"/>
      <c r="J4473" s="77"/>
    </row>
    <row r="4474" spans="1:10" x14ac:dyDescent="0.15">
      <c r="A4474" s="14"/>
      <c r="B4474" s="14"/>
      <c r="C4474" s="14"/>
      <c r="D4474" s="16"/>
      <c r="E4474" s="16"/>
      <c r="F4474" s="14"/>
      <c r="G4474" s="14"/>
      <c r="H4474" s="14"/>
      <c r="I4474" s="15"/>
      <c r="J4474" s="77"/>
    </row>
    <row r="4475" spans="1:10" x14ac:dyDescent="0.15">
      <c r="A4475" s="14"/>
      <c r="B4475" s="14"/>
      <c r="C4475" s="14"/>
      <c r="D4475" s="16"/>
      <c r="E4475" s="16"/>
      <c r="F4475" s="14"/>
      <c r="G4475" s="14"/>
      <c r="H4475" s="14"/>
      <c r="I4475" s="15"/>
      <c r="J4475" s="77"/>
    </row>
    <row r="4476" spans="1:10" x14ac:dyDescent="0.15">
      <c r="A4476" s="14"/>
      <c r="B4476" s="14"/>
      <c r="C4476" s="14"/>
      <c r="D4476" s="16"/>
      <c r="E4476" s="16"/>
      <c r="F4476" s="14"/>
      <c r="G4476" s="14"/>
      <c r="H4476" s="14"/>
      <c r="I4476" s="15"/>
      <c r="J4476" s="77"/>
    </row>
    <row r="4477" spans="1:10" x14ac:dyDescent="0.15">
      <c r="A4477" s="14"/>
      <c r="B4477" s="14"/>
      <c r="C4477" s="14"/>
      <c r="D4477" s="16"/>
      <c r="E4477" s="16"/>
      <c r="F4477" s="14"/>
      <c r="G4477" s="14"/>
      <c r="H4477" s="14"/>
      <c r="I4477" s="15"/>
      <c r="J4477" s="77"/>
    </row>
    <row r="4478" spans="1:10" x14ac:dyDescent="0.15">
      <c r="A4478" s="14"/>
      <c r="B4478" s="14"/>
      <c r="C4478" s="14"/>
      <c r="D4478" s="16"/>
      <c r="E4478" s="16"/>
      <c r="F4478" s="14"/>
      <c r="G4478" s="14"/>
      <c r="H4478" s="14"/>
      <c r="I4478" s="15"/>
      <c r="J4478" s="77"/>
    </row>
    <row r="4479" spans="1:10" x14ac:dyDescent="0.15">
      <c r="A4479" s="14"/>
      <c r="B4479" s="14"/>
      <c r="C4479" s="14"/>
      <c r="D4479" s="16"/>
      <c r="E4479" s="16"/>
      <c r="F4479" s="14"/>
      <c r="G4479" s="14"/>
      <c r="H4479" s="14"/>
      <c r="I4479" s="15"/>
      <c r="J4479" s="77"/>
    </row>
    <row r="4480" spans="1:10"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sheetData>
  <dataConsolidate/>
  <mergeCells count="5">
    <mergeCell ref="A100:H100"/>
    <mergeCell ref="I101:J101"/>
    <mergeCell ref="I100:J100"/>
    <mergeCell ref="A101:H101"/>
    <mergeCell ref="A105:J105"/>
  </mergeCells>
  <conditionalFormatting sqref="A107:J4968">
    <cfRule type="expression" dxfId="86" priority="35" stopIfTrue="1">
      <formula>$A107&lt;&gt;""</formula>
    </cfRule>
  </conditionalFormatting>
  <conditionalFormatting sqref="A1080:H1081">
    <cfRule type="expression" dxfId="85" priority="46" stopIfTrue="1">
      <formula>$A1080&lt;&gt;""</formula>
    </cfRule>
  </conditionalFormatting>
  <conditionalFormatting sqref="B440:E445">
    <cfRule type="expression" dxfId="84" priority="137" stopIfTrue="1">
      <formula>$A440&lt;&gt;""</formula>
    </cfRule>
  </conditionalFormatting>
  <conditionalFormatting sqref="B452:E456">
    <cfRule type="expression" dxfId="83" priority="172" stopIfTrue="1">
      <formula>$A452&lt;&gt;""</formula>
    </cfRule>
  </conditionalFormatting>
  <conditionalFormatting sqref="B657:E657">
    <cfRule type="expression" dxfId="82" priority="64" stopIfTrue="1">
      <formula>$A657&lt;&gt;""</formula>
    </cfRule>
  </conditionalFormatting>
  <conditionalFormatting sqref="B659:E659 H659:I659 B660:I661 B662:E667 H662:I667">
    <cfRule type="expression" dxfId="81" priority="24" stopIfTrue="1">
      <formula>$A659&lt;&gt;""</formula>
    </cfRule>
  </conditionalFormatting>
  <conditionalFormatting sqref="B669:E669 H669:I669">
    <cfRule type="expression" dxfId="80" priority="15" stopIfTrue="1">
      <formula>$A669&lt;&gt;""</formula>
    </cfRule>
  </conditionalFormatting>
  <conditionalFormatting sqref="B787:E787">
    <cfRule type="expression" dxfId="79" priority="87" stopIfTrue="1">
      <formula>$A787&lt;&gt;""</formula>
    </cfRule>
  </conditionalFormatting>
  <conditionalFormatting sqref="B1078:E1078">
    <cfRule type="expression" dxfId="78" priority="133" stopIfTrue="1">
      <formula>$A1078&lt;&gt;""</formula>
    </cfRule>
  </conditionalFormatting>
  <conditionalFormatting sqref="B1082:E1082">
    <cfRule type="expression" dxfId="77" priority="189" stopIfTrue="1">
      <formula>$A1082&lt;&gt;""</formula>
    </cfRule>
  </conditionalFormatting>
  <conditionalFormatting sqref="B1099:E1104">
    <cfRule type="expression" dxfId="76" priority="179" stopIfTrue="1">
      <formula>$A1099&lt;&gt;""</formula>
    </cfRule>
  </conditionalFormatting>
  <conditionalFormatting sqref="B1106:E1116">
    <cfRule type="expression" dxfId="75" priority="47" stopIfTrue="1">
      <formula>$A1106&lt;&gt;""</formula>
    </cfRule>
  </conditionalFormatting>
  <conditionalFormatting sqref="B1120:E1120">
    <cfRule type="expression" dxfId="74" priority="73" stopIfTrue="1">
      <formula>$A1120&lt;&gt;""</formula>
    </cfRule>
  </conditionalFormatting>
  <conditionalFormatting sqref="B1221:E1228 I1221:J1238">
    <cfRule type="expression" dxfId="73" priority="123" stopIfTrue="1">
      <formula>$A1221&lt;&gt;""</formula>
    </cfRule>
  </conditionalFormatting>
  <conditionalFormatting sqref="B1261:E1269">
    <cfRule type="expression" dxfId="72" priority="158" stopIfTrue="1">
      <formula>$A1261&lt;&gt;""</formula>
    </cfRule>
  </conditionalFormatting>
  <conditionalFormatting sqref="B1271:E1294">
    <cfRule type="expression" dxfId="71" priority="37" stopIfTrue="1">
      <formula>$A1271&lt;&gt;""</formula>
    </cfRule>
  </conditionalFormatting>
  <conditionalFormatting sqref="B1328:E1331">
    <cfRule type="expression" dxfId="70" priority="54" stopIfTrue="1">
      <formula>$A1328&lt;&gt;""</formula>
    </cfRule>
  </conditionalFormatting>
  <conditionalFormatting sqref="B1333:E1335">
    <cfRule type="expression" dxfId="69" priority="259" stopIfTrue="1">
      <formula>$A1333&lt;&gt;""</formula>
    </cfRule>
  </conditionalFormatting>
  <conditionalFormatting sqref="B1337:E1347">
    <cfRule type="expression" dxfId="68" priority="78" stopIfTrue="1">
      <formula>$A1337&lt;&gt;""</formula>
    </cfRule>
  </conditionalFormatting>
  <conditionalFormatting sqref="B1361:E1372">
    <cfRule type="expression" dxfId="67" priority="116" stopIfTrue="1">
      <formula>$A1361&lt;&gt;""</formula>
    </cfRule>
  </conditionalFormatting>
  <conditionalFormatting sqref="B1380:E1418">
    <cfRule type="expression" dxfId="66" priority="153" stopIfTrue="1">
      <formula>$A1380&lt;&gt;""</formula>
    </cfRule>
  </conditionalFormatting>
  <conditionalFormatting sqref="B1421:E1426">
    <cfRule type="expression" dxfId="65" priority="223" stopIfTrue="1">
      <formula>$A1421&lt;&gt;""</formula>
    </cfRule>
  </conditionalFormatting>
  <conditionalFormatting sqref="B457:G457">
    <cfRule type="expression" dxfId="64" priority="173" stopIfTrue="1">
      <formula>$A457&lt;&gt;""</formula>
    </cfRule>
  </conditionalFormatting>
  <conditionalFormatting sqref="B446:H451">
    <cfRule type="expression" dxfId="63" priority="193" stopIfTrue="1">
      <formula>$A446&lt;&gt;""</formula>
    </cfRule>
  </conditionalFormatting>
  <conditionalFormatting sqref="B458:H464">
    <cfRule type="expression" dxfId="62" priority="149" stopIfTrue="1">
      <formula>$A458&lt;&gt;""</formula>
    </cfRule>
  </conditionalFormatting>
  <conditionalFormatting sqref="B1035:H1050">
    <cfRule type="expression" dxfId="61" priority="219" stopIfTrue="1">
      <formula>$A1035&lt;&gt;""</formula>
    </cfRule>
  </conditionalFormatting>
  <conditionalFormatting sqref="B1240:H1242 B1243:E1256 H1243:H1256">
    <cfRule type="expression" dxfId="60" priority="148" stopIfTrue="1">
      <formula>$A1240&lt;&gt;""</formula>
    </cfRule>
  </conditionalFormatting>
  <conditionalFormatting sqref="B1258:H1260">
    <cfRule type="expression" dxfId="59" priority="43" stopIfTrue="1">
      <formula>$A1258&lt;&gt;""</formula>
    </cfRule>
  </conditionalFormatting>
  <conditionalFormatting sqref="B1332:H1332">
    <cfRule type="expression" dxfId="58" priority="289" stopIfTrue="1">
      <formula>$A1332&lt;&gt;""</formula>
    </cfRule>
  </conditionalFormatting>
  <conditionalFormatting sqref="B1348:H1353">
    <cfRule type="expression" dxfId="57" priority="17" stopIfTrue="1">
      <formula>$A1348&lt;&gt;""</formula>
    </cfRule>
  </conditionalFormatting>
  <conditionalFormatting sqref="B1378:H1379">
    <cfRule type="expression" dxfId="56" priority="196" stopIfTrue="1">
      <formula>$A1378&lt;&gt;""</formula>
    </cfRule>
  </conditionalFormatting>
  <conditionalFormatting sqref="B143:I157 I158:I195 B158:E209">
    <cfRule type="expression" dxfId="55" priority="246" stopIfTrue="1">
      <formula>$A143&lt;&gt;""</formula>
    </cfRule>
  </conditionalFormatting>
  <conditionalFormatting sqref="B210:I210 B211:E243">
    <cfRule type="expression" dxfId="54" priority="260" stopIfTrue="1">
      <formula>$A210&lt;&gt;""</formula>
    </cfRule>
  </conditionalFormatting>
  <conditionalFormatting sqref="B244:I288">
    <cfRule type="expression" dxfId="53" priority="93" stopIfTrue="1">
      <formula>$A244&lt;&gt;""</formula>
    </cfRule>
  </conditionalFormatting>
  <conditionalFormatting sqref="B465:I467">
    <cfRule type="expression" dxfId="52" priority="95" stopIfTrue="1">
      <formula>$A465&lt;&gt;""</formula>
    </cfRule>
  </conditionalFormatting>
  <conditionalFormatting sqref="B613:I656">
    <cfRule type="expression" dxfId="51" priority="256" stopIfTrue="1">
      <formula>$A613&lt;&gt;""</formula>
    </cfRule>
  </conditionalFormatting>
  <conditionalFormatting sqref="B658:I658">
    <cfRule type="expression" dxfId="50" priority="22" stopIfTrue="1">
      <formula>$A658&lt;&gt;""</formula>
    </cfRule>
  </conditionalFormatting>
  <conditionalFormatting sqref="B1105:I1105">
    <cfRule type="expression" dxfId="49" priority="147" stopIfTrue="1">
      <formula>$A1105&lt;&gt;""</formula>
    </cfRule>
  </conditionalFormatting>
  <conditionalFormatting sqref="B1117:I1119">
    <cfRule type="expression" dxfId="48" priority="16" stopIfTrue="1">
      <formula>$A1117&lt;&gt;""</formula>
    </cfRule>
  </conditionalFormatting>
  <conditionalFormatting sqref="B1121:I1125">
    <cfRule type="expression" dxfId="47" priority="18" stopIfTrue="1">
      <formula>$A1121&lt;&gt;""</formula>
    </cfRule>
  </conditionalFormatting>
  <conditionalFormatting sqref="B1239:I1239 I1240:I1256">
    <cfRule type="expression" dxfId="46" priority="151" stopIfTrue="1">
      <formula>$A1239&lt;&gt;""</formula>
    </cfRule>
  </conditionalFormatting>
  <conditionalFormatting sqref="B1336:I1336">
    <cfRule type="expression" dxfId="45" priority="146" stopIfTrue="1">
      <formula>$A1336&lt;&gt;""</formula>
    </cfRule>
  </conditionalFormatting>
  <conditionalFormatting sqref="B328:J388">
    <cfRule type="expression" dxfId="44" priority="261" stopIfTrue="1">
      <formula>$A328&lt;&gt;""</formula>
    </cfRule>
  </conditionalFormatting>
  <conditionalFormatting sqref="B425:J426">
    <cfRule type="expression" dxfId="43" priority="222" stopIfTrue="1">
      <formula>$A425&lt;&gt;""</formula>
    </cfRule>
  </conditionalFormatting>
  <conditionalFormatting sqref="B567:J593">
    <cfRule type="expression" dxfId="42" priority="2" stopIfTrue="1">
      <formula>$A567&lt;&gt;""</formula>
    </cfRule>
  </conditionalFormatting>
  <conditionalFormatting sqref="B1021:J1022">
    <cfRule type="expression" dxfId="41" priority="217" stopIfTrue="1">
      <formula>$A1021&lt;&gt;""</formula>
    </cfRule>
  </conditionalFormatting>
  <conditionalFormatting sqref="B1095:J1098">
    <cfRule type="expression" dxfId="40" priority="7" stopIfTrue="1">
      <formula>$A1095&lt;&gt;""</formula>
    </cfRule>
  </conditionalFormatting>
  <conditionalFormatting sqref="B1126:J1220">
    <cfRule type="expression" dxfId="39" priority="33" stopIfTrue="1">
      <formula>$A1126&lt;&gt;""</formula>
    </cfRule>
  </conditionalFormatting>
  <conditionalFormatting sqref="B1374:J1374">
    <cfRule type="expression" dxfId="38" priority="198" stopIfTrue="1">
      <formula>$A1374&lt;&gt;""</formula>
    </cfRule>
  </conditionalFormatting>
  <conditionalFormatting sqref="B1429:J4342">
    <cfRule type="expression" dxfId="37" priority="42" stopIfTrue="1">
      <formula>$A1429&lt;&gt;""</formula>
    </cfRule>
  </conditionalFormatting>
  <conditionalFormatting sqref="F159:H163">
    <cfRule type="expression" dxfId="36" priority="124" stopIfTrue="1">
      <formula>$A159&lt;&gt;""</formula>
    </cfRule>
  </conditionalFormatting>
  <conditionalFormatting sqref="F166:H167">
    <cfRule type="expression" dxfId="35" priority="118" stopIfTrue="1">
      <formula>$A166&lt;&gt;""</formula>
    </cfRule>
  </conditionalFormatting>
  <conditionalFormatting sqref="F440:H441">
    <cfRule type="expression" dxfId="34" priority="139" stopIfTrue="1">
      <formula>$A440&lt;&gt;""</formula>
    </cfRule>
  </conditionalFormatting>
  <conditionalFormatting sqref="F444:H445">
    <cfRule type="expression" dxfId="33" priority="229" stopIfTrue="1">
      <formula>$A444&lt;&gt;""</formula>
    </cfRule>
  </conditionalFormatting>
  <conditionalFormatting sqref="F452:H454 H455:H457">
    <cfRule type="expression" dxfId="32" priority="171" stopIfTrue="1">
      <formula>$A452&lt;&gt;""</formula>
    </cfRule>
  </conditionalFormatting>
  <conditionalFormatting sqref="F1099:H1099">
    <cfRule type="expression" dxfId="31" priority="280" stopIfTrue="1">
      <formula>$A1099&lt;&gt;""</formula>
    </cfRule>
  </conditionalFormatting>
  <conditionalFormatting sqref="F1223:H1228">
    <cfRule type="expression" dxfId="30" priority="122" stopIfTrue="1">
      <formula>$A1223&lt;&gt;""</formula>
    </cfRule>
  </conditionalFormatting>
  <conditionalFormatting sqref="F138:I140">
    <cfRule type="expression" dxfId="29" priority="250" stopIfTrue="1">
      <formula>$A138&lt;&gt;""</formula>
    </cfRule>
  </conditionalFormatting>
  <conditionalFormatting sqref="F215:I215">
    <cfRule type="expression" dxfId="28" priority="150" stopIfTrue="1">
      <formula>$A215&lt;&gt;""</formula>
    </cfRule>
  </conditionalFormatting>
  <conditionalFormatting sqref="F132:J137 B132:E142 J138:J195 I196:J196 F197:J209 J210:J288 F217:I243 B438:I439 J438:J467 J613:J671 B668:I668 B670:I671 B779:E779 H779:J779 H787:J787 B794:E794 H794:J794 I1023:J1050 B1079:H1079 I1079:J1094 H1082:H1094 B1083:G1094 I1099:J1104 F1221:H1221 B1229:H1238 J1239:J1256 B1270:H1270 B1295:H1327 I1332:J1335 J1336:J1353 F1381:H1415 F1416:J1418 B1419:H1420">
    <cfRule type="expression" dxfId="27" priority="290" stopIfTrue="1">
      <formula>$A132&lt;&gt;""</formula>
    </cfRule>
  </conditionalFormatting>
  <conditionalFormatting sqref="H158">
    <cfRule type="expression" dxfId="26" priority="130" stopIfTrue="1">
      <formula>$A158&lt;&gt;""</formula>
    </cfRule>
  </conditionalFormatting>
  <conditionalFormatting sqref="H164:H165">
    <cfRule type="expression" dxfId="25" priority="119" stopIfTrue="1">
      <formula>$A164&lt;&gt;""</formula>
    </cfRule>
  </conditionalFormatting>
  <conditionalFormatting sqref="H168:H196">
    <cfRule type="expression" dxfId="24" priority="9" stopIfTrue="1">
      <formula>$A168&lt;&gt;""</formula>
    </cfRule>
  </conditionalFormatting>
  <conditionalFormatting sqref="H442:H443">
    <cfRule type="expression" dxfId="23" priority="143" stopIfTrue="1">
      <formula>$A442&lt;&gt;""</formula>
    </cfRule>
  </conditionalFormatting>
  <conditionalFormatting sqref="H1100:H1104">
    <cfRule type="expression" dxfId="22" priority="181" stopIfTrue="1">
      <formula>$A1100&lt;&gt;""</formula>
    </cfRule>
  </conditionalFormatting>
  <conditionalFormatting sqref="H1222">
    <cfRule type="expression" dxfId="21" priority="192" stopIfTrue="1">
      <formula>$A1222&lt;&gt;""</formula>
    </cfRule>
  </conditionalFormatting>
  <conditionalFormatting sqref="H1261:H1269">
    <cfRule type="expression" dxfId="20" priority="160" stopIfTrue="1">
      <formula>$A1261&lt;&gt;""</formula>
    </cfRule>
  </conditionalFormatting>
  <conditionalFormatting sqref="H1271:H1294">
    <cfRule type="expression" dxfId="19" priority="39" stopIfTrue="1">
      <formula>$A1271&lt;&gt;""</formula>
    </cfRule>
  </conditionalFormatting>
  <conditionalFormatting sqref="H1333:H1335">
    <cfRule type="expression" dxfId="18" priority="258" stopIfTrue="1">
      <formula>$A1333&lt;&gt;""</formula>
    </cfRule>
  </conditionalFormatting>
  <conditionalFormatting sqref="H1337:H1347">
    <cfRule type="expression" dxfId="17" priority="19" stopIfTrue="1">
      <formula>$A1337&lt;&gt;""</formula>
    </cfRule>
  </conditionalFormatting>
  <conditionalFormatting sqref="H1380">
    <cfRule type="expression" dxfId="16" priority="155" stopIfTrue="1">
      <formula>$A1380&lt;&gt;""</formula>
    </cfRule>
  </conditionalFormatting>
  <conditionalFormatting sqref="H1421:H1426">
    <cfRule type="expression" dxfId="15" priority="225" stopIfTrue="1">
      <formula>$A1421&lt;&gt;""</formula>
    </cfRule>
  </conditionalFormatting>
  <conditionalFormatting sqref="H141:I142">
    <cfRule type="expression" dxfId="14" priority="247" stopIfTrue="1">
      <formula>$A141&lt;&gt;""</formula>
    </cfRule>
  </conditionalFormatting>
  <conditionalFormatting sqref="H211:I214">
    <cfRule type="expression" dxfId="13" priority="249" stopIfTrue="1">
      <formula>$A211&lt;&gt;""</formula>
    </cfRule>
  </conditionalFormatting>
  <conditionalFormatting sqref="H216:I216">
    <cfRule type="expression" dxfId="12" priority="125" stopIfTrue="1">
      <formula>$A216&lt;&gt;""</formula>
    </cfRule>
  </conditionalFormatting>
  <conditionalFormatting sqref="H657:I657">
    <cfRule type="expression" dxfId="11" priority="66" stopIfTrue="1">
      <formula>$A657&lt;&gt;""</formula>
    </cfRule>
  </conditionalFormatting>
  <conditionalFormatting sqref="H1106:I1116">
    <cfRule type="expression" dxfId="10" priority="50" stopIfTrue="1">
      <formula>$A1106&lt;&gt;""</formula>
    </cfRule>
  </conditionalFormatting>
  <conditionalFormatting sqref="H1120:I1120">
    <cfRule type="expression" dxfId="9" priority="76" stopIfTrue="1">
      <formula>$A1120&lt;&gt;""</formula>
    </cfRule>
  </conditionalFormatting>
  <conditionalFormatting sqref="H1078:J1078">
    <cfRule type="expression" dxfId="8" priority="132" stopIfTrue="1">
      <formula>$A1078&lt;&gt;""</formula>
    </cfRule>
  </conditionalFormatting>
  <conditionalFormatting sqref="H1328:J1331">
    <cfRule type="expression" dxfId="7" priority="55" stopIfTrue="1">
      <formula>$A1328&lt;&gt;""</formula>
    </cfRule>
  </conditionalFormatting>
  <conditionalFormatting sqref="H1361:J1372">
    <cfRule type="expression" dxfId="6" priority="14" stopIfTrue="1">
      <formula>$A1361&lt;&gt;""</formula>
    </cfRule>
  </conditionalFormatting>
  <conditionalFormatting sqref="I440:I464">
    <cfRule type="expression" dxfId="5" priority="140" stopIfTrue="1">
      <formula>$A440&lt;&gt;""</formula>
    </cfRule>
  </conditionalFormatting>
  <conditionalFormatting sqref="I1337:I1353">
    <cfRule type="expression" dxfId="4" priority="82" stopIfTrue="1">
      <formula>$A1337&lt;&gt;""</formula>
    </cfRule>
  </conditionalFormatting>
  <conditionalFormatting sqref="I1258:J1327">
    <cfRule type="expression" dxfId="3" priority="162" stopIfTrue="1">
      <formula>$A1258&lt;&gt;""</formula>
    </cfRule>
  </conditionalFormatting>
  <conditionalFormatting sqref="I1378:J1415">
    <cfRule type="expression" dxfId="2" priority="157" stopIfTrue="1">
      <formula>$A1378&lt;&gt;""</formula>
    </cfRule>
  </conditionalFormatting>
  <conditionalFormatting sqref="I1419:J1426">
    <cfRule type="expression" dxfId="1" priority="255" stopIfTrue="1">
      <formula>$A1419&lt;&gt;""</formula>
    </cfRule>
  </conditionalFormatting>
  <conditionalFormatting sqref="J1105:J1125">
    <cfRule type="expression" dxfId="0" priority="282" stopIfTrue="1">
      <formula>$A1105&lt;&gt;""</formula>
    </cfRule>
  </conditionalFormatting>
  <dataValidations count="5">
    <dataValidation type="date" allowBlank="1" showInputMessage="1" showErrorMessage="1" sqref="D102:E102 D4969:E65504 D106:E106" xr:uid="{F5059AEA-A0D8-4B20-9D3C-8B76D9C427E6}">
      <formula1>42370</formula1>
      <formula2>42735</formula2>
    </dataValidation>
    <dataValidation type="list" allowBlank="1" sqref="F107:F4968" xr:uid="{255B499D-B3E6-47A9-A857-DBFE56F071D9}">
      <formula1>$F$96:$F$99</formula1>
    </dataValidation>
    <dataValidation type="list" allowBlank="1" showInputMessage="1" showErrorMessage="1" sqref="A107:A4968" xr:uid="{540C0DA9-E9CD-4805-B659-E67C1C32B21C}">
      <formula1>OFFSET($A$1,0,0,$B$3,1)</formula1>
    </dataValidation>
    <dataValidation allowBlank="1" sqref="G107:G4968" xr:uid="{B36265DD-F5DD-4F0A-AD93-4A0388363C0B}"/>
    <dataValidation type="list" allowBlank="1" showInputMessage="1" showErrorMessage="1" errorTitle="Chyba !" error="zadajte (vyberte zo zoznamu) platný analytický kód podľa nápovedy k bunke I104" sqref="J107:J996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241300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1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1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1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1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1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1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1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1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1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1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1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1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1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1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1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1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1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1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1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1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1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1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1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1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1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1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1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1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1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1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1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1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1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1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1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1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1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1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1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1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1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1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1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1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1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1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1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1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1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1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1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1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1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1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1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1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1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1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1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1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1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1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1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1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1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1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1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15">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15">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15">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ht="12" x14ac:dyDescent="0.15">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15">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15">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15">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15">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15">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12" x14ac:dyDescent="0.15">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 x14ac:dyDescent="0.15">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15">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15">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15">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15">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15">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15">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15">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15">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15">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15">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15">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15">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15">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15">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 x14ac:dyDescent="0.15">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 x14ac:dyDescent="0.15">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15">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15">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15">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15">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15">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ht="12" x14ac:dyDescent="0.15">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15">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15">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15">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15">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15">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15">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15">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15">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15">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ht="12" x14ac:dyDescent="0.15">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15">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15">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15">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15">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15">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15">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15">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15">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ht="12" x14ac:dyDescent="0.15">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15">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15">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15">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15">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15">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15">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15">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15">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15">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15">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15">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15">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15">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15">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15">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15">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15">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15">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15">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15">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15">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15">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15">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15">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4" x14ac:dyDescent="0.15">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15">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15">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15">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 x14ac:dyDescent="0.1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15">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15">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15">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15">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 x14ac:dyDescent="0.1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15">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15">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15">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15">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15">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15">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15">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15">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15">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15">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15">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15">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15">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15">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15">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15">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15">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15">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15">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15">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15">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15">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 x14ac:dyDescent="0.1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15">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15">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15">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 x14ac:dyDescent="0.1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15">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 x14ac:dyDescent="0.1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 x14ac:dyDescent="0.1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 x14ac:dyDescent="0.1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15">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15">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15">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 x14ac:dyDescent="0.1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15">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15">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 x14ac:dyDescent="0.1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 x14ac:dyDescent="0.1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15">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15">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15">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 x14ac:dyDescent="0.1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15">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15">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15">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15">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15">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15">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15">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15">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15">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15">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15">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15">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12" x14ac:dyDescent="0.15">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15">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15">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15">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ht="12" x14ac:dyDescent="0.15">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15">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ht="12" x14ac:dyDescent="0.15">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15">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15">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ht="12" x14ac:dyDescent="0.15">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15">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15">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15">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12" x14ac:dyDescent="0.15">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15">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15">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15">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ht="12" x14ac:dyDescent="0.15">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15">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ht="12" x14ac:dyDescent="0.15">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15">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15">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15">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15">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15">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ht="12" x14ac:dyDescent="0.15">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ht="12" x14ac:dyDescent="0.15">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ht="12" x14ac:dyDescent="0.15">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15">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Športový klub polície - ILYO Taekwondo Košice, Stará Spišská cesta 2166/38, Košice, 040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1251</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2">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2"/>
      <c r="N17" s="137" t="str">
        <f t="shared" si="0"/>
        <v xml:space="preserve">q - </v>
      </c>
      <c r="O17" s="137" t="s">
        <v>367</v>
      </c>
    </row>
    <row r="18" spans="1:16" x14ac:dyDescent="0.15">
      <c r="B18" s="193" t="s">
        <v>1274</v>
      </c>
      <c r="C18" s="142" t="str">
        <f>Spolu!C4</f>
        <v>42250765</v>
      </c>
      <c r="E18" s="147" t="s">
        <v>1275</v>
      </c>
      <c r="F18" s="282">
        <v>421947749446</v>
      </c>
      <c r="N18" s="137" t="str">
        <f t="shared" si="0"/>
        <v xml:space="preserve">r - </v>
      </c>
      <c r="O18" s="137" t="s">
        <v>368</v>
      </c>
    </row>
    <row r="19" spans="1:16" x14ac:dyDescent="0.15">
      <c r="E19" s="147" t="s">
        <v>1276</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1277</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Gabriela Izarikova</cp:lastModifiedBy>
  <cp:revision/>
  <cp:lastPrinted>2025-11-26T15:20:17Z</cp:lastPrinted>
  <dcterms:created xsi:type="dcterms:W3CDTF">2017-02-20T06:20:12Z</dcterms:created>
  <dcterms:modified xsi:type="dcterms:W3CDTF">2025-11-26T15:28:11Z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