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C:\Users\Tana\Desktop\ministerstvo športu\"/>
    </mc:Choice>
  </mc:AlternateContent>
  <xr:revisionPtr revIDLastSave="0" documentId="8_{294AFB7F-0AFD-4EB7-BA44-8565829EBE15}" xr6:coauthVersionLast="47" xr6:coauthVersionMax="47" xr10:uidLastSave="{00000000-0000-0000-0000-000000000000}"/>
  <bookViews>
    <workbookView xWindow="-108" yWindow="-108" windowWidth="23256" windowHeight="12456"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N490" i="1" s="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Tana</author>
  </authors>
  <commentList>
    <comment ref="B141" authorId="0" shapeId="0" xr:uid="{544C8FBF-8B62-45C3-9CEE-AB33DB262051}">
      <text>
        <r>
          <rPr>
            <b/>
            <sz val="9"/>
            <color indexed="81"/>
            <rFont val="Segoe UI"/>
            <charset val="1"/>
          </rPr>
          <t>Tana:</t>
        </r>
        <r>
          <rPr>
            <sz val="9"/>
            <color indexed="81"/>
            <rFont val="Segoe UI"/>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<sst xmlns="http://schemas.openxmlformats.org/spreadsheetml/2006/main" count="6545" uniqueCount="3004">
  <si>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</si>
  <si>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</si>
  <si>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</si>
  <si>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</si>
  <si>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</si>
  <si>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</si>
  <si>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</si>
  <si>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</si>
  <si>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</si>
  <si>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</si>
  <si>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</si>
  <si>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</si>
  <si>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</si>
  <si>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</si>
  <si>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</si>
  <si>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</si>
  <si>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</si>
  <si>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</si>
  <si>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</si>
  <si>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</si>
  <si>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</si>
  <si>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</si>
  <si>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</si>
  <si>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</si>
  <si>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</si>
  <si>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</si>
  <si>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</si>
  <si>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</si>
  <si>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</si>
  <si>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</si>
  <si>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</si>
  <si>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</si>
  <si>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</si>
  <si>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</si>
  <si>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</si>
  <si>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</si>
  <si>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</si>
  <si>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</si>
  <si>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</si>
  <si>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</si>
  <si>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</si>
  <si>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</si>
  <si>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</si>
  <si>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</si>
  <si>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</si>
  <si>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</si>
  <si>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</si>
  <si>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</si>
  <si>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</si>
  <si>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</si>
  <si>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</si>
  <si>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</si>
  <si>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</si>
  <si>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</si>
  <si>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</si>
  <si>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</si>
  <si>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</si>
  <si>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</si>
  <si>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</si>
  <si>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</si>
  <si>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</si>
  <si>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</si>
  <si>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</si>
  <si>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</si>
  <si>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</si>
  <si>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</si>
  <si>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</si>
  <si>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</si>
  <si>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</si>
  <si>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</si>
  <si>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</si>
  <si>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</si>
  <si>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</si>
  <si>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</si>
  <si>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</si>
  <si>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</si>
  <si>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</si>
  <si>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</si>
  <si>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</si>
  <si>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</si>
  <si>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</si>
  <si>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</si>
  <si>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</si>
  <si>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</si>
  <si>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</si>
  <si>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</si>
  <si>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</si>
  <si>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</si>
  <si>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</si>
  <si>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</si>
  <si>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</si>
  <si>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</si>
  <si>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</si>
  <si>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</si>
  <si>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</si>
  <si>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</si>
  <si>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</si>
  <si>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</si>
  <si>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</si>
  <si>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</si>
  <si>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</si>
  <si>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</si>
  <si>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</si>
  <si>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</si>
  <si>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</si>
  <si>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</si>
  <si>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</si>
  <si>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</si>
  <si>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</si>
  <si>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</si>
  <si>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</si>
  <si>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</si>
  <si>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</si>
  <si>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</si>
  <si>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</si>
  <si>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</si>
  <si>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</si>
  <si>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</si>
  <si>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</si>
  <si>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</si>
  <si>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</si>
  <si>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</si>
  <si>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</si>
  <si>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</si>
  <si>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</si>
  <si>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</si>
  <si>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</si>
  <si>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</si>
  <si>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</si>
  <si>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</si>
  <si>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</si>
  <si>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</si>
  <si>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</si>
  <si>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</si>
  <si>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</si>
  <si>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</si>
  <si>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</si>
  <si>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</si>
  <si>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</si>
  <si>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</si>
  <si>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</si>
  <si>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</si>
  <si>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</si>
  <si>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</si>
  <si>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</si>
  <si>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</si>
  <si>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</si>
  <si>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</si>
  <si>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</si>
  <si>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</si>
  <si>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</si>
  <si>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</si>
  <si>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</si>
  <si>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</si>
  <si>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</si>
  <si>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</si>
  <si>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</si>
  <si>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</si>
  <si>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</si>
  <si>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</si>
  <si>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</si>
  <si>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</si>
  <si>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</si>
  <si>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</si>
  <si>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</si>
  <si>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</si>
  <si>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</si>
  <si>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</si>
  <si>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</si>
  <si>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</si>
  <si>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</si>
  <si>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</si>
  <si>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</si>
  <si>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</si>
  <si>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</si>
  <si>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</si>
  <si>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</si>
  <si>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</si>
  <si>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</si>
  <si>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</si>
  <si>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</si>
  <si>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</si>
  <si>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</si>
  <si>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</si>
  <si>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</si>
  <si>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</si>
  <si>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</si>
  <si>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</si>
  <si>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</si>
  <si>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</si>
  <si>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</si>
  <si>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</si>
  <si>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</si>
  <si>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</si>
  <si>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</si>
  <si>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</si>
  <si>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</si>
  <si>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</si>
  <si>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</si>
  <si>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</si>
  <si>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</si>
  <si>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</si>
  <si>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</si>
  <si>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</si>
  <si>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</si>
  <si>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</si>
  <si>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</si>
  <si>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</si>
  <si>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</si>
  <si>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</si>
  <si>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</si>
  <si>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</si>
  <si>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</si>
  <si>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</si>
  <si>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</si>
  <si>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</si>
  <si>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</si>
  <si>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</si>
  <si>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</si>
  <si>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</si>
  <si>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</si>
  <si>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</si>
  <si>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</si>
  <si>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</si>
  <si>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</si>
  <si>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</si>
  <si>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</si>
  <si>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</si>
  <si>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</si>
  <si>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</si>
  <si>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</si>
  <si>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</si>
  <si>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</si>
  <si>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</si>
  <si>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</si>
  <si>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</si>
  <si>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</si>
  <si>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</si>
  <si>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</si>
  <si>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</si>
  <si>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</si>
  <si>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</si>
  <si>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</si>
  <si>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</si>
  <si>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</si>
  <si>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</si>
  <si>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</si>
  <si>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</si>
  <si>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</si>
  <si>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</si>
  <si>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</si>
  <si>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</si>
  <si>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</si>
  <si>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</si>
  <si>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</si>
  <si>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</si>
  <si>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</si>
  <si>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</si>
  <si>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</si>
  <si>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</si>
  <si>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</si>
  <si>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</si>
  <si>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</si>
  <si>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</si>
  <si>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</si>
  <si>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</si>
  <si>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</si>
  <si>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</si>
  <si>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</si>
  <si>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</si>
  <si>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</si>
  <si>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</si>
  <si>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</si>
  <si>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</si>
  <si>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</si>
  <si>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</si>
  <si>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</si>
  <si>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</si>
  <si>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</si>
  <si>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</si>
  <si>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</si>
  <si>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</si>
  <si>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</si>
  <si>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</si>
  <si>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</si>
  <si>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</si>
  <si>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</si>
  <si>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</si>
  <si>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</si>
  <si>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</si>
  <si>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</si>
  <si>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</si>
  <si>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</si>
  <si>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</si>
  <si>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</si>
  <si>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</si>
  <si>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</si>
  <si>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</si>
  <si>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</si>
  <si>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</si>
  <si>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</si>
  <si>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</si>
  <si>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</si>
  <si>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</si>
  <si>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</si>
  <si>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</si>
  <si>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</si>
  <si>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</si>
  <si>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</si>
  <si>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</si>
  <si>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</si>
  <si>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</si>
  <si>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</si>
  <si>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</si>
  <si>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</si>
  <si>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</si>
  <si>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</si>
  <si>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</si>
  <si>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</si>
  <si>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</si>
  <si>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</si>
  <si>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</si>
  <si>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</si>
  <si>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</si>
  <si>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</si>
  <si>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</si>
  <si>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</si>
  <si>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</si>
  <si>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</si>
  <si>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</si>
  <si>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</si>
  <si>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</si>
  <si>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</si>
  <si>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</si>
  <si>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</si>
  <si>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</si>
  <si>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</si>
  <si>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</si>
  <si>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</si>
  <si>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</si>
  <si>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</si>
  <si>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</si>
  <si>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</si>
  <si>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</si>
  <si>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</si>
  <si>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</si>
  <si>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</si>
  <si>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</si>
  <si>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</si>
  <si>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</si>
  <si>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</si>
  <si>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</si>
  <si>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</si>
  <si>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</si>
  <si>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</si>
  <si>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</si>
  <si>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</si>
  <si>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</si>
  <si>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</si>
  <si>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</si>
  <si>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</si>
  <si>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</si>
  <si>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</si>
  <si>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</si>
  <si>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</si>
  <si>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</si>
  <si>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</si>
  <si>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</si>
  <si>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</si>
  <si>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</si>
  <si>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</si>
  <si>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</si>
  <si>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</si>
  <si>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</si>
  <si>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</si>
  <si>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</si>
  <si>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</si>
  <si>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</si>
  <si>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</si>
  <si>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</si>
  <si>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</si>
  <si>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</si>
  <si>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</si>
  <si>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</si>
  <si>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</si>
  <si>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</si>
  <si>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</si>
  <si>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</si>
  <si>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</si>
  <si>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</si>
  <si>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</si>
  <si>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</si>
  <si>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</si>
  <si>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</si>
  <si>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</si>
  <si>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</si>
  <si>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</si>
  <si>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</si>
  <si>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</si>
  <si>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</si>
  <si>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</si>
  <si>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</si>
  <si>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</si>
  <si>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</si>
  <si>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</si>
  <si>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</si>
  <si>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</si>
  <si>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</si>
  <si>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</si>
  <si>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</si>
  <si>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</si>
  <si>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</si>
  <si>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</si>
  <si>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</si>
  <si>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</si>
  <si>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</si>
  <si>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</si>
  <si>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</si>
  <si>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</si>
  <si>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</si>
  <si>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</si>
  <si>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</si>
  <si>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</si>
  <si>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</si>
  <si>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</si>
  <si>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</si>
  <si>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</si>
  <si>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</si>
  <si>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</si>
  <si>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</si>
  <si>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</si>
  <si>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</si>
  <si>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</si>
  <si>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</si>
  <si>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</si>
  <si>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</si>
  <si>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</si>
  <si>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</si>
  <si>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</si>
  <si>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</si>
  <si>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</si>
  <si>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</si>
  <si>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</si>
  <si>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</si>
  <si>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</si>
  <si>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</si>
  <si>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</si>
  <si>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</si>
  <si>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</si>
  <si>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</si>
  <si>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</si>
  <si>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</si>
  <si>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</si>
  <si>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</si>
  <si>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</si>
  <si>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</si>
  <si>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</si>
  <si>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</si>
  <si>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</si>
  <si>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</si>
  <si>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</si>
  <si>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</si>
  <si>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</si>
  <si>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</si>
  <si>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</si>
  <si>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</si>
  <si>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</si>
  <si>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</si>
  <si>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</si>
  <si>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</si>
  <si>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</si>
  <si>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</si>
  <si>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</si>
  <si>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</si>
  <si>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</si>
  <si>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</si>
  <si>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</si>
  <si>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</si>
  <si>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</si>
  <si>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</si>
  <si>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</si>
  <si>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</si>
  <si>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</si>
  <si>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</si>
  <si>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</si>
  <si>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</si>
  <si>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</si>
  <si>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</si>
  <si>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</si>
  <si>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</si>
  <si>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</si>
  <si>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</si>
  <si>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</si>
  <si>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</si>
  <si>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</si>
  <si>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</si>
  <si>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</si>
  <si>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</si>
  <si>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</si>
  <si>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</si>
  <si>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</si>
  <si>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</si>
  <si>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</si>
  <si>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</si>
  <si>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</si>
  <si>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</si>
  <si>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</si>
  <si>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</si>
  <si>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</si>
  <si>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</si>
  <si>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</si>
  <si>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</si>
  <si>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</si>
  <si>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</si>
  <si>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</si>
  <si>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</si>
  <si>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</si>
  <si>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</si>
  <si>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</si>
  <si>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</si>
  <si>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</si>
  <si>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</si>
  <si>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</si>
  <si>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</si>
  <si>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</si>
  <si>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</si>
  <si>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</si>
  <si>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</si>
  <si>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</si>
  <si>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</si>
  <si>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</si>
  <si>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</si>
  <si>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</si>
  <si>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</si>
  <si>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</si>
  <si>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</si>
  <si>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</si>
  <si>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</si>
  <si>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</si>
  <si>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</si>
  <si>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</si>
  <si>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</si>
  <si>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</si>
  <si>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</si>
  <si>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</si>
  <si>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</si>
  <si>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</si>
  <si>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</si>
  <si>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</si>
  <si>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</si>
  <si>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</si>
  <si>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</si>
  <si>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</si>
  <si>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</si>
  <si>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</si>
  <si>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</si>
  <si>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</si>
  <si>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</si>
  <si>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</si>
  <si>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</si>
  <si>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</si>
  <si>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</si>
  <si>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</si>
  <si>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</si>
  <si>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</si>
  <si>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</si>
  <si>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</si>
  <si>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</si>
  <si>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</si>
  <si>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</si>
  <si>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</si>
  <si>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</si>
  <si>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</si>
  <si>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</si>
  <si>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</si>
  <si>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</si>
  <si>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</si>
  <si>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</si>
  <si>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</si>
  <si>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</si>
  <si>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</si>
  <si>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</si>
  <si>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</si>
  <si>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</si>
  <si>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</si>
  <si>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</si>
  <si>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</si>
  <si>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</si>
  <si>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</si>
  <si>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</si>
  <si>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</si>
  <si>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</si>
  <si>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</si>
  <si>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</si>
  <si>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</si>
  <si>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</si>
  <si>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</si>
  <si>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</si>
  <si>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</si>
  <si>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</si>
  <si>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</si>
  <si>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</si>
  <si>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</si>
  <si>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</si>
  <si>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</si>
  <si>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</si>
  <si>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</si>
  <si>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</si>
  <si>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</si>
  <si>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</si>
  <si>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</si>
  <si>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</si>
  <si>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</si>
  <si>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</si>
  <si>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</si>
  <si>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</si>
  <si>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</si>
  <si>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</si>
  <si>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</si>
  <si>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</si>
  <si>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</si>
  <si>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</si>
  <si>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</si>
  <si>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</si>
  <si>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</si>
  <si>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</si>
  <si>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</si>
  <si>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</si>
  <si>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</si>
  <si>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</si>
  <si>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</si>
  <si>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</si>
  <si>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</si>
  <si>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</si>
  <si>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</si>
  <si>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</si>
  <si>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</si>
  <si>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</si>
  <si>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</si>
  <si>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</si>
  <si>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</si>
  <si>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</si>
  <si>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</si>
  <si>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</si>
  <si>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</si>
  <si>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</si>
  <si>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</si>
  <si>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</si>
  <si>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</si>
  <si>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</si>
  <si>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</si>
  <si>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</si>
  <si>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</si>
  <si>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</si>
  <si>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</si>
  <si>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</si>
  <si>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</si>
  <si>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</si>
  <si>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</si>
  <si>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</si>
  <si>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</si>
  <si>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</si>
  <si>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</si>
  <si>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</si>
  <si>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</si>
  <si>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</si>
  <si>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</si>
  <si>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</si>
  <si>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</si>
  <si>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</si>
  <si>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</si>
  <si>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</si>
  <si>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</si>
  <si>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</si>
  <si>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</si>
  <si>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</si>
  <si>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</si>
  <si>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</si>
  <si>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</si>
  <si>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</si>
  <si>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</si>
  <si>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</si>
  <si>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</si>
  <si>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</si>
  <si>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</si>
  <si>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</si>
  <si>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</si>
  <si>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</si>
  <si>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</si>
  <si>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</si>
  <si>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</si>
  <si>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</si>
  <si>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</si>
  <si>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</si>
  <si>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</si>
  <si>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</si>
  <si>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</si>
  <si>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</si>
  <si>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</si>
  <si>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</si>
  <si>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</si>
  <si>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</si>
  <si>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</si>
  <si>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</si>
  <si>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</si>
  <si>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</si>
  <si>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</si>
  <si>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</si>
  <si>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</si>
  <si>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</si>
  <si>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</si>
  <si>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</si>
  <si>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</si>
  <si>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</si>
  <si>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</si>
  <si>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</si>
  <si>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</si>
  <si>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</si>
  <si>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</si>
  <si>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</si>
  <si>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</si>
  <si>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</si>
  <si>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</si>
  <si>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</si>
  <si>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</si>
  <si>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</si>
  <si>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</si>
  <si>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</si>
  <si>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</si>
  <si>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</si>
  <si>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</si>
  <si>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</si>
  <si>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</si>
  <si>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</si>
  <si>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</si>
  <si>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</si>
  <si>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</si>
  <si>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</si>
  <si>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</si>
  <si>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</si>
  <si>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</si>
  <si>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</si>
  <si>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</si>
  <si>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</si>
  <si>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</si>
  <si>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</si>
  <si>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</si>
  <si>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</si>
  <si>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</si>
  <si>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</si>
  <si>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</si>
  <si>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</si>
  <si>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</si>
  <si>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</si>
  <si>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</si>
  <si>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</si>
  <si>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</si>
  <si>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</si>
  <si>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</si>
  <si>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</si>
  <si>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</si>
  <si>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</si>
  <si>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</si>
  <si>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</si>
  <si>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</si>
  <si>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</si>
  <si>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</si>
  <si>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</si>
  <si>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</si>
  <si>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</si>
  <si>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</si>
  <si>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</si>
  <si>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</si>
  <si>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</si>
  <si>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</si>
  <si>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</si>
  <si>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</si>
  <si>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</si>
  <si>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</si>
  <si>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</si>
  <si>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</si>
  <si>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</si>
  <si>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</si>
  <si>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</si>
  <si>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</si>
  <si>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</si>
  <si>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</si>
  <si>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</si>
  <si>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</si>
  <si>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</si>
  <si>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</si>
  <si>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</si>
  <si>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</si>
  <si>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</si>
  <si>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</si>
  <si>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</si>
  <si>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</si>
  <si>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</si>
  <si>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</si>
  <si>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</si>
  <si>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</si>
  <si>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</si>
  <si>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</si>
  <si>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</si>
  <si>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</si>
  <si>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</si>
  <si>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</si>
  <si>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</si>
  <si>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</si>
  <si>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</si>
  <si>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</si>
  <si>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</si>
  <si>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</si>
  <si>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</si>
  <si>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</si>
  <si>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</si>
  <si>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</si>
  <si>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</si>
  <si>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</si>
  <si>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</si>
  <si>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</si>
  <si>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</si>
  <si>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</si>
  <si>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</si>
  <si>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</si>
  <si>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</si>
  <si>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</si>
  <si>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</si>
  <si>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</si>
  <si>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</si>
  <si>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</si>
  <si>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</si>
  <si>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</si>
  <si>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</si>
  <si>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</si>
  <si>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</si>
  <si>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</si>
  <si>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</si>
  <si>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</si>
  <si>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</si>
  <si>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</si>
  <si>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</si>
  <si>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</si>
  <si>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</si>
  <si>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</si>
  <si>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</si>
  <si>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</si>
  <si>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</si>
  <si>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</si>
  <si>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</si>
  <si>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</si>
  <si>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</si>
  <si>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</si>
  <si>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</si>
  <si>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</si>
  <si>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</si>
  <si>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</si>
  <si>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</si>
  <si>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</si>
  <si>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</si>
  <si>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</si>
  <si>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</si>
  <si>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</si>
  <si>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</si>
  <si>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</si>
  <si>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</si>
  <si>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</si>
  <si>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</si>
  <si>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</si>
  <si>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</si>
  <si>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</si>
  <si>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</si>
  <si>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</si>
  <si>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</si>
  <si>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</si>
  <si>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</si>
  <si>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</si>
  <si>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</si>
  <si>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</si>
  <si>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</si>
  <si>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</si>
  <si>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</si>
  <si>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</si>
  <si>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</si>
  <si>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</si>
  <si>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</si>
  <si>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</si>
  <si>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</si>
  <si>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</si>
  <si>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</si>
  <si>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</si>
  <si>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</si>
  <si>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</si>
  <si>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</si>
  <si>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</si>
  <si>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</si>
  <si>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</si>
  <si>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</si>
  <si>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</si>
  <si>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</si>
  <si>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</si>
  <si>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</si>
  <si>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</si>
  <si>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</si>
  <si>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</si>
  <si>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</si>
  <si>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</si>
  <si>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</si>
  <si>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</si>
  <si>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</si>
  <si>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</si>
  <si>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</si>
  <si>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</si>
  <si>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</si>
  <si>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</si>
  <si>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</si>
  <si>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</si>
  <si>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</si>
  <si>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</si>
  <si>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</si>
  <si>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</si>
  <si>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</si>
  <si>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</si>
  <si>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</si>
  <si>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</si>
  <si>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</si>
  <si>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</si>
  <si>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</si>
  <si>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</si>
  <si>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</si>
  <si>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</si>
  <si>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</si>
  <si>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</si>
  <si>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</si>
  <si>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</si>
  <si>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</si>
  <si>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</si>
  <si>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</si>
  <si>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</si>
  <si>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</si>
  <si>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</si>
  <si>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</si>
  <si>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</si>
  <si>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</si>
  <si>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</si>
  <si>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</si>
  <si>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</si>
  <si>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</si>
  <si>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</si>
  <si>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</si>
  <si>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</si>
  <si>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</si>
  <si>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</si>
  <si>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</si>
  <si>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</si>
  <si>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</si>
  <si>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</si>
  <si>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</si>
  <si>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</si>
  <si>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</si>
  <si>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</si>
  <si>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</si>
  <si>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</si>
  <si>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</si>
  <si>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</si>
  <si>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</si>
  <si>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</si>
  <si>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</si>
  <si>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</si>
  <si>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</si>
  <si>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</si>
  <si>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</si>
  <si>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</si>
  <si>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</si>
  <si>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</si>
  <si>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</si>
  <si>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</si>
  <si>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</si>
  <si>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</si>
  <si>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</si>
  <si>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</si>
  <si>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</si>
  <si>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</si>
  <si>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</si>
  <si>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</si>
  <si>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</si>
  <si>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</si>
  <si>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</si>
  <si>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</si>
  <si>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</si>
  <si>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</si>
  <si>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</si>
  <si>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</si>
  <si>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</si>
  <si>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</si>
  <si>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</si>
  <si>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</si>
  <si>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</si>
  <si>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</si>
  <si>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</si>
  <si>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</si>
  <si>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</si>
  <si>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</si>
  <si>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</si>
  <si>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</si>
  <si>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</si>
  <si>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</si>
  <si>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</si>
  <si>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</si>
  <si>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</si>
  <si>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</si>
  <si>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</si>
  <si>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</si>
  <si>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</si>
  <si>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</si>
  <si>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</si>
  <si>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</si>
  <si>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</si>
  <si>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</si>
  <si>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</si>
  <si>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</si>
  <si>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</si>
  <si>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</si>
  <si>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</si>
  <si>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</si>
  <si>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</si>
  <si>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</si>
  <si>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</si>
  <si>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</si>
  <si>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</si>
  <si>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</si>
  <si>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</si>
  <si>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</si>
  <si>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</si>
  <si>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</si>
  <si>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</si>
  <si>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</si>
  <si>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</si>
  <si>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</si>
  <si>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</si>
  <si>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</si>
  <si>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</si>
  <si>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</si>
  <si>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</si>
  <si>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</si>
  <si>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</si>
  <si>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</si>
  <si>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</si>
  <si>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</si>
  <si>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</si>
  <si>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</si>
  <si>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</si>
  <si>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</si>
  <si>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</si>
  <si>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</si>
  <si>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</si>
  <si>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</si>
  <si>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</si>
  <si>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</si>
  <si>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</si>
  <si>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</si>
  <si>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</si>
  <si>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</si>
  <si>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</si>
  <si>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</si>
  <si>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</si>
  <si>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</si>
  <si>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</si>
  <si>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</si>
  <si>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</si>
  <si>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</si>
  <si>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</si>
  <si>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</si>
  <si>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</si>
  <si>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</si>
  <si>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</si>
  <si>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</si>
  <si>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</si>
  <si>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</si>
  <si>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</si>
  <si>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</si>
  <si>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</si>
  <si>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</si>
  <si>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</si>
  <si>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</si>
  <si>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</si>
  <si>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</si>
  <si>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</si>
  <si>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</si>
  <si>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</si>
  <si>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</si>
  <si>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</si>
  <si>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</si>
  <si>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</si>
  <si>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</si>
  <si>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</si>
  <si>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</si>
  <si>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</si>
  <si>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</si>
  <si>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</si>
  <si>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</si>
  <si>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</si>
  <si>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</si>
  <si>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</si>
  <si>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</si>
  <si>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</si>
  <si>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</si>
  <si>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</si>
  <si>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</si>
  <si>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</si>
  <si>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</si>
  <si>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</si>
  <si>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</si>
  <si>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</si>
  <si>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</si>
  <si>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</si>
  <si>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</si>
  <si>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</si>
  <si>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</si>
  <si>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</si>
  <si>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</si>
  <si>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</si>
  <si>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</si>
  <si>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</si>
  <si>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</si>
  <si>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</si>
  <si>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</si>
  <si>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</si>
  <si>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</si>
  <si>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</si>
  <si>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</si>
  <si>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</si>
  <si>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</si>
  <si>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</si>
  <si>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</si>
  <si>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</si>
  <si>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</si>
  <si>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</si>
  <si>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</si>
  <si>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</si>
  <si>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</si>
  <si>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</si>
  <si>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</si>
  <si>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</si>
  <si>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</si>
  <si>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</si>
  <si>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</si>
  <si>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</si>
  <si>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</si>
  <si>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</si>
  <si>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</si>
  <si>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</si>
  <si>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</si>
  <si>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</si>
  <si>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</si>
  <si>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</si>
  <si>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</si>
  <si>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</si>
  <si>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</si>
  <si>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</si>
  <si>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</si>
  <si>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</si>
  <si>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</si>
  <si>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</si>
  <si>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</si>
  <si>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</si>
  <si>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</si>
  <si>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</si>
  <si>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</si>
  <si>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</si>
  <si>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</si>
  <si>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</si>
  <si>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</si>
  <si>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</si>
  <si>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</si>
  <si>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</si>
  <si>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</si>
  <si>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</si>
  <si>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</si>
  <si>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</si>
  <si>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</si>
  <si>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</si>
  <si>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</si>
  <si>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</si>
  <si>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</si>
  <si>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</si>
  <si>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</si>
  <si>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</si>
  <si>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</si>
  <si>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</si>
  <si>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</si>
  <si>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</si>
  <si>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</si>
  <si>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</si>
  <si>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</si>
  <si>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</si>
  <si>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</si>
  <si>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</si>
  <si>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</si>
  <si>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</si>
  <si>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</si>
  <si>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</si>
  <si>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</si>
  <si>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</si>
  <si>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</si>
  <si>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</si>
  <si>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</si>
  <si>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</si>
  <si>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</si>
  <si>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</si>
  <si>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</si>
  <si>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</si>
  <si>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</si>
  <si>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</si>
  <si>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</si>
  <si>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</si>
  <si>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</si>
  <si>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</si>
  <si>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</si>
  <si>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</si>
  <si>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</si>
  <si>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</si>
  <si>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</si>
  <si>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</si>
  <si>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</si>
  <si>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</si>
  <si>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</si>
  <si>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</si>
  <si>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</si>
  <si>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</si>
  <si>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</si>
  <si>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</si>
  <si>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</si>
  <si>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</si>
  <si>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</si>
  <si>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</si>
  <si>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</si>
  <si>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</si>
  <si>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</si>
  <si>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</si>
  <si>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</si>
  <si>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</si>
  <si>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</si>
  <si>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</si>
  <si>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</si>
  <si>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</si>
  <si>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</si>
  <si>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</si>
  <si>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</si>
  <si>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</si>
  <si>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</si>
  <si>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</si>
  <si>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</si>
  <si>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</si>
  <si>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</si>
  <si>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</si>
  <si>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</si>
  <si>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</si>
  <si>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</si>
  <si>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</si>
  <si>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</si>
  <si>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</si>
  <si>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</si>
  <si>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</si>
  <si>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</si>
  <si>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</si>
  <si>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</si>
  <si>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</si>
  <si>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</si>
  <si>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</si>
  <si>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</si>
  <si>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</si>
  <si>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</si>
  <si>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</si>
  <si>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</si>
  <si>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</si>
  <si>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</si>
  <si>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</si>
  <si>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</si>
  <si>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</si>
  <si>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</si>
  <si>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</si>
  <si>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</si>
  <si>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</si>
  <si>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</si>
  <si>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</si>
  <si>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</si>
  <si>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</si>
  <si>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</si>
  <si>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</si>
  <si>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</si>
  <si>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</si>
  <si>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</si>
  <si>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</si>
  <si>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</si>
  <si>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</si>
  <si>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</si>
  <si>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</si>
  <si>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</si>
  <si>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</si>
  <si>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</si>
  <si>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</si>
  <si>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</si>
  <si>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</si>
  <si>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</si>
  <si>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</si>
  <si>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</si>
  <si>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</si>
  <si>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</si>
  <si>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</si>
  <si>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</si>
  <si>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</si>
  <si>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</si>
  <si>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</si>
  <si>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</si>
  <si>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</si>
  <si>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</si>
  <si>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</si>
  <si>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</si>
  <si>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</si>
  <si>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</si>
  <si>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</si>
  <si>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</si>
  <si>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</si>
  <si>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</si>
  <si>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</si>
  <si>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</si>
  <si>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</si>
  <si>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</si>
  <si>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</si>
  <si>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</si>
  <si>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</si>
  <si>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</si>
  <si>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</si>
  <si>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</si>
  <si>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</si>
  <si>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</si>
  <si>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</si>
  <si>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</si>
  <si>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</si>
  <si>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</si>
  <si>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</si>
  <si>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</si>
  <si>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</si>
  <si>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</si>
  <si>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</si>
  <si>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</si>
  <si>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</si>
  <si>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</si>
  <si>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</si>
  <si>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</si>
  <si>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</si>
  <si>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</si>
  <si>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</si>
  <si>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</si>
  <si>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</si>
  <si>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</si>
  <si>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</si>
  <si>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</si>
  <si>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</si>
  <si>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</si>
  <si>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</si>
  <si>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</si>
  <si>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</si>
  <si>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</si>
  <si>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</si>
  <si>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</si>
  <si>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</si>
  <si>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</si>
  <si>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</si>
  <si>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</si>
  <si>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</si>
  <si>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</si>
  <si>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</si>
  <si>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</si>
  <si>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</si>
  <si>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</si>
  <si>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</si>
  <si>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</si>
  <si>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</si>
  <si>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</si>
  <si>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</si>
  <si>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</si>
  <si>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</si>
  <si>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</si>
  <si>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</si>
  <si>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</si>
  <si>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</si>
  <si>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</si>
  <si>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</si>
  <si>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</si>
  <si>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</si>
  <si>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</si>
  <si>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</si>
  <si>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</si>
  <si>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</si>
  <si>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</si>
  <si>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</si>
  <si>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</si>
  <si>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</si>
  <si>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</si>
  <si>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</si>
  <si>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</si>
  <si>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</si>
  <si>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</si>
  <si>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</si>
  <si>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</si>
  <si>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</si>
  <si>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</si>
  <si>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</si>
  <si>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</si>
  <si>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</si>
  <si>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</si>
  <si>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</si>
  <si>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</si>
  <si>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</si>
  <si>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</si>
  <si>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</si>
  <si>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</si>
  <si>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</si>
  <si>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</si>
  <si>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</si>
  <si>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</si>
  <si>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</si>
  <si>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</si>
  <si>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</si>
  <si>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</si>
  <si>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</si>
  <si>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</si>
  <si>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</si>
  <si>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</si>
  <si>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</si>
  <si>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</si>
  <si>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</si>
  <si>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</si>
  <si>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</si>
  <si>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</si>
  <si>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</si>
  <si>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</si>
  <si>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</si>
  <si>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</si>
  <si>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</si>
  <si>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</si>
  <si>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</si>
  <si>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</si>
  <si>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</si>
  <si>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</si>
  <si>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</si>
  <si>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</si>
  <si>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</si>
  <si>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</si>
  <si>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</si>
  <si>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</si>
  <si>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</si>
  <si>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</si>
  <si>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</si>
  <si>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</si>
  <si>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</si>
  <si>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</si>
  <si>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</si>
  <si>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</si>
  <si>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</si>
  <si>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</si>
  <si>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</si>
  <si>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</si>
  <si>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</si>
  <si>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</si>
  <si>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</si>
  <si>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</si>
  <si>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</si>
  <si>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</si>
  <si>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</si>
  <si>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</si>
  <si>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</si>
  <si>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</si>
  <si>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</si>
  <si>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</si>
  <si>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</si>
  <si>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</si>
  <si>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</si>
  <si>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</si>
  <si>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</si>
  <si>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</si>
  <si>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</si>
  <si>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</si>
  <si>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</si>
  <si>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</si>
  <si>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</si>
  <si>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</si>
  <si>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</si>
  <si>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</si>
  <si>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</si>
  <si>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</si>
  <si>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</si>
  <si>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</si>
  <si>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</si>
  <si>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</si>
  <si>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</si>
  <si>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</si>
  <si>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</si>
  <si>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</si>
  <si>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</si>
  <si>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</si>
  <si>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</si>
  <si>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</si>
  <si>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</si>
  <si>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</si>
  <si>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</si>
  <si>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</si>
  <si>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</si>
  <si>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</si>
  <si>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</si>
  <si>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</si>
  <si>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</si>
  <si>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</si>
  <si>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</si>
  <si>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</si>
  <si>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</si>
  <si>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</si>
  <si>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</si>
  <si>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</si>
  <si>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</si>
  <si>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</si>
  <si>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</si>
  <si>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</si>
  <si>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</si>
  <si>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</si>
  <si>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</si>
  <si>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</si>
  <si>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</si>
  <si>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</si>
  <si>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</si>
  <si>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</si>
  <si>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</si>
  <si>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</si>
  <si>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</si>
  <si>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</si>
  <si>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</si>
  <si>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</si>
  <si>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</si>
  <si>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</si>
  <si>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</si>
  <si>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</si>
  <si>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</si>
  <si>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</si>
  <si>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</si>
  <si>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</si>
  <si>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</si>
  <si>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</si>
  <si>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</si>
  <si>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</si>
  <si>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</si>
  <si>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</si>
  <si>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</si>
  <si>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</si>
  <si>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</si>
  <si>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</si>
  <si>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</si>
  <si>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</si>
  <si>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</si>
  <si>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</si>
  <si>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</si>
  <si>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</si>
  <si>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</si>
  <si>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</si>
  <si>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</si>
  <si>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</si>
  <si>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</si>
  <si>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</si>
  <si>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</si>
  <si>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</si>
  <si>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</si>
  <si>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</si>
  <si>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</si>
  <si>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</si>
  <si>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</si>
  <si>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</si>
  <si>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</si>
  <si>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</si>
  <si>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</si>
  <si>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</si>
  <si>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</si>
  <si>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</si>
  <si>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</si>
  <si>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</si>
  <si>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</si>
  <si>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</si>
  <si>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</si>
  <si>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</si>
  <si>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</si>
  <si>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</si>
  <si>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</si>
  <si>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</si>
  <si>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</si>
  <si>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</si>
  <si>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</si>
  <si>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</si>
  <si>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</si>
  <si>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</si>
  <si>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</si>
  <si>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</si>
  <si>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</si>
  <si>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</si>
  <si>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</si>
  <si>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</si>
  <si>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</si>
  <si>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</si>
  <si>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</si>
  <si>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</si>
  <si>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</si>
  <si>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</si>
  <si>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</si>
  <si>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</si>
  <si>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</si>
  <si>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</si>
  <si>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</si>
  <si>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</si>
  <si>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</si>
  <si>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</si>
  <si>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</si>
  <si>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</si>
  <si>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</si>
  <si>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</si>
  <si>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</si>
  <si>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</si>
  <si>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</si>
  <si>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</si>
  <si>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</si>
  <si>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</si>
  <si>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</si>
  <si>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</si>
  <si>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</si>
  <si>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</si>
  <si>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</si>
  <si>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</si>
  <si>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</si>
  <si>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</si>
  <si>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</si>
  <si>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</si>
  <si>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</si>
  <si>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</si>
  <si>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</si>
  <si>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</si>
  <si>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</si>
  <si>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</si>
  <si>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</si>
  <si>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</si>
  <si>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</si>
  <si>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</si>
  <si>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</si>
  <si>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</si>
  <si>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</si>
  <si>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</si>
  <si>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</si>
  <si>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</si>
  <si>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</si>
  <si>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</si>
  <si>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</si>
  <si>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</si>
  <si>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</si>
  <si>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</si>
  <si>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</si>
  <si>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</si>
  <si>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</si>
  <si>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</si>
  <si>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</si>
  <si>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</si>
  <si>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</si>
  <si>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</si>
  <si>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</si>
  <si>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</si>
  <si>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</si>
  <si>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</si>
  <si>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</si>
  <si>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</si>
  <si>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</si>
  <si>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</si>
  <si>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</si>
  <si>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</si>
  <si>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</si>
  <si>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</si>
  <si>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</si>
  <si>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</si>
  <si>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</si>
  <si>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</si>
  <si>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</si>
  <si>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</si>
  <si>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</si>
  <si>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</si>
  <si>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</si>
  <si>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</si>
  <si>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</si>
  <si>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</si>
  <si>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</si>
  <si>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</si>
  <si>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</si>
  <si>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</si>
  <si>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</si>
  <si>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</si>
  <si>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</si>
  <si>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</si>
  <si>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</si>
  <si>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</si>
  <si>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</si>
  <si>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</si>
  <si>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</si>
  <si>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</si>
  <si>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</si>
  <si>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</si>
  <si>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</si>
  <si>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</si>
  <si>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</si>
  <si>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</si>
  <si>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</si>
  <si>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</si>
  <si>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</si>
  <si>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</si>
  <si>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</si>
  <si>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</si>
  <si>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</si>
  <si>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</si>
  <si>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</si>
  <si>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</si>
  <si>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</si>
  <si>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</si>
  <si>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</si>
  <si>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</si>
  <si>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</si>
  <si>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</si>
  <si>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</si>
  <si>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</si>
  <si>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</si>
  <si>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</si>
  <si>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</si>
  <si>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</si>
  <si>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</si>
  <si>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</si>
  <si>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</si>
  <si>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</si>
  <si>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</si>
  <si>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</si>
  <si>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</si>
  <si>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</si>
  <si>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</si>
  <si>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</si>
  <si>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</si>
  <si>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</si>
  <si>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</si>
  <si>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</si>
  <si>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</si>
  <si>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</si>
  <si>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</si>
  <si>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</si>
  <si>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</si>
  <si>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</si>
  <si>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</si>
  <si>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</si>
  <si>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</si>
  <si>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</si>
  <si>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</si>
  <si>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</si>
  <si>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</si>
  <si>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</si>
  <si>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</si>
  <si>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</si>
  <si>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</si>
  <si>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</si>
  <si>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</si>
  <si>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</si>
  <si>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</si>
  <si>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</si>
  <si>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</si>
  <si>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</si>
  <si>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</si>
  <si>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</si>
  <si>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</si>
  <si>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</si>
  <si>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</si>
  <si>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</si>
  <si>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</si>
  <si>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</si>
  <si>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</si>
  <si>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</si>
  <si>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</si>
  <si>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</si>
  <si>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</si>
  <si>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</si>
  <si>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</si>
  <si>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</si>
  <si>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</si>
  <si>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</si>
  <si>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</si>
  <si>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</si>
  <si>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</si>
  <si>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</si>
  <si>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</si>
  <si>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</si>
  <si>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</si>
  <si>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</si>
  <si>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</si>
  <si>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</si>
  <si>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</si>
  <si>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</si>
  <si>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</si>
  <si>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</si>
  <si>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</si>
  <si>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</si>
  <si>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</si>
  <si>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</si>
  <si>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</si>
  <si>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</si>
  <si>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</si>
  <si>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</si>
  <si>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</si>
  <si>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</si>
  <si>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</si>
  <si>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</si>
  <si>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</si>
  <si>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</si>
  <si>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</si>
  <si>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</si>
  <si>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</si>
  <si>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</si>
  <si>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</si>
  <si>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</si>
  <si>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</si>
  <si>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</si>
  <si>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</si>
  <si>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</si>
  <si>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</si>
  <si>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</si>
  <si>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</si>
  <si>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</si>
  <si>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</si>
  <si>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</si>
  <si>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</si>
  <si>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</si>
  <si>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</si>
  <si>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</si>
  <si>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</si>
  <si>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</si>
  <si>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</si>
  <si>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</si>
  <si>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</si>
  <si>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</si>
  <si>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</si>
  <si>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</si>
  <si>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</si>
  <si>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</si>
  <si>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</si>
  <si>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</si>
  <si>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</si>
  <si>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</si>
  <si>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</si>
  <si>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</si>
  <si>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</si>
  <si>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</si>
  <si>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</si>
  <si>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</si>
  <si>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</si>
  <si>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</si>
  <si>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</si>
  <si>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</si>
  <si>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</si>
  <si>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</si>
  <si>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</si>
  <si>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</si>
  <si>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</si>
  <si>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</si>
  <si>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</si>
  <si>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</si>
  <si>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</si>
  <si>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</si>
  <si>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</si>
  <si>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</si>
  <si>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</si>
  <si>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</si>
  <si>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</si>
  <si>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</si>
  <si>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</si>
  <si>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</si>
  <si>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</si>
  <si>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</si>
  <si>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</si>
  <si>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</si>
  <si>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</si>
  <si>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</si>
  <si>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</si>
  <si>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</si>
  <si>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</si>
  <si>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</si>
  <si>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</si>
  <si>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</si>
  <si>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</si>
  <si>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</si>
  <si>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</si>
  <si>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</si>
  <si>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</si>
  <si>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</si>
  <si>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</si>
  <si>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</si>
  <si>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</si>
  <si>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</si>
  <si>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</si>
  <si>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</si>
  <si>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</si>
  <si>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</si>
  <si>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</si>
  <si>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</si>
  <si>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</si>
  <si>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</si>
  <si>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</si>
  <si>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</si>
  <si>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</si>
  <si>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</si>
  <si>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</si>
  <si>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</si>
  <si>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</si>
  <si>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</si>
  <si>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</si>
  <si>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</si>
  <si>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</si>
  <si>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</si>
  <si>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</si>
  <si>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</si>
  <si>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</si>
  <si>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</si>
  <si>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</si>
  <si>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</si>
  <si>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</si>
  <si>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</si>
  <si>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</si>
  <si>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</si>
  <si>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</si>
  <si>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</si>
  <si>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</si>
  <si>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</si>
  <si>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</si>
  <si>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</si>
  <si>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</si>
  <si>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</si>
  <si>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</si>
  <si>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</si>
  <si>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</si>
  <si>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</si>
  <si>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</si>
  <si>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</si>
  <si>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</si>
  <si>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</si>
  <si>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</si>
  <si>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</si>
  <si>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</si>
  <si>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</si>
  <si>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</si>
  <si>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</si>
  <si>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</si>
  <si>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</si>
  <si>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</si>
  <si>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</si>
  <si>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</si>
  <si>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</si>
  <si>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</si>
  <si>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</si>
  <si>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</si>
  <si>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</si>
  <si>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</si>
  <si>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</si>
  <si>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</si>
  <si>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</si>
  <si>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</si>
  <si>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</si>
  <si>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</si>
  <si>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</si>
  <si>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</si>
  <si>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</si>
  <si>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</si>
  <si>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</si>
  <si>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</si>
  <si>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</si>
  <si>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</si>
  <si>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</si>
  <si>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</si>
  <si>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</si>
  <si>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</si>
  <si>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</si>
  <si>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</si>
  <si>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</si>
  <si>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</si>
  <si>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</si>
  <si>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</si>
  <si>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</si>
  <si>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</si>
  <si>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</si>
  <si>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</si>
  <si>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</si>
  <si>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</si>
  <si>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</si>
  <si>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</si>
  <si>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</si>
  <si>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</si>
  <si>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</si>
  <si>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</si>
  <si>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</si>
  <si>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</si>
  <si>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</si>
  <si>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</si>
  <si>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</si>
  <si>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</si>
  <si>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</si>
  <si>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</si>
  <si>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</si>
  <si>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</si>
  <si>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</si>
  <si>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</si>
  <si>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</si>
  <si>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</si>
  <si>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</si>
  <si>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</si>
  <si>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</si>
  <si>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</si>
  <si>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</si>
  <si>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</si>
  <si>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</si>
  <si>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</si>
  <si>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</si>
  <si>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</si>
  <si>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</si>
  <si>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</si>
  <si>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</si>
  <si>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</si>
  <si>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</si>
  <si>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</si>
  <si>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</si>
  <si>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</si>
  <si>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</si>
  <si>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</si>
  <si>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</si>
  <si>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</si>
  <si>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</si>
  <si>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</si>
  <si>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</si>
  <si>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</si>
  <si>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</si>
  <si>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</si>
  <si>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</si>
  <si>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</si>
  <si>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</si>
  <si>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</si>
  <si>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</si>
  <si>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</si>
  <si>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</si>
  <si>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</si>
  <si>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</si>
  <si>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</si>
  <si>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</si>
  <si>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</si>
  <si>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</si>
  <si>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</si>
  <si>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</si>
  <si>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</si>
  <si>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</si>
  <si>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</si>
  <si>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</si>
  <si>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</si>
  <si>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</si>
  <si>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</si>
  <si>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</si>
  <si>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</si>
  <si>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</si>
  <si>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</si>
  <si>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</si>
  <si>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</si>
  <si>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</si>
  <si>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</si>
  <si>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</si>
  <si>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</si>
  <si>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</si>
  <si>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</si>
  <si>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</si>
  <si>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</si>
  <si>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</si>
  <si>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</si>
  <si>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</si>
  <si>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</si>
  <si>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</si>
  <si>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</si>
  <si>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</si>
  <si>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</si>
  <si>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</si>
  <si>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</si>
  <si>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</si>
  <si>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</si>
  <si>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</si>
  <si>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</si>
  <si>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</si>
  <si>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</si>
  <si>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</si>
  <si>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</si>
  <si>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</si>
  <si>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</si>
  <si>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</si>
  <si>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</si>
  <si>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</si>
  <si>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</si>
  <si>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</si>
  <si>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</si>
  <si>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</si>
  <si>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</si>
  <si>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</si>
  <si>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</si>
  <si>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</si>
  <si>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</si>
  <si>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</si>
  <si>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</si>
  <si>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</si>
  <si>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</si>
  <si>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</si>
  <si>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</si>
  <si>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</si>
  <si>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</si>
  <si>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</si>
  <si>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</si>
  <si>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</si>
  <si>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</si>
  <si>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</si>
  <si>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</si>
  <si>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</si>
  <si>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</si>
  <si>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</si>
  <si>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</si>
  <si>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</si>
  <si>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</si>
  <si>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</si>
  <si>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</si>
  <si>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</si>
  <si>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</si>
  <si>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</si>
  <si>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</si>
  <si>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</si>
  <si>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</si>
  <si>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</si>
  <si>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</si>
  <si>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</si>
  <si>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</si>
  <si>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</si>
  <si>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</si>
  <si>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</si>
  <si>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</si>
  <si>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</si>
  <si>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</si>
  <si>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</si>
  <si>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</si>
  <si>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</si>
  <si>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</si>
  <si>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</si>
  <si>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</si>
  <si>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</si>
  <si>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</si>
  <si>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</si>
  <si>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</si>
  <si>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</si>
  <si>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</si>
  <si>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</si>
  <si>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</si>
  <si>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</si>
  <si>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</si>
  <si>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</si>
  <si>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</si>
  <si>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</si>
  <si>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</si>
  <si>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</si>
  <si>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</si>
  <si>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</si>
  <si>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</si>
  <si>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</si>
  <si>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</si>
  <si>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</si>
  <si>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</si>
  <si>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</si>
  <si>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</si>
  <si>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</si>
  <si>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</si>
  <si>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</si>
  <si>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</si>
  <si>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</si>
  <si>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</si>
  <si>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</si>
  <si>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</si>
  <si>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</si>
  <si>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</si>
  <si>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</si>
  <si>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</si>
  <si>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</si>
  <si>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</si>
  <si>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</si>
  <si>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</si>
  <si>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</si>
  <si>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</si>
  <si>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</si>
  <si>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</si>
  <si>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</si>
  <si>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</si>
  <si>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</si>
  <si>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</si>
  <si>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</si>
  <si>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</si>
  <si>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</si>
  <si>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</si>
  <si>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</si>
  <si>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</si>
  <si>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</si>
  <si>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</si>
  <si>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</si>
  <si>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</si>
  <si>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</si>
  <si>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</si>
  <si>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</si>
  <si>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</si>
  <si>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</si>
  <si>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</si>
  <si>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</si>
  <si>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</si>
  <si>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</si>
  <si>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</si>
  <si>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</si>
  <si>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</si>
  <si>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</si>
  <si>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</si>
  <si>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</si>
  <si>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</si>
  <si>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</si>
  <si>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</si>
  <si>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</si>
  <si>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</si>
  <si>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</si>
  <si>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</si>
  <si>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</si>
  <si>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</si>
  <si>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</si>
  <si>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</si>
  <si>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</si>
  <si>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</si>
  <si>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</si>
  <si>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</si>
  <si>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</si>
  <si>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</si>
  <si>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</si>
  <si>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</si>
  <si>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</si>
  <si>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</si>
  <si>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</si>
  <si>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</si>
  <si>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</si>
  <si>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</si>
  <si>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</si>
  <si>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</si>
  <si>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</si>
  <si>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</si>
  <si>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</si>
  <si>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</si>
  <si>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</si>
  <si>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</si>
  <si>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</si>
  <si>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</si>
  <si>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</si>
  <si>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</si>
  <si>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</si>
  <si>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</si>
  <si>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</si>
  <si>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</si>
  <si>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</si>
  <si>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</si>
  <si>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</si>
  <si>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</si>
  <si>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</si>
  <si>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</si>
  <si>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</si>
  <si>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</si>
  <si>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</si>
  <si>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</si>
  <si>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</si>
  <si>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</si>
  <si>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</si>
  <si>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</si>
  <si>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</si>
  <si>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</si>
  <si>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</si>
  <si>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</si>
  <si>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</si>
  <si>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</si>
  <si>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</si>
  <si>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</si>
  <si>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</si>
  <si>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</si>
  <si>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</si>
  <si>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</si>
  <si>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</si>
  <si>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</si>
  <si>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</si>
  <si>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</si>
  <si>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</si>
  <si>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</si>
  <si>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</si>
  <si>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</si>
  <si>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</si>
  <si>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</si>
  <si>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</si>
  <si>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</si>
  <si>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</si>
  <si>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</si>
  <si>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</si>
  <si>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</si>
  <si>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</si>
  <si>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</si>
  <si>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</si>
  <si>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</si>
  <si>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</si>
  <si>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</si>
  <si>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</si>
  <si>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</si>
  <si>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</si>
  <si>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</si>
  <si>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</si>
  <si>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</si>
  <si>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</si>
  <si>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</si>
  <si>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</si>
  <si>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</si>
  <si>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</si>
  <si>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</si>
  <si>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</si>
  <si>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</si>
  <si>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</si>
  <si>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</si>
  <si>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</si>
  <si>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</si>
  <si>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</si>
  <si>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</si>
  <si>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</si>
  <si>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</si>
  <si>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</si>
  <si>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</si>
  <si>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</si>
  <si>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</si>
  <si>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</si>
  <si>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</si>
  <si>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</si>
  <si>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</si>
  <si>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</si>
  <si>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</si>
  <si>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</si>
  <si>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</si>
  <si>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</si>
  <si>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</si>
  <si>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</si>
  <si>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</si>
  <si>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</si>
  <si>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</si>
  <si>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</si>
  <si>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</si>
  <si>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</si>
  <si>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</si>
  <si>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</si>
  <si>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</si>
  <si>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</si>
  <si>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</si>
  <si>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</si>
  <si>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</si>
  <si>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</si>
  <si>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</si>
  <si>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</si>
  <si>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</si>
  <si>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</si>
  <si>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</si>
  <si>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</si>
  <si>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</si>
  <si>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</si>
  <si>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</si>
  <si>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</si>
  <si>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</si>
  <si>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</si>
  <si>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</si>
  <si>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</si>
  <si>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</si>
  <si>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</si>
  <si>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</si>
  <si>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</si>
  <si>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</si>
  <si>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</si>
  <si>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</si>
  <si>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</si>
  <si>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</si>
  <si>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</si>
  <si>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</si>
  <si>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</si>
  <si>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</si>
  <si>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</si>
  <si>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</si>
  <si>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</si>
  <si>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</si>
  <si>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</si>
  <si>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</si>
  <si>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</si>
  <si>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</si>
  <si>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</si>
  <si>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</si>
  <si>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</si>
  <si>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</si>
  <si>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</si>
  <si>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</si>
  <si>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</si>
  <si>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</si>
  <si>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</si>
  <si>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</si>
  <si>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</si>
  <si>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</si>
  <si>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</si>
  <si>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</si>
  <si>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</si>
  <si>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</si>
  <si>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</si>
  <si>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</si>
  <si>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</si>
  <si>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</si>
  <si>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</si>
  <si>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</si>
  <si>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</si>
  <si>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</si>
  <si>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</si>
  <si>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</si>
  <si>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</si>
  <si>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</si>
  <si>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</si>
  <si>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</si>
  <si>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</si>
  <si>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</si>
  <si>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</si>
  <si>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</si>
  <si>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</si>
  <si>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</si>
  <si>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</si>
  <si>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</si>
  <si>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</si>
  <si>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</si>
  <si>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</si>
  <si>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</si>
  <si>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</si>
  <si>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</si>
  <si>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</si>
  <si>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</si>
  <si>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</si>
  <si>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</si>
  <si>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</si>
  <si>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</si>
  <si>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</si>
  <si>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</si>
  <si>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</si>
  <si>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</si>
  <si>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</si>
  <si>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</si>
  <si>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</si>
  <si>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</si>
  <si>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</si>
  <si>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</si>
  <si>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</si>
  <si>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</si>
  <si>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</si>
  <si>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</si>
  <si>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</si>
  <si>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</si>
  <si>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</si>
  <si>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</si>
  <si>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</si>
  <si>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</si>
  <si>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</si>
  <si>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</si>
  <si>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</si>
  <si>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</si>
  <si>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</si>
  <si>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</si>
  <si>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</si>
  <si>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</si>
  <si>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</si>
  <si>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</si>
  <si>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</si>
  <si>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</si>
  <si>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</si>
  <si>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</si>
  <si>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</si>
  <si>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</si>
  <si>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</si>
  <si>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</si>
  <si>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</si>
  <si>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</si>
  <si>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</si>
  <si>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</si>
  <si>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</si>
  <si>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</si>
  <si>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</si>
  <si>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</si>
  <si>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</si>
  <si>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</si>
  <si>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</si>
  <si>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</si>
  <si>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</si>
  <si>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</si>
  <si>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</si>
  <si>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</si>
  <si>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</si>
  <si>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</si>
  <si>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</si>
  <si>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</si>
  <si>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</si>
  <si>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</si>
  <si>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</si>
  <si>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</si>
  <si>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</si>
  <si>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</si>
  <si>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</si>
  <si>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</si>
  <si>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</si>
  <si>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</si>
  <si>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</si>
  <si>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</si>
  <si>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</si>
  <si>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</si>
  <si>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</si>
  <si>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</si>
  <si>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</si>
  <si>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</si>
  <si>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</si>
  <si>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</si>
  <si>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</si>
  <si>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</si>
  <si>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</si>
  <si>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</si>
  <si>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</si>
  <si>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</si>
  <si>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</si>
  <si>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</si>
  <si>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</si>
  <si>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</si>
  <si>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</si>
  <si>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</si>
  <si>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</si>
  <si>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</si>
  <si>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</si>
  <si>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</si>
  <si>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</si>
  <si>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</si>
  <si>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</si>
  <si>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</si>
  <si>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</si>
  <si>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</si>
  <si>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</si>
  <si>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</si>
  <si>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</si>
  <si>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</si>
  <si>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</si>
  <si>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</si>
  <si>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</si>
  <si>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</si>
  <si>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</si>
  <si>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</si>
  <si>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</si>
  <si>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</si>
  <si>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</si>
  <si>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</si>
  <si>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</si>
  <si>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</si>
  <si>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</si>
  <si>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</si>
  <si>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</si>
  <si>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</si>
  <si>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</si>
  <si>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</si>
  <si>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</si>
  <si>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</si>
  <si>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</si>
  <si>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</si>
  <si>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</si>
  <si>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</si>
  <si>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</si>
  <si>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</si>
  <si>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</si>
  <si>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</si>
  <si>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</si>
  <si>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</si>
  <si>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</si>
  <si>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</si>
  <si>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</si>
  <si>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</si>
  <si>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</si>
  <si>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</si>
  <si>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</si>
  <si>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</si>
  <si>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</si>
  <si>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</si>
  <si>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</si>
  <si>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</si>
  <si>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</si>
  <si>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</si>
  <si>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</si>
  <si>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</si>
  <si>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</si>
  <si>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</si>
  <si>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</si>
  <si>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</si>
  <si>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</si>
  <si>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</si>
  <si>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</si>
  <si>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</si>
  <si>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</si>
  <si>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</si>
  <si>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</si>
  <si>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</si>
  <si>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</si>
  <si>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</si>
  <si>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</si>
  <si>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</si>
  <si>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</si>
  <si>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</si>
  <si>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</si>
  <si>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</si>
  <si>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</si>
  <si>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</si>
  <si>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</si>
  <si>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</si>
  <si>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</si>
  <si>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</si>
  <si>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</si>
  <si>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</si>
  <si>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</si>
  <si>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</si>
  <si>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</si>
  <si>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</si>
  <si>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</si>
  <si>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</si>
  <si>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</si>
  <si>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</si>
  <si>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</si>
  <si>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</si>
  <si>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</si>
  <si>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</si>
  <si>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</si>
  <si>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</si>
  <si>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</si>
  <si>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</si>
  <si>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</si>
  <si>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</si>
  <si>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</si>
  <si>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</si>
  <si>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</si>
  <si>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</si>
  <si>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</si>
  <si>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</si>
  <si>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</si>
  <si>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</si>
  <si>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</si>
  <si>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</si>
  <si>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</si>
  <si>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</si>
  <si>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</si>
  <si>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</si>
  <si>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</si>
  <si>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</si>
  <si>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</si>
  <si>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</si>
  <si>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</si>
  <si>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</si>
  <si>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</si>
  <si>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</si>
  <si>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</si>
  <si>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</si>
  <si>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</si>
  <si>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</si>
  <si>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</si>
  <si>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</si>
  <si>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</si>
  <si>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</si>
  <si>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</si>
  <si>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</si>
  <si>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</si>
  <si>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</si>
  <si>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</si>
  <si>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</si>
  <si>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</si>
  <si>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</si>
  <si>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</si>
  <si>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</si>
  <si>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</si>
  <si>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</si>
  <si>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</si>
  <si>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</si>
  <si>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</si>
  <si>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</si>
  <si>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</si>
  <si>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</si>
  <si>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</si>
  <si>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</si>
  <si>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</si>
  <si>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</si>
  <si>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</si>
  <si>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</si>
  <si>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</si>
  <si>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</si>
  <si>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</si>
  <si>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</si>
  <si>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</si>
  <si>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</si>
  <si>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</si>
  <si>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</si>
  <si>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</si>
  <si>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</si>
  <si>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</si>
  <si>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</si>
  <si>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</si>
  <si>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</si>
  <si>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</si>
  <si>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</si>
  <si>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</si>
  <si>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</si>
  <si>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</si>
  <si>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</si>
  <si>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</si>
  <si>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</si>
  <si>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</si>
  <si>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</si>
  <si>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</si>
  <si>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</si>
  <si>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</si>
  <si>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</si>
  <si>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</si>
  <si>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</si>
  <si>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</si>
  <si>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</si>
  <si>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</si>
  <si>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</si>
  <si>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</si>
  <si>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</si>
  <si>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</si>
  <si>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</si>
  <si>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</si>
  <si>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</si>
  <si>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</si>
  <si>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</si>
  <si>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</si>
  <si>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</si>
  <si>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</si>
  <si>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</si>
  <si>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</si>
  <si>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</si>
  <si>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</si>
  <si>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</si>
  <si>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</si>
  <si>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</si>
  <si>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</si>
  <si>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</si>
  <si>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</si>
  <si>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</si>
  <si>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</si>
  <si>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</si>
  <si>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</si>
  <si>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</si>
  <si>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</si>
  <si>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</si>
  <si>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</si>
  <si>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</si>
  <si>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</si>
  <si>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</si>
  <si>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</si>
  <si>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</si>
  <si>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</si>
  <si>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</si>
  <si>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</si>
  <si>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</si>
  <si>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</si>
  <si>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</si>
  <si>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</si>
  <si>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</si>
  <si>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</si>
  <si>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</si>
  <si>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</si>
  <si>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</si>
  <si>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</si>
  <si>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</si>
  <si>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</si>
  <si>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</si>
  <si>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</si>
  <si>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</si>
  <si>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</si>
  <si>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</si>
  <si>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</si>
  <si>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</si>
  <si>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</si>
  <si>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</si>
  <si>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</si>
  <si>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</si>
  <si>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</si>
  <si>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</si>
  <si>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</si>
  <si>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</si>
  <si>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</si>
  <si>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</si>
  <si>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</si>
  <si>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</si>
  <si>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</si>
  <si>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</si>
  <si>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</si>
  <si>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</si>
  <si>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</si>
  <si>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</si>
  <si>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</si>
  <si>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</si>
  <si>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</si>
  <si>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</si>
  <si>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</si>
  <si>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</si>
  <si>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</si>
  <si>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</si>
  <si>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</si>
  <si>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</si>
  <si>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</si>
  <si>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</si>
  <si>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</si>
  <si>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</si>
  <si>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</si>
  <si>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</si>
  <si>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</si>
  <si>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</si>
  <si>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</si>
  <si>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</si>
  <si>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</si>
  <si>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</si>
  <si>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</si>
  <si>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</si>
  <si>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</si>
  <si>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</si>
  <si>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</si>
  <si>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</si>
  <si>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</si>
  <si>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</si>
  <si>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</si>
  <si>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</si>
  <si>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</si>
  <si>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</si>
  <si>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</si>
  <si>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</si>
  <si>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</si>
  <si>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</si>
  <si>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</si>
  <si>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</si>
  <si>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</si>
  <si>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</si>
  <si>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</si>
  <si>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</si>
  <si>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</si>
  <si>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</si>
  <si>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</si>
  <si>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</si>
  <si>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</si>
  <si>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</si>
  <si>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</si>
  <si>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</si>
  <si>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</si>
  <si>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</si>
  <si>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</si>
  <si>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</si>
  <si>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</si>
  <si>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</si>
  <si>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</si>
  <si>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</si>
  <si>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</si>
  <si>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</si>
  <si>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</si>
  <si>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</si>
  <si>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</si>
  <si>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</si>
  <si>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</si>
  <si>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</si>
  <si>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</si>
  <si>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</si>
  <si>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</si>
  <si>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</si>
  <si>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</si>
  <si>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</si>
  <si>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</si>
  <si>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</si>
  <si>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</si>
  <si>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</si>
  <si>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</si>
  <si>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</si>
  <si>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</si>
  <si>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</si>
  <si>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</si>
  <si>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</si>
  <si>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</si>
  <si>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</si>
  <si>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</si>
  <si>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</si>
  <si>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</si>
  <si>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</si>
  <si>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</si>
  <si>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</si>
  <si>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</si>
  <si>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</si>
  <si>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</si>
  <si>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</si>
  <si>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</si>
  <si>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</si>
  <si>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</si>
  <si>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</si>
  <si>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</si>
  <si>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</si>
  <si>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</si>
  <si>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</si>
  <si>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</si>
  <si>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</si>
  <si>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</si>
  <si>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</si>
  <si>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</si>
  <si>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</si>
  <si>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</si>
  <si>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</si>
  <si>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</si>
  <si>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</si>
  <si>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</si>
  <si>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</si>
  <si>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</si>
  <si>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</si>
  <si>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</si>
  <si>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</si>
  <si>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</si>
  <si>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</si>
  <si>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</si>
  <si>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</si>
  <si>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</si>
  <si>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</si>
  <si>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</si>
  <si>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</si>
  <si>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</si>
  <si>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</si>
  <si>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</si>
  <si>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</si>
  <si>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</si>
  <si>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</si>
  <si>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</si>
  <si>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</si>
  <si>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</si>
  <si>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</si>
  <si>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</si>
  <si>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</si>
  <si>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</si>
  <si>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</si>
  <si>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</si>
  <si>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</si>
  <si>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</si>
  <si>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</si>
  <si>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</si>
  <si>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</si>
  <si>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</si>
  <si>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</si>
  <si>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</si>
  <si>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</si>
  <si>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</si>
  <si>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</si>
  <si>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</si>
  <si>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</si>
  <si>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</si>
  <si>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</si>
  <si>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</si>
  <si>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</si>
  <si>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</si>
  <si>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</si>
  <si>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</si>
  <si>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</si>
  <si>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</si>
  <si>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</si>
  <si>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</si>
  <si>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</si>
  <si>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</si>
  <si>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</si>
  <si>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</si>
  <si>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</si>
  <si>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</si>
  <si>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</si>
  <si>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</si>
  <si>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</si>
  <si>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</si>
  <si>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</si>
  <si>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</si>
  <si>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</si>
  <si>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</si>
  <si>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</si>
  <si>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</si>
  <si>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</si>
  <si>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CTP Slovakman Triathlon 2025 - 22. ročník</t>
  </si>
  <si>
    <t>34132163</t>
  </si>
  <si>
    <t>SIGNUM LEVICE, s.r.o.</t>
  </si>
  <si>
    <t>2025269</t>
  </si>
  <si>
    <t>Výroba tričiek pre finisherov, štafety, sraff</t>
  </si>
  <si>
    <t>Kontaktná osoba zodpovedná za vyplnený formulár
meno a priezvisko:  Tatiana Peciarová
e-mail: peciarp@gmail.com
tel. kontakt (mobil): 0905 897 072</t>
  </si>
  <si>
    <t>30250075</t>
  </si>
  <si>
    <t xml:space="preserve">Pavol Peciar,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</si>
</sst>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9"/>
      <color indexed="81"/>
      <name val="Segoe UI"/>
      <charset val="1"/>
    </font>
    <font>
      <b/>
      <sz val="9"/>
      <color indexed="81"/>
      <name val="Segoe UI"/>
      <charset val="1"/>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3" val="5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topLeftCell="A7"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Občianske združenie "Športový klub DELFÍN Nitra", Za Humnami 732/43, Nitra, 949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36102181</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56"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2" sqref="C1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Občianske združenie "Športový klub DELFÍN Nitra"</v>
      </c>
      <c r="C3" s="338"/>
      <c r="D3" s="338"/>
      <c r="G3" s="252">
        <v>45747</v>
      </c>
    </row>
    <row r="4" spans="1:7" ht="13.8" x14ac:dyDescent="0.25">
      <c r="A4" s="30" t="s">
        <v>313</v>
      </c>
      <c r="B4" s="29" t="str">
        <f>RIGHT("0000"&amp;INDEX(Adr!A:A,Doklady!B102+1),8)</f>
        <v>36102181</v>
      </c>
      <c r="G4" s="252">
        <v>45777</v>
      </c>
    </row>
    <row r="5" spans="1:7" ht="13.8" x14ac:dyDescent="0.25">
      <c r="A5" s="30" t="s">
        <v>314</v>
      </c>
      <c r="B5" s="29" t="str">
        <f>INDEX(Adr!D:D,Doklady!B102+1)&amp;", "&amp;INDEX(Adr!E:E,Doklady!B102+1)</f>
        <v>Za Humnami 732/43, Nitra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7000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7000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zoomScaleNormal="100" workbookViewId="0">
      <selection activeCell="B144" sqref="B144"/>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INDEX(Adr!B2:B244,Doklady!B102)</f>
        <v>Občianske združenie "Športový klub DELFÍN Nitra"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36102181</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Za Humnami 732/43, Nitra, 949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7000</v>
      </c>
      <c r="D12" s="126">
        <f>C12-E12</f>
        <v>7000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7000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CTP Slovakman Triathlon 2025 - 22. ročník</v>
      </c>
      <c r="C53" s="73">
        <f>IF(A53&lt;&gt;"",INDEX(FP!D:D,Doklady!B$2+(ROW()-53)),"")</f>
        <v>7000</v>
      </c>
      <c r="D53" s="73">
        <f>IF(A53&lt;&gt;"",Doklady!I1-Doklady!J1,"")</f>
        <v>7000</v>
      </c>
      <c r="E53" s="73">
        <f>IF(A53&lt;&gt;"",MIN(D53,C53)*Doklady!C1/(1-Doklady!C1),"")</f>
        <v>0</v>
      </c>
      <c r="F53" s="71">
        <f>IF(A53&lt;&gt;"",Doklady!J1,"")</f>
        <v>0</v>
      </c>
      <c r="G53" s="73">
        <f>+IFERROR(HLOOKUP(IF(RIGHT(B53,15)="bežné transfery",LEFT(B53,LEN(B53)-18),0),$J$40:$K$42,3,0),MIN(C53,D53))</f>
        <v>7000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7000</v>
      </c>
      <c r="D130" s="228">
        <f t="shared" ref="D130:I130" si="9">SUM(D53:D129)</f>
        <v>7000</v>
      </c>
      <c r="E130" s="228">
        <f t="shared" si="9"/>
        <v>0</v>
      </c>
      <c r="F130" s="228">
        <f t="shared" si="9"/>
        <v>0</v>
      </c>
      <c r="G130" s="228">
        <f t="shared" si="9"/>
        <v>7000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t="s">
        <v>3003</v>
      </c>
      <c r="E140" s="372"/>
      <c r="F140" s="372"/>
      <c r="G140" s="372"/>
      <c r="H140" s="372"/>
      <c r="I140" s="372"/>
      <c r="J140" s="85"/>
    </row>
    <row r="141" spans="1:26" ht="68.25" customHeight="1" x14ac:dyDescent="0.25">
      <c r="A141" s="9"/>
      <c r="B141" s="281" t="s">
        <v>3001</v>
      </c>
      <c r="C141" s="214"/>
      <c r="D141" s="356" t="s">
        <v>393</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zoomScaleNormal="100" workbookViewId="0">
      <selection activeCell="F115" sqref="F115"/>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m - CTP Slovakman Triathlon 2025 - 22. ročník</v>
      </c>
      <c r="B1" s="232" t="str">
        <f>INDEX(Adr!A:A,B102+1)</f>
        <v>36102181</v>
      </c>
      <c r="C1" s="233">
        <f>IF(ROW()&lt;=B$3,INDEX(FP!E:E,B$2+ROW()-1),"")</f>
        <v>0</v>
      </c>
      <c r="D1" s="234" t="str">
        <f>IF(ROW()&lt;=B$3,INDEX(FP!F:F,B$2+ROW()-1),"")</f>
        <v>m</v>
      </c>
      <c r="E1" s="234"/>
      <c r="F1" s="234" t="str">
        <f>IF(ROW()&lt;=B$3,INDEX(FP!G:G,B$2+ROW()-1),"")</f>
        <v>026 03</v>
      </c>
      <c r="G1" s="234"/>
      <c r="H1" s="235" t="str">
        <f>IF(ROW()&lt;=B$3,INDEX(FP!C:C,B$2+ROW()-1),"")</f>
        <v>CTP Slovakman Triathlon 2025 - 22. ročník</v>
      </c>
      <c r="I1" s="236">
        <f t="shared" ref="I1:I6" si="0">IF(ROW()&lt;=B$3,SUMIF(A$107:A$10042,A1,I$107:I$10042),"")</f>
        <v>7000</v>
      </c>
      <c r="J1" s="236">
        <f t="shared" ref="J1:J32" si="1">IF(ROW()&lt;=B$3,SUMIFS(I$103:I$50042,A$103:A$50042,K1,J$103:J$50042,L1),"")</f>
        <v>0</v>
      </c>
      <c r="K1" s="110" t="str">
        <f>$A1</f>
        <v>m - CTP Slovakman Triathlon 2025 - 22. ročník</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90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73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2996</v>
      </c>
      <c r="B107" s="14" t="s">
        <v>3002</v>
      </c>
      <c r="C107" s="14" t="s">
        <v>2999</v>
      </c>
      <c r="D107" s="16">
        <v>45926</v>
      </c>
      <c r="E107" s="16"/>
      <c r="F107" s="14" t="s">
        <v>3000</v>
      </c>
      <c r="G107" s="14" t="s">
        <v>2997</v>
      </c>
      <c r="H107" s="14" t="s">
        <v>2998</v>
      </c>
      <c r="I107" s="15">
        <v>7000</v>
      </c>
      <c r="J107" s="77">
        <v>10</v>
      </c>
      <c r="K107" s="92"/>
    </row>
    <row r="108" spans="1:25" ht="13.2" x14ac:dyDescent="0.25">
      <c r="A108" s="14"/>
      <c r="B108" s="14"/>
      <c r="C108" s="14"/>
      <c r="D108" s="16"/>
      <c r="E108" s="16"/>
      <c r="F108" s="14"/>
      <c r="G108" s="14"/>
      <c r="H108" s="14"/>
      <c r="I108" s="15"/>
      <c r="J108" s="77"/>
      <c r="K108" s="92"/>
    </row>
    <row r="109" spans="1:25" ht="13.2" x14ac:dyDescent="0.25">
      <c r="A109" s="14"/>
      <c r="B109" s="14"/>
      <c r="C109" s="14"/>
      <c r="D109" s="16"/>
      <c r="E109" s="16"/>
      <c r="F109" s="14"/>
      <c r="G109" s="14"/>
      <c r="H109" s="14"/>
      <c r="I109" s="15"/>
      <c r="J109" s="77"/>
      <c r="K109" s="92"/>
    </row>
    <row r="110" spans="1:25" ht="13.2" x14ac:dyDescent="0.25">
      <c r="A110" s="14"/>
      <c r="B110" s="14"/>
      <c r="C110" s="14"/>
      <c r="D110" s="16"/>
      <c r="E110" s="16"/>
      <c r="F110" s="14"/>
      <c r="G110" s="14"/>
      <c r="H110" s="14"/>
      <c r="I110" s="15"/>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399999999999999"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2"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2"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2"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2"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2"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2"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2"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2"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2"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topLeftCell="A22"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Občianske združenie "Športový klub DELFÍN Nitra", Za Humnami 732/43, Nitra, 949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36102181</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purl.org/dc/dcmitype/"/>
    <ds:schemaRef ds:uri="http://www.w3.org/XML/1998/namespace"/>
    <ds:schemaRef ds:uri="http://purl.org/dc/terms/"/>
    <ds:schemaRef ds:uri="1761cb37-c33f-42c7-9eeb-6f00cca254d3"/>
    <ds:schemaRef ds:uri="6bdf28ae-65c4-4f6e-bc50-9bbd2c60ae30"/>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Tana</cp:lastModifiedBy>
  <cp:revision/>
  <cp:lastPrinted>2026-04-13T13:13:16Z</cp:lastPrinted>
  <dcterms:created xsi:type="dcterms:W3CDTF">2017-02-20T06:20:12Z</dcterms:created>
  <dcterms:modified xsi:type="dcterms:W3CDTF">2026-04-14T07:18:47Z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