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E:\01_04_2025\SZV\2025\Účto\Final verzia\"/>
    </mc:Choice>
  </mc:AlternateContent>
  <xr:revisionPtr revIDLastSave="0" documentId="13_ncr:1_{95139E5B-8DD4-4907-AE1F-1D281AB06A0E}" xr6:coauthVersionLast="47" xr6:coauthVersionMax="47" xr10:uidLastSave="{00000000-0000-0000-0000-000000000000}"/>
  <bookViews>
    <workbookView xWindow="28680" yWindow="-120" windowWidth="29040" windowHeight="157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Doklady!$A$100:$J$273</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M47" i="4"/>
  <c r="C65" i="9"/>
  <c r="L65" i="9"/>
  <c r="C13" i="6"/>
  <c r="C10" i="6"/>
  <c r="K40" i="9"/>
  <c r="L41" i="9"/>
  <c r="L43" i="9"/>
  <c r="L46" i="9" s="1"/>
  <c r="K45" i="9"/>
  <c r="B43" i="9" s="1"/>
  <c r="M13" i="4"/>
  <c r="K12" i="4"/>
  <c r="J12" i="4" s="1"/>
  <c r="C11" i="6"/>
  <c r="M17" i="4" l="1"/>
  <c r="K82" i="4"/>
  <c r="L63" i="9"/>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H39" i="9" s="1"/>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<sst xmlns="http://schemas.openxmlformats.org/spreadsheetml/2006/main" count="3599" uniqueCount="2104">
  <si>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</si>
  <si>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</si>
  <si>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</si>
  <si>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</si>
  <si>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</si>
  <si>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</si>
  <si>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</si>
  <si>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</si>
  <si>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</si>
  <si>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</si>
  <si>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</si>
  <si>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</si>
  <si>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</si>
  <si>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</si>
  <si>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</si>
  <si>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</si>
  <si>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</si>
  <si>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</si>
  <si>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</si>
  <si>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</si>
  <si>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</si>
  <si>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</si>
  <si>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</si>
  <si>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</si>
  <si>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</si>
  <si>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</si>
  <si>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</si>
  <si>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</si>
  <si>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</si>
  <si>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</si>
  <si>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</si>
  <si>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</si>
  <si>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</si>
  <si>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</si>
  <si>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</si>
  <si>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</si>
  <si>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</si>
  <si>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</si>
  <si>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</si>
  <si>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</si>
  <si>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</si>
  <si>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</si>
  <si>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</si>
  <si>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</si>
  <si>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</si>
  <si>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</si>
  <si>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</si>
  <si>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</si>
  <si>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</si>
  <si>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</si>
  <si>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</si>
  <si>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</si>
  <si>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</si>
  <si>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</si>
  <si>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</si>
  <si>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</si>
  <si>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</si>
  <si>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</si>
  <si>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</si>
  <si>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</si>
  <si>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</si>
  <si>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</si>
  <si>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</si>
  <si>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</si>
  <si>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</si>
  <si>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</si>
  <si>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</si>
  <si>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</si>
  <si>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</si>
  <si>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</si>
  <si>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</si>
  <si>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</si>
  <si>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</si>
  <si>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</si>
  <si>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</si>
  <si>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</si>
  <si>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</si>
  <si>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</si>
  <si>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</si>
  <si>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</si>
  <si>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</si>
  <si>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</si>
  <si>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</si>
  <si>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</si>
  <si>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</si>
  <si>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</si>
  <si>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</si>
  <si>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</si>
  <si>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</si>
  <si>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</si>
  <si>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</si>
  <si>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</si>
  <si>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</si>
  <si>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</si>
  <si>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</si>
  <si>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</si>
  <si>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</si>
  <si>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</si>
  <si>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</si>
  <si>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</si>
  <si>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</si>
  <si>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</si>
  <si>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</si>
  <si>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</si>
  <si>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</si>
  <si>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</si>
  <si>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</si>
  <si>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</si>
  <si>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</si>
  <si>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</si>
  <si>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</si>
  <si>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</si>
  <si>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</si>
  <si>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</si>
  <si>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</si>
  <si>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</si>
  <si>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</si>
  <si>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</si>
  <si>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</si>
  <si>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</si>
  <si>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</si>
  <si>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</si>
  <si>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</si>
  <si>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</si>
  <si>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</si>
  <si>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</si>
  <si>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</si>
  <si>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</si>
  <si>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</si>
  <si>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</si>
  <si>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</si>
  <si>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</si>
  <si>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</si>
  <si>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</si>
  <si>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</si>
  <si>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</si>
  <si>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</si>
  <si>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</si>
  <si>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</si>
  <si>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</si>
  <si>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</si>
  <si>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</si>
  <si>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</si>
  <si>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</si>
  <si>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</si>
  <si>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</si>
  <si>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</si>
  <si>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</si>
  <si>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</si>
  <si>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</si>
  <si>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</si>
  <si>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</si>
  <si>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</si>
  <si>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</si>
  <si>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</si>
  <si>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</si>
  <si>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</si>
  <si>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</si>
  <si>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</si>
  <si>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</si>
  <si>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</si>
  <si>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</si>
  <si>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</si>
  <si>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</si>
  <si>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</si>
  <si>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</si>
  <si>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</si>
  <si>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</si>
  <si>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</si>
  <si>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</si>
  <si>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</si>
  <si>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</si>
  <si>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</si>
  <si>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</si>
  <si>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</si>
  <si>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</si>
  <si>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</si>
  <si>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</si>
  <si>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</si>
  <si>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</si>
  <si>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</si>
  <si>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</si>
  <si>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</si>
  <si>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</si>
  <si>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</si>
  <si>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</si>
  <si>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</si>
  <si>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</si>
  <si>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</si>
  <si>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</si>
  <si>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</si>
  <si>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</si>
  <si>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</si>
  <si>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</si>
  <si>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</si>
  <si>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</si>
  <si>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</si>
  <si>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</si>
  <si>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</si>
  <si>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</si>
  <si>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</si>
  <si>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</si>
  <si>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</si>
  <si>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</si>
  <si>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</si>
  <si>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</si>
  <si>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</si>
  <si>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</si>
  <si>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</si>
  <si>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</si>
  <si>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</si>
  <si>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</si>
  <si>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</si>
  <si>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</si>
  <si>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</si>
  <si>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</si>
  <si>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</si>
  <si>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</si>
  <si>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</si>
  <si>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</si>
  <si>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</si>
  <si>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</si>
  <si>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</si>
  <si>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</si>
  <si>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</si>
  <si>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</si>
  <si>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</si>
  <si>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</si>
  <si>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</si>
  <si>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</si>
  <si>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</si>
  <si>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</si>
  <si>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</si>
  <si>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</si>
  <si>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</si>
  <si>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</si>
  <si>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</si>
  <si>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</si>
  <si>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</si>
  <si>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</si>
  <si>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</si>
  <si>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</si>
  <si>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</si>
  <si>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</si>
  <si>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</si>
  <si>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</si>
  <si>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</si>
  <si>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</si>
  <si>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</si>
  <si>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</si>
  <si>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</si>
  <si>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</si>
  <si>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</si>
  <si>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</si>
  <si>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</si>
  <si>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</si>
  <si>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</si>
  <si>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</si>
  <si>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</si>
  <si>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</si>
  <si>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</si>
  <si>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</si>
  <si>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</si>
  <si>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</si>
  <si>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</si>
  <si>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</si>
  <si>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</si>
  <si>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</si>
  <si>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</si>
  <si>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</si>
  <si>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</si>
  <si>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</si>
  <si>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</si>
  <si>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</si>
  <si>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</si>
  <si>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</si>
  <si>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</si>
  <si>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</si>
  <si>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</si>
  <si>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</si>
  <si>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</si>
  <si>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</si>
  <si>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</si>
  <si>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</si>
  <si>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</si>
  <si>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</si>
  <si>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</si>
  <si>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</si>
  <si>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</si>
  <si>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</si>
  <si>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</si>
  <si>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</si>
  <si>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</si>
  <si>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</si>
  <si>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</si>
  <si>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</si>
  <si>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</si>
  <si>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</si>
  <si>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</si>
  <si>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</si>
  <si>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</si>
  <si>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</si>
  <si>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</si>
  <si>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</si>
  <si>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</si>
  <si>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</si>
  <si>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</si>
  <si>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</si>
  <si>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</si>
  <si>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</si>
  <si>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</si>
  <si>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</si>
  <si>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</si>
  <si>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</si>
  <si>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</si>
  <si>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</si>
  <si>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</si>
  <si>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</si>
  <si>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</si>
  <si>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</si>
  <si>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</si>
  <si>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</si>
  <si>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</si>
  <si>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</si>
  <si>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</si>
  <si>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</si>
  <si>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</si>
  <si>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</si>
  <si>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</si>
  <si>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</si>
  <si>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</si>
  <si>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</si>
  <si>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</si>
  <si>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</si>
  <si>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</si>
  <si>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</si>
  <si>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</si>
  <si>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</si>
  <si>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</si>
  <si>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</si>
  <si>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</si>
  <si>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</si>
  <si>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</si>
  <si>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</si>
  <si>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</si>
  <si>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</si>
  <si>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</si>
  <si>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</si>
  <si>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</si>
  <si>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</si>
  <si>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</si>
  <si>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</si>
  <si>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</si>
  <si>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</si>
  <si>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</si>
  <si>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</si>
  <si>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</si>
  <si>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</si>
  <si>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</si>
  <si>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</si>
  <si>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</si>
  <si>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</si>
  <si>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</si>
  <si>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</si>
  <si>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</si>
  <si>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</si>
  <si>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</si>
  <si>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</si>
  <si>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</si>
  <si>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</si>
  <si>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</si>
  <si>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</si>
  <si>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</si>
  <si>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</si>
  <si>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</si>
  <si>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</si>
  <si>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</si>
  <si>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</si>
  <si>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</si>
  <si>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</si>
  <si>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</si>
  <si>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</si>
  <si>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</si>
  <si>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</si>
  <si>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</si>
  <si>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</si>
  <si>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</si>
  <si>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</si>
  <si>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</si>
  <si>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</si>
  <si>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</si>
  <si>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</si>
  <si>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</si>
  <si>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</si>
  <si>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</si>
  <si>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</si>
  <si>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</si>
  <si>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</si>
  <si>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</si>
  <si>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</si>
  <si>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</si>
  <si>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</si>
  <si>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</si>
  <si>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</si>
  <si>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</si>
  <si>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</si>
  <si>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</si>
  <si>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</si>
  <si>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</si>
  <si>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</si>
  <si>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</si>
  <si>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</si>
  <si>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</si>
  <si>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</si>
  <si>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</si>
  <si>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</si>
  <si>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</si>
  <si>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</si>
  <si>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</si>
  <si>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</si>
  <si>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</si>
  <si>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</si>
  <si>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</si>
  <si>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</si>
  <si>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</si>
  <si>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</si>
  <si>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</si>
  <si>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</si>
  <si>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</si>
  <si>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</si>
  <si>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</si>
  <si>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</si>
  <si>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</si>
  <si>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</si>
  <si>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</si>
  <si>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</si>
  <si>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</si>
  <si>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</si>
  <si>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</si>
  <si>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</si>
  <si>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</si>
  <si>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</si>
  <si>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</si>
  <si>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</si>
  <si>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</si>
  <si>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</si>
  <si>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</si>
  <si>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</si>
  <si>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</si>
  <si>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</si>
  <si>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</si>
  <si>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</si>
  <si>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</si>
  <si>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</si>
  <si>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</si>
  <si>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</si>
  <si>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</si>
  <si>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</si>
  <si>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</si>
  <si>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</si>
  <si>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</si>
  <si>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</si>
  <si>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</si>
  <si>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</si>
  <si>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</si>
  <si>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</si>
  <si>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</si>
  <si>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</si>
  <si>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</si>
  <si>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</si>
  <si>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</si>
  <si>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</si>
  <si>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</si>
  <si>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</si>
  <si>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</si>
  <si>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</si>
  <si>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</si>
  <si>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</si>
  <si>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</si>
  <si>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</si>
  <si>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</si>
  <si>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</si>
  <si>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</si>
  <si>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</si>
  <si>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</si>
  <si>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</si>
  <si>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</si>
  <si>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</si>
  <si>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</si>
  <si>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</si>
  <si>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</si>
  <si>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</si>
  <si>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</si>
  <si>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</si>
  <si>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</si>
  <si>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</si>
  <si>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</si>
  <si>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</si>
  <si>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</si>
  <si>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</si>
  <si>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</si>
  <si>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</si>
  <si>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</si>
  <si>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</si>
  <si>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</si>
  <si>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</si>
  <si>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</si>
  <si>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</si>
  <si>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</si>
  <si>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</si>
  <si>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</si>
  <si>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</si>
  <si>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</si>
  <si>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</si>
  <si>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</si>
  <si>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</si>
  <si>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</si>
  <si>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</si>
  <si>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</si>
  <si>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</si>
  <si>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</si>
  <si>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</si>
  <si>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</si>
  <si>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</si>
  <si>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</si>
  <si>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</si>
  <si>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</si>
  <si>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</si>
  <si>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</si>
  <si>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</si>
  <si>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</si>
  <si>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</si>
  <si>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</si>
  <si>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</si>
  <si>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</si>
  <si>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</si>
  <si>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</si>
  <si>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</si>
  <si>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</si>
  <si>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</si>
  <si>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</si>
  <si>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</si>
  <si>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</si>
  <si>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</si>
  <si>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</si>
  <si>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</si>
  <si>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</si>
  <si>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</si>
  <si>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</si>
  <si>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</si>
  <si>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</si>
  <si>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</si>
  <si>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</si>
  <si>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</si>
  <si>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</si>
  <si>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</si>
  <si>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</si>
  <si>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</si>
  <si>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</si>
  <si>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</si>
  <si>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</si>
  <si>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</si>
  <si>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</si>
  <si>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</si>
  <si>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</si>
  <si>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</si>
  <si>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</si>
  <si>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</si>
  <si>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</si>
  <si>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</si>
  <si>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</si>
  <si>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</si>
  <si>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</si>
  <si>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</si>
  <si>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</si>
  <si>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</si>
  <si>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</si>
  <si>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</si>
  <si>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</si>
  <si>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</si>
  <si>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</si>
  <si>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</si>
  <si>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</si>
  <si>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</si>
  <si>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</si>
  <si>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</si>
  <si>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</si>
  <si>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</si>
  <si>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</si>
  <si>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</si>
  <si>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</si>
  <si>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</si>
  <si>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</si>
  <si>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</si>
  <si>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</si>
  <si>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</si>
  <si>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</si>
  <si>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</si>
  <si>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</si>
  <si>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</si>
  <si>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</si>
  <si>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</si>
  <si>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</si>
  <si>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</si>
  <si>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</si>
  <si>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</si>
  <si>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</si>
  <si>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</si>
  <si>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</si>
  <si>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</si>
  <si>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</si>
  <si>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</si>
  <si>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</si>
  <si>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</si>
  <si>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</si>
  <si>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</si>
  <si>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</si>
  <si>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</si>
  <si>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</si>
  <si>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</si>
  <si>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</si>
  <si>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</si>
  <si>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</si>
  <si>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</si>
  <si>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</si>
  <si>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</si>
  <si>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</si>
  <si>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</si>
  <si>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</si>
  <si>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</si>
  <si>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</si>
  <si>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</si>
  <si>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</si>
  <si>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</si>
  <si>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</si>
  <si>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</si>
  <si>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</si>
  <si>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</si>
  <si>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</si>
  <si>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</si>
  <si>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</si>
  <si>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</si>
  <si>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</si>
  <si>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</si>
  <si>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</si>
  <si>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</si>
  <si>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</si>
  <si>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</si>
  <si>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</si>
  <si>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</si>
  <si>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</si>
  <si>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</si>
  <si>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</si>
  <si>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</si>
  <si>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</si>
  <si>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</si>
  <si>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</si>
  <si>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</si>
  <si>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</si>
  <si>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</si>
  <si>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</si>
  <si>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</si>
  <si>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</si>
  <si>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</si>
  <si>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</si>
  <si>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</si>
  <si>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</si>
  <si>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</si>
  <si>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</si>
  <si>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</si>
  <si>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</si>
  <si>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</si>
  <si>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</si>
  <si>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</si>
  <si>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</si>
  <si>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</si>
  <si>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</si>
  <si>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</si>
  <si>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</si>
  <si>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</si>
  <si>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</si>
  <si>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</si>
  <si>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</si>
  <si>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</si>
  <si>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</si>
  <si>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</si>
  <si>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</si>
  <si>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</si>
  <si>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</si>
  <si>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</si>
  <si>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</si>
  <si>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</si>
  <si>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</si>
  <si>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</si>
  <si>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</si>
  <si>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</si>
  <si>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</si>
  <si>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</si>
  <si>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</si>
  <si>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</si>
  <si>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</si>
  <si>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</si>
  <si>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</si>
  <si>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</si>
  <si>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</si>
  <si>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</si>
  <si>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</si>
  <si>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</si>
  <si>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</si>
  <si>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</si>
  <si>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</si>
  <si>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</si>
  <si>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</si>
  <si>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</si>
  <si>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</si>
  <si>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</si>
  <si>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</si>
  <si>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</si>
  <si>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</si>
  <si>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</si>
  <si>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</si>
  <si>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</si>
  <si>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</si>
  <si>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</si>
  <si>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</si>
  <si>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</si>
  <si>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</si>
  <si>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</si>
  <si>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</si>
  <si>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</si>
  <si>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</si>
  <si>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</si>
  <si>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</si>
  <si>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</si>
  <si>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</si>
  <si>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</si>
  <si>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</si>
  <si>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</si>
  <si>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</si>
  <si>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</si>
  <si>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</si>
  <si>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</si>
  <si>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</si>
  <si>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</si>
  <si>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</si>
  <si>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</si>
  <si>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</si>
  <si>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</si>
  <si>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</si>
  <si>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</si>
  <si>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</si>
  <si>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</si>
  <si>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</si>
  <si>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</si>
  <si>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</si>
  <si>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</si>
  <si>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</si>
  <si>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</si>
  <si>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</si>
  <si>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</si>
  <si>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</si>
  <si>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</si>
  <si>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</si>
  <si>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</si>
  <si>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</si>
  <si>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</si>
  <si>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</si>
  <si>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</si>
  <si>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</si>
  <si>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</si>
  <si>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</si>
  <si>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</si>
  <si>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</si>
  <si>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</si>
  <si>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</si>
  <si>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</si>
  <si>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</si>
  <si>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</si>
  <si>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</si>
  <si>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</si>
  <si>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</si>
  <si>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</si>
  <si>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</si>
  <si>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</si>
  <si>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</si>
  <si>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</si>
  <si>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</si>
  <si>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</si>
  <si>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</si>
  <si>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</si>
  <si>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</si>
  <si>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</si>
  <si>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</si>
  <si>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</si>
  <si>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</si>
  <si>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</si>
  <si>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</si>
  <si>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</si>
  <si>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</si>
  <si>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</si>
  <si>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</si>
  <si>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</si>
  <si>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</si>
  <si>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</si>
  <si>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</si>
  <si>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</si>
  <si>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</si>
  <si>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</si>
  <si>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</si>
  <si>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</si>
  <si>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</si>
  <si>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</si>
  <si>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</si>
  <si>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</si>
  <si>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</si>
  <si>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</si>
  <si>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</si>
  <si>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</si>
  <si>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</si>
  <si>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</si>
  <si>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</si>
  <si>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</si>
  <si>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</si>
  <si>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</si>
  <si>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</si>
  <si>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</si>
  <si>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</si>
  <si>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</si>
  <si>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</si>
  <si>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</si>
  <si>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</si>
  <si>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</si>
  <si>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</si>
  <si>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</si>
  <si>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</si>
  <si>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</si>
  <si>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</si>
  <si>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</si>
  <si>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</si>
  <si>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</si>
  <si>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</si>
  <si>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</si>
  <si>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</si>
  <si>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</si>
  <si>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</si>
  <si>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</si>
  <si>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</si>
  <si>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</si>
  <si>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</si>
  <si>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</si>
  <si>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</si>
  <si>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</si>
  <si>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</si>
  <si>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</si>
  <si>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</si>
  <si>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</si>
  <si>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</si>
  <si>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</si>
  <si>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</si>
  <si>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</si>
  <si>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</si>
  <si>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</si>
  <si>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</si>
  <si>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</si>
  <si>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</si>
  <si>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</si>
  <si>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</si>
  <si>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</si>
  <si>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</si>
  <si>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</si>
  <si>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</si>
  <si>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</si>
  <si>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</si>
  <si>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</si>
  <si>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</si>
  <si>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</si>
  <si>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</si>
  <si>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</si>
  <si>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</si>
  <si>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</si>
  <si>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</si>
  <si>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</si>
  <si>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</si>
  <si>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</si>
  <si>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</si>
  <si>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</si>
  <si>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</si>
  <si>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</si>
  <si>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</si>
  <si>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</si>
  <si>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</si>
  <si>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</si>
  <si>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</si>
  <si>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</si>
  <si>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</si>
  <si>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</si>
  <si>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</si>
  <si>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</si>
  <si>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</si>
  <si>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</si>
  <si>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</si>
  <si>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</si>
  <si>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</si>
  <si>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</si>
  <si>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</si>
  <si>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</si>
  <si>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</si>
  <si>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</si>
  <si>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</si>
  <si>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</si>
  <si>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</si>
  <si>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</si>
  <si>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</si>
  <si>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</si>
  <si>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</si>
  <si>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</si>
  <si>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</si>
  <si>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</si>
  <si>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</si>
  <si>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</si>
  <si>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</si>
  <si>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</si>
  <si>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</si>
  <si>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</si>
  <si>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</si>
  <si>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</si>
  <si>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</si>
  <si>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</si>
  <si>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</si>
  <si>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</si>
  <si>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</si>
  <si>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</si>
  <si>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</si>
  <si>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</si>
  <si>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</si>
  <si>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</si>
  <si>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</si>
  <si>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</si>
  <si>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</si>
  <si>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</si>
  <si>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</si>
  <si>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</si>
  <si>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</si>
  <si>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</si>
  <si>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</si>
  <si>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</si>
  <si>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</si>
  <si>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</si>
  <si>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</si>
  <si>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</si>
  <si>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</si>
  <si>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</si>
  <si>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</si>
  <si>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</si>
  <si>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</si>
  <si>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</si>
  <si>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</si>
  <si>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</si>
  <si>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</si>
  <si>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</si>
  <si>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</si>
  <si>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</si>
  <si>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</si>
  <si>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</si>
  <si>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</si>
  <si>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</si>
  <si>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</si>
  <si>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</si>
  <si>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</si>
  <si>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</si>
  <si>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</si>
  <si>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</si>
  <si>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</si>
  <si>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</si>
  <si>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</si>
  <si>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</si>
  <si>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</si>
  <si>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</si>
  <si>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</si>
  <si>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</si>
  <si>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</si>
  <si>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</si>
  <si>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</si>
  <si>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</si>
  <si>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</si>
  <si>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</si>
  <si>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</si>
  <si>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</si>
  <si>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</si>
  <si>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</si>
  <si>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</si>
  <si>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</si>
  <si>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</si>
  <si>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</si>
  <si>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</si>
  <si>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</si>
  <si>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</si>
  <si>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</si>
  <si>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</si>
  <si>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</si>
  <si>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</si>
  <si>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</si>
  <si>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</si>
  <si>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</si>
  <si>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</si>
  <si>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</si>
  <si>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</si>
  <si>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</si>
  <si>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</si>
  <si>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</si>
  <si>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</si>
  <si>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</si>
  <si>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</si>
  <si>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</si>
  <si>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</si>
  <si>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</si>
  <si>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</si>
  <si>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</si>
  <si>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</si>
  <si>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</si>
  <si>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</si>
  <si>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</si>
  <si>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</si>
  <si>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</si>
  <si>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</si>
  <si>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</si>
  <si>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</si>
  <si>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</si>
  <si>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</si>
  <si>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</si>
  <si>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</si>
  <si>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</si>
  <si>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</si>
  <si>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</si>
  <si>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</si>
  <si>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</si>
  <si>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</si>
  <si>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</si>
  <si>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</si>
  <si>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</si>
  <si>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</si>
  <si>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</si>
  <si>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</si>
  <si>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</si>
  <si>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</si>
  <si>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</si>
  <si>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</si>
  <si>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</si>
  <si>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</si>
  <si>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</si>
  <si>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</si>
  <si>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</si>
  <si>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</si>
  <si>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</si>
  <si>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</si>
  <si>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</si>
  <si>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</si>
  <si>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</si>
  <si>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</si>
  <si>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</si>
  <si>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</si>
  <si>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</si>
  <si>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</si>
  <si>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</si>
  <si>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</si>
  <si>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</si>
  <si>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</si>
  <si>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</si>
  <si>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</si>
  <si>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</si>
  <si>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</si>
  <si>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</si>
  <si>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</si>
  <si>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</si>
  <si>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</si>
  <si>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</si>
  <si>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</si>
  <si>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</si>
  <si>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</si>
  <si>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</si>
  <si>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</si>
  <si>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</si>
  <si>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</si>
  <si>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</si>
  <si>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</si>
  <si>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</si>
  <si>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</si>
  <si>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</si>
  <si>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</si>
  <si>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</si>
  <si>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</si>
  <si>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</si>
  <si>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</si>
  <si>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</si>
  <si>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</si>
  <si>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</si>
  <si>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</si>
  <si>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</si>
  <si>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</si>
  <si>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</si>
  <si>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</si>
  <si>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</si>
  <si>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</si>
  <si>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</si>
  <si>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</si>
  <si>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</si>
  <si>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</si>
  <si>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</si>
  <si>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</si>
  <si>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</si>
  <si>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</si>
  <si>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</si>
  <si>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</si>
  <si>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</si>
  <si>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</si>
  <si>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</si>
  <si>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</si>
  <si>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</si>
  <si>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</si>
  <si>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</si>
  <si>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</si>
  <si>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</si>
  <si>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</si>
  <si>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</si>
  <si>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</si>
  <si>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</si>
  <si>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</si>
  <si>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</si>
  <si>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</si>
  <si>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</si>
  <si>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</si>
  <si>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</si>
  <si>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</si>
  <si>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</si>
  <si>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</si>
  <si>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</si>
  <si>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</si>
  <si>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</si>
  <si>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</si>
  <si>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</si>
  <si>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</si>
  <si>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</si>
  <si>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</si>
  <si>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</si>
  <si>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</si>
  <si>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</si>
  <si>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</si>
  <si>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</si>
  <si>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</si>
  <si>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</si>
  <si>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</si>
  <si>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</si>
  <si>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</si>
  <si>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</si>
  <si>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</si>
  <si>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</si>
  <si>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</si>
  <si>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</si>
  <si>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</si>
  <si>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</si>
  <si>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</si>
  <si>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</si>
  <si>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</si>
  <si>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</si>
  <si>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</si>
  <si>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</si>
  <si>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</si>
  <si>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</si>
  <si>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</si>
  <si>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</si>
  <si>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</si>
  <si>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</si>
  <si>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</si>
  <si>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</si>
  <si>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</si>
  <si>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</si>
  <si>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</si>
  <si>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</si>
  <si>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</si>
  <si>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</si>
  <si>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</si>
  <si>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</si>
  <si>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</si>
  <si>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</si>
  <si>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</si>
  <si>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</si>
  <si>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</si>
  <si>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</si>
  <si>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</si>
  <si>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</si>
  <si>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</si>
  <si>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</si>
  <si>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</si>
  <si>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</si>
  <si>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</si>
  <si>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</si>
  <si>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</si>
  <si>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</si>
  <si>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</si>
  <si>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</si>
  <si>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</si>
  <si>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</si>
  <si>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</si>
  <si>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</si>
  <si>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</si>
  <si>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</si>
  <si>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</si>
  <si>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</si>
  <si>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</si>
  <si>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</si>
  <si>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</si>
  <si>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</si>
  <si>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</si>
  <si>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</si>
  <si>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</si>
  <si>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</si>
  <si>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</si>
  <si>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</si>
  <si>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</si>
  <si>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</si>
  <si>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</si>
  <si>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</si>
  <si>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</si>
  <si>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</si>
  <si>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</si>
  <si>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</si>
  <si>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</si>
  <si>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</si>
  <si>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</si>
  <si>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</si>
  <si>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</si>
  <si>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</si>
  <si>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</si>
  <si>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</si>
  <si>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</si>
  <si>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</si>
  <si>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</si>
  <si>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</si>
  <si>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</si>
  <si>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</si>
  <si>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</si>
  <si>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</si>
  <si>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</si>
  <si>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</si>
  <si>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</si>
  <si>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</si>
  <si>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</si>
  <si>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</si>
  <si>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</si>
  <si>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</si>
  <si>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</si>
  <si>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</si>
  <si>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</si>
  <si>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</si>
  <si>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</si>
  <si>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</si>
  <si>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</si>
  <si>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</si>
  <si>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</si>
  <si>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</si>
  <si>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</si>
  <si>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</si>
  <si>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</si>
  <si>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</si>
  <si>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</si>
  <si>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</si>
  <si>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</si>
  <si>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</si>
  <si>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</si>
  <si>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</si>
  <si>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</si>
  <si>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</si>
  <si>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</si>
  <si>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</si>
  <si>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</si>
  <si>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</si>
  <si>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</si>
  <si>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</si>
  <si>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</si>
  <si>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</si>
  <si>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</si>
  <si>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</si>
  <si>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</si>
  <si>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</si>
  <si>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</si>
  <si>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</si>
  <si>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</si>
  <si>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</si>
  <si>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</si>
  <si>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</si>
  <si>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</si>
  <si>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</si>
  <si>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</si>
  <si>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</si>
  <si>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</si>
  <si>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</si>
  <si>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</si>
  <si>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</si>
  <si>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</si>
  <si>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</si>
  <si>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</si>
  <si>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</si>
  <si>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</si>
  <si>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</si>
  <si>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</si>
  <si>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</si>
  <si>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</si>
  <si>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</si>
  <si>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</si>
  <si>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</si>
  <si>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</si>
  <si>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</si>
  <si>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</si>
  <si>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</si>
  <si>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</si>
  <si>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</si>
  <si>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</si>
  <si>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</si>
  <si>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</si>
  <si>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</si>
  <si>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</si>
  <si>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</si>
  <si>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</si>
  <si>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</si>
  <si>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</si>
  <si>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</si>
  <si>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</si>
  <si>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</si>
  <si>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</si>
  <si>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</si>
  <si>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</si>
  <si>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</si>
  <si>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</si>
  <si>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</si>
  <si>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</si>
  <si>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</si>
  <si>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</si>
  <si>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</si>
  <si>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</si>
  <si>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</si>
  <si>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</si>
  <si>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</si>
  <si>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</si>
  <si>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</si>
  <si>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</si>
  <si>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</si>
  <si>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</si>
  <si>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</si>
  <si>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</si>
  <si>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</si>
  <si>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</si>
  <si>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</si>
  <si>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</si>
  <si>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</si>
  <si>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</si>
  <si>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</si>
  <si>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</si>
  <si>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</si>
  <si>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</si>
  <si>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</si>
  <si>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</si>
  <si>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</si>
  <si>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</si>
  <si>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</si>
  <si>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</si>
  <si>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</si>
  <si>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</si>
  <si>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</si>
  <si>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</si>
  <si>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</si>
  <si>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</si>
  <si>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</si>
  <si>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</si>
  <si>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</si>
  <si>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</si>
  <si>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</si>
  <si>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</si>
  <si>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</si>
  <si>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</si>
  <si>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</si>
  <si>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</si>
  <si>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</si>
  <si>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</si>
  <si>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</si>
  <si>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</si>
  <si>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</si>
  <si>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</si>
  <si>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</si>
  <si>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</si>
  <si>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</si>
  <si>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</si>
  <si>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</si>
  <si>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</si>
  <si>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</si>
  <si>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</si>
  <si>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</si>
  <si>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</si>
  <si>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</si>
  <si>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</si>
  <si>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</si>
  <si>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</si>
  <si>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</si>
  <si>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</si>
  <si>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</si>
  <si>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</si>
  <si>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</si>
  <si>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</si>
  <si>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</si>
  <si>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</si>
  <si>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</si>
  <si>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</si>
  <si>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</si>
  <si>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</si>
  <si>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</si>
  <si>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</si>
  <si>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</si>
  <si>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</si>
  <si>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</si>
  <si>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</si>
  <si>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</si>
  <si>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</si>
  <si>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</si>
  <si>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</si>
  <si>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</si>
  <si>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</si>
  <si>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</si>
  <si>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</si>
  <si>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</si>
  <si>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</si>
  <si>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</si>
  <si>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</si>
  <si>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</si>
  <si>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</si>
  <si>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</si>
  <si>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</si>
  <si>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</si>
  <si>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</si>
  <si>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</si>
  <si>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</si>
  <si>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</si>
  <si>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</si>
  <si>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</si>
  <si>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</si>
  <si>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</si>
  <si>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</si>
  <si>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</si>
  <si>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</si>
  <si>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</si>
  <si>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</si>
  <si>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</si>
  <si>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</si>
  <si>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</si>
  <si>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</si>
  <si>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</si>
  <si>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</si>
  <si>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</si>
  <si>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</si>
  <si>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</si>
  <si>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</si>
  <si>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</si>
  <si>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</si>
  <si>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</si>
  <si>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</si>
  <si>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</si>
  <si>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</si>
  <si>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</si>
  <si>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</si>
  <si>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</si>
  <si>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</si>
  <si>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</si>
  <si>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</si>
  <si>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</si>
  <si>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</si>
  <si>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</si>
  <si>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</si>
  <si>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</si>
  <si>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</si>
  <si>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</si>
  <si>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</si>
  <si>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</si>
  <si>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</si>
  <si>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</si>
  <si>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</si>
  <si>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</si>
  <si>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</si>
  <si>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</si>
  <si>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</si>
  <si>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</si>
  <si>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</si>
  <si>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</si>
  <si>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</si>
  <si>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</si>
  <si>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</si>
  <si>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</si>
  <si>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</si>
  <si>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</si>
  <si>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</si>
  <si>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</si>
  <si>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</si>
  <si>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</si>
  <si>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</si>
  <si>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</si>
  <si>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</si>
  <si>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</si>
  <si>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</si>
  <si>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vzpieranie - bežné transfery</t>
  </si>
  <si>
    <t>R 250020</t>
  </si>
  <si>
    <t>250020</t>
  </si>
  <si>
    <t>Reprezentačné sústredenie U 15 a 17 Bobrov 30.3.-4.4.2025 cestovné, stravné 11 osôb</t>
  </si>
  <si>
    <t>Chovanec Tomáš Ing. Bc.</t>
  </si>
  <si>
    <t>ID 2 50038</t>
  </si>
  <si>
    <t>654104205</t>
  </si>
  <si>
    <t>Športová príprava sústredenie 17.-21.4.2025  Svrčková Linda-  ubytovanie s polpenziou, daň z ubytovania</t>
  </si>
  <si>
    <t>Svrčková Zuzana, Mgr.</t>
  </si>
  <si>
    <t>ID 2 50041</t>
  </si>
  <si>
    <t>202501211                                  2500147001        250122797</t>
  </si>
  <si>
    <t>7.1.2025      13.2.25     28.1.25</t>
  </si>
  <si>
    <t>Športová príprava na MS Lima/Peru  Svrčková Laura -  doplnky výživy 2X , športové oblečenie a materiál 4X</t>
  </si>
  <si>
    <t>ID 2 50046</t>
  </si>
  <si>
    <t xml:space="preserve">202500508             0533        9000041567    </t>
  </si>
  <si>
    <t>3.4.2025    1.4.25     17.4.25</t>
  </si>
  <si>
    <t>Športová príprava MS U 17 Lima /Peru Závacká -  doplnky výživy 2X, obuv, športové oblečenie 2x, overerenie podpisu</t>
  </si>
  <si>
    <t>Závacká Ráchel</t>
  </si>
  <si>
    <t>FA 2250126</t>
  </si>
  <si>
    <t>2025143</t>
  </si>
  <si>
    <t>6 Leteniek  Viedeň-Madrid-Viedeň od 13.-20.7.2025 pre účastníkov tréningového kampu mládeže vo vzpieraní</t>
  </si>
  <si>
    <t>31726704</t>
  </si>
  <si>
    <t>TORY TOUR, s.r.o. Košice</t>
  </si>
  <si>
    <t>ID 2 50054</t>
  </si>
  <si>
    <t>97                                     40</t>
  </si>
  <si>
    <t>7.6.25               4.6.25</t>
  </si>
  <si>
    <t>Športová príprava na ME U15 Madrid/Španielsko/ Samková -  doplnky výživy - 5X</t>
  </si>
  <si>
    <t>Samko Karol</t>
  </si>
  <si>
    <t>FA 2250141</t>
  </si>
  <si>
    <t>20250605</t>
  </si>
  <si>
    <t xml:space="preserve">Sústredenie  reprezentácie SR  od 29.5.2025  Bobrov  stravné, ubytovanie   12 osôb </t>
  </si>
  <si>
    <t>37976907</t>
  </si>
  <si>
    <t>ŠK OLYMPIA</t>
  </si>
  <si>
    <t>FA 2250144</t>
  </si>
  <si>
    <t>20250601</t>
  </si>
  <si>
    <t>Sústredenie  reprezentácie SR  od 18.-23.5.2025  Bobrov  stravné, ubytovanie, regenerácia   13 o</t>
  </si>
  <si>
    <t>R 250040</t>
  </si>
  <si>
    <t>250040</t>
  </si>
  <si>
    <t>Reprezentačné sústredenie U 15 a 17  Bobrov 18.- 23.5.2025 cestovné, stravné 10 osôb</t>
  </si>
  <si>
    <t>Chovancová Terézia, Ing.</t>
  </si>
  <si>
    <t>FA 2250148</t>
  </si>
  <si>
    <t>20255</t>
  </si>
  <si>
    <t>Olympic Hopes Weightlifting Tournament U18 and U23 of the Visegrad 4 Countries – Nyíregyháza, Hungaria</t>
  </si>
  <si>
    <t>Hungarian Weightlifting Federation</t>
  </si>
  <si>
    <t>ID 2 50067</t>
  </si>
  <si>
    <t>6450075787    6450075784</t>
  </si>
  <si>
    <t>Olympic Hopes Weightlifting Tournament U18 and U23 of the Visegrad 4 Countries – Nyíregyháza, Hungary - poistenie - 3X</t>
  </si>
  <si>
    <t>KOOPERATIVA poisťovňa, a.s. Vienna Insurance Group</t>
  </si>
  <si>
    <t>ID 2 50014</t>
  </si>
  <si>
    <t>1003209222                250101820</t>
  </si>
  <si>
    <t>11.3.2025                28.2.25</t>
  </si>
  <si>
    <t>Športová príprava ZCTM 1.Q 2025 Cepko zdravot. materiál, doplnky výživy, športové oblečenie</t>
  </si>
  <si>
    <t>Cepko Matej</t>
  </si>
  <si>
    <t>ID 2 50015</t>
  </si>
  <si>
    <t>125                          208</t>
  </si>
  <si>
    <t>12.3.2025                            19.3.25</t>
  </si>
  <si>
    <t>Športová príprava ZCTM 1. a 1.Q 2025 Samková Martina doplnky výživy 3X</t>
  </si>
  <si>
    <t>Samková Martina</t>
  </si>
  <si>
    <t>ID 2 50016</t>
  </si>
  <si>
    <t>5001131244626                   4077673                     2220118</t>
  </si>
  <si>
    <t>3.3.2025                  5.3.25           14.3.25</t>
  </si>
  <si>
    <t>Športová príprava ZCTM 1.Q 2025 Borovský vzpieračská obuv, mikina, tričko, tepláky, regenerácia</t>
  </si>
  <si>
    <t>Borovský Sebastian</t>
  </si>
  <si>
    <t>ID 2 50018</t>
  </si>
  <si>
    <t>1220                         25346766            10003210743                           100/1849</t>
  </si>
  <si>
    <t>14.3.2025    14.3.25                          13.3.25   10.2.25</t>
  </si>
  <si>
    <t>Športová príprava ZCTM 1. Q 2025 doplnky vyživy, športové oblečenie 4, regenerácia Nekoranec 300,-, Filípek 300,-</t>
  </si>
  <si>
    <t>TJ Tatran Krásno nad Kysucou Oddielový klub Vzpierania</t>
  </si>
  <si>
    <t>ID 2 50021</t>
  </si>
  <si>
    <t>109215527125               9566</t>
  </si>
  <si>
    <t>11.3.2025     25.3.25</t>
  </si>
  <si>
    <t>Športová príprava ZCTM 1.Q 25 Bombová Nela -  tenisky, multivitamín, šenker</t>
  </si>
  <si>
    <t>Bomba Ján</t>
  </si>
  <si>
    <t>ID 2 50022</t>
  </si>
  <si>
    <t>2500004      2500086288                        3431                         22590458</t>
  </si>
  <si>
    <t>3.1.2025         27.1.25    17.1.25     31.01.25</t>
  </si>
  <si>
    <t>Športová príprava ZCTM 1.Q 25 Svrčková Laura -  doplnky výživy 2X, regenerácia 4X, strava 4X</t>
  </si>
  <si>
    <t>ID 2 50023</t>
  </si>
  <si>
    <t>3625001003               21410                              97</t>
  </si>
  <si>
    <t>12.1.2025      24.2.25          3.3.25</t>
  </si>
  <si>
    <t>Športová príprava ZCTM 1.Q 25 Svrčková Linda-  krátke VT, regenerácia 2X, doplnky výživy 2X</t>
  </si>
  <si>
    <t>ID 2 50024</t>
  </si>
  <si>
    <t>153929                                 977                                                 0268                          2509FC1</t>
  </si>
  <si>
    <t>25.3.2025    9.3.25         10.3.25         18.3.25</t>
  </si>
  <si>
    <t>Športová príprava ZCTM 1.Q 25 Bomba -  oblečenie 2X, obuv 2x, strava, flektor</t>
  </si>
  <si>
    <t>ID 2 50025</t>
  </si>
  <si>
    <t>8680                              0388                                    286                                     00439                      202502248</t>
  </si>
  <si>
    <t>16.2.2025             13.2.25      13.2.25    16.2.25   15.3.25</t>
  </si>
  <si>
    <t>Športová príprava ZCTM 1.Q 25 Závacká -  doplnky výživy, Strava 4X, obuv, športové oblečenie, overenie podpisu, kufor</t>
  </si>
  <si>
    <t>ID 2 50027</t>
  </si>
  <si>
    <t xml:space="preserve">2025003202    </t>
  </si>
  <si>
    <t>Športová príprava ZCTM 1.Q 2025 Jakubík obuv, kolenačky, opasok</t>
  </si>
  <si>
    <t>Jakubík Fabio Jan</t>
  </si>
  <si>
    <t>ID 2 50029</t>
  </si>
  <si>
    <t>0147774                       00879                          1734                              21989</t>
  </si>
  <si>
    <t>18.3.2025          17.3.25    25.4.25       30.1.25</t>
  </si>
  <si>
    <t>Športová príprava ZCTM 1.Q 2025 Kvas ml. vzpieračská obuv, členské-telocvičňa 2X, vzpieračský matereriál, 5x regenerácia</t>
  </si>
  <si>
    <t>Kvas Michal ml.</t>
  </si>
  <si>
    <t>ID 2 50032</t>
  </si>
  <si>
    <t>10003214844                      42                              0607                          0082</t>
  </si>
  <si>
    <t>17.3.2025    22.3.25   5.3.25                 17.3.25</t>
  </si>
  <si>
    <t>Športová príprava ZCTM 1. Q 2025 doplnky vyživy,  regenerácia 2X, pitný režim, vstupy  Vecelová</t>
  </si>
  <si>
    <t>ID 2 50035</t>
  </si>
  <si>
    <t>251                                                82</t>
  </si>
  <si>
    <t>17.4.2025 5.4.25</t>
  </si>
  <si>
    <t>Športová príprava ZCTM 2.Q 2025 Cabala zdravot. doplnky výživy 6X</t>
  </si>
  <si>
    <t>Cabala Sebastian</t>
  </si>
  <si>
    <t>ID 2 50044</t>
  </si>
  <si>
    <t>1010649095                    0147772</t>
  </si>
  <si>
    <t>1.4.25               2.2.25</t>
  </si>
  <si>
    <t>Športová príprava ZCTM 1.Q 2025 Pagáčik  Doplnky výživy 2X, členské-telocvičňa</t>
  </si>
  <si>
    <t>Pagáčik Filip</t>
  </si>
  <si>
    <t>ID 2 50052</t>
  </si>
  <si>
    <t>10003284922                         331                                     0013</t>
  </si>
  <si>
    <t>Športová príprava ZCTM 2.Q 2025 Cepko doplnky výživy, športové oblečenie 3X, masáž</t>
  </si>
  <si>
    <t>ID 2 50053</t>
  </si>
  <si>
    <t>16                                       80</t>
  </si>
  <si>
    <t>3.6.25          6.6.25</t>
  </si>
  <si>
    <t>Športová príprava ZCTM 2.Q 2025 Samková Martina doplnky výživy 4X</t>
  </si>
  <si>
    <t>ID 2 50055</t>
  </si>
  <si>
    <t>7766101            14443042025                         976</t>
  </si>
  <si>
    <t>9.4.2025         16.4.25    7.6.25</t>
  </si>
  <si>
    <t>Športová príprava ZCTM 2.Q 25 Závacká -  strava 3X, obuv, športové oblečenie-dres a ponožky 3X</t>
  </si>
  <si>
    <t>ID 2 50057</t>
  </si>
  <si>
    <t>1039923                            4889</t>
  </si>
  <si>
    <t>17.5.2025          17.5.25</t>
  </si>
  <si>
    <t xml:space="preserve">Športová príprava ZCTM 2.Q 2025 Borovský vzpieračské kolenačky+páska, topánky, legíny, ponožky, </t>
  </si>
  <si>
    <t>ID 2 50058</t>
  </si>
  <si>
    <t>654104206</t>
  </si>
  <si>
    <t>Športová príprava ZCTM 2.Q 25 Svrčková Laura -  sústredenie strava, ubytovanie</t>
  </si>
  <si>
    <t>ID 2 50059</t>
  </si>
  <si>
    <t>0047                                39                                      01012152457                    164</t>
  </si>
  <si>
    <t>23.4.2025                          17.1.25         18.6.25     10.2.25</t>
  </si>
  <si>
    <t>Športová príprava ZCTM 1.Q 25 Svrčková Linda- regenerácia 7X, doplnky výživy 2x, notár</t>
  </si>
  <si>
    <t>ID 2 50060</t>
  </si>
  <si>
    <t>0147775      10003324388                               1097                             00077                     00275</t>
  </si>
  <si>
    <t>16.4.2025    2.5.25      18.5.25    1.6.25 18.5.25</t>
  </si>
  <si>
    <t>Športová príprava ZCTM 2.Q 2025 Kvas ml.  členské-telocvičňa, vzpieračský materiál  3x,regenerácia</t>
  </si>
  <si>
    <t>ID 2 50063</t>
  </si>
  <si>
    <t>01203</t>
  </si>
  <si>
    <t>Športová príprava ZCTM 2.Q 25 Bombová Nela -  ponožky, šortky, šlapky do vody, bežecká obuv</t>
  </si>
  <si>
    <t>ID 2 50064</t>
  </si>
  <si>
    <t>549                           2703                                              0042                              2509FC1                                538</t>
  </si>
  <si>
    <t>19.6.2025   23.6.25 15.6.25   23.6.25   1.4.25</t>
  </si>
  <si>
    <t>Športová príprava ZCTM 2.Q 25 Lukáš Bomba - športové oblečenie 6X, strava 4X, doplnky 2X</t>
  </si>
  <si>
    <t>ID 2 50065</t>
  </si>
  <si>
    <t>25047377               96245                         10003377576                 0045</t>
  </si>
  <si>
    <t>22.5.2025     16.5.25    30.5.25   9.6.25</t>
  </si>
  <si>
    <t>Športová príprava ZCTM 2.Q 25 Vecelová Lucia -  doplnky výživy, cyklistická bund do dažďa, pernametka</t>
  </si>
  <si>
    <t>Vecelová Lucia</t>
  </si>
  <si>
    <t>R 250019</t>
  </si>
  <si>
    <t>250019</t>
  </si>
  <si>
    <t xml:space="preserve">l. kolo ligy dorastencov Košice 22.3.2025 cestovné, stravné  pre 4 rozhodcov </t>
  </si>
  <si>
    <t xml:space="preserve">Ikréni Michal, Ing. </t>
  </si>
  <si>
    <t>R 250022</t>
  </si>
  <si>
    <t>250022</t>
  </si>
  <si>
    <t>2. kolo LMŽ - sever Krásno nad Kysucou 12.4.2025 cestovné, stravné 3 rozhodcovia Svrčková, Sedlár</t>
  </si>
  <si>
    <t>R 250024</t>
  </si>
  <si>
    <t>50024</t>
  </si>
  <si>
    <t>2. kolo LMŽ  Nové Mesto nad Váhom 12.4.2025  cestovné, stravné 4 rozhodcovia</t>
  </si>
  <si>
    <t>Egrecký Rudolf</t>
  </si>
  <si>
    <t>R 250025</t>
  </si>
  <si>
    <t>250025</t>
  </si>
  <si>
    <t>2. kolo LSŽ  Nové Mesto nad Váhom 26.4.2025  cestovné, stravné 5 rozhodcovia</t>
  </si>
  <si>
    <t>R 250028</t>
  </si>
  <si>
    <t>250028</t>
  </si>
  <si>
    <t>2. kolo LSŽ  Bobrov 6.4.2025  cestovné, stravné 5 rozhodcovia</t>
  </si>
  <si>
    <t>R 250032</t>
  </si>
  <si>
    <t>250032</t>
  </si>
  <si>
    <t>XXXII:  M SR dorastencov /ky/, juniorov /ky/ 17.5.2025 Veľký Meder cestovné, stravné 5 rozhodcov</t>
  </si>
  <si>
    <t>FA 2250111</t>
  </si>
  <si>
    <t>2500047</t>
  </si>
  <si>
    <t>M SR VME ubytovane  rozhodcov 16.-18.5.25 Mutafov, First</t>
  </si>
  <si>
    <t>46671668</t>
  </si>
  <si>
    <t>SZENT VÍZ, s.r.o.</t>
  </si>
  <si>
    <t>FA 2250117</t>
  </si>
  <si>
    <t>2500091</t>
  </si>
  <si>
    <t>Tlač diplomov 71 ks na M SR</t>
  </si>
  <si>
    <t>47094109</t>
  </si>
  <si>
    <t>Mgr. Viktória Szabó</t>
  </si>
  <si>
    <t>FA 2250131</t>
  </si>
  <si>
    <t>2551024</t>
  </si>
  <si>
    <t>M SR ubytovanie ST a MZ  6.-8.6.2025</t>
  </si>
  <si>
    <t>31897959</t>
  </si>
  <si>
    <t>Súkromná Spojená škola EDUCO, Slanická osada 2178, Námestovo</t>
  </si>
  <si>
    <t>FA 2250133</t>
  </si>
  <si>
    <t>250100877</t>
  </si>
  <si>
    <t>Samolepky na medaile, plagáty, diplomy  M SR MLŽ a SŽ</t>
  </si>
  <si>
    <t>47751011</t>
  </si>
  <si>
    <t>Tlačiareň Kubík s.r.o.</t>
  </si>
  <si>
    <t>R 250036</t>
  </si>
  <si>
    <t>250036</t>
  </si>
  <si>
    <t>M SR starších žiakov Klin 8.6.2025 5 rozhodcovia cestovné, stravné</t>
  </si>
  <si>
    <t>Štít Marek, Ing. Mgr.</t>
  </si>
  <si>
    <t>R 250039</t>
  </si>
  <si>
    <t>250039                             78                                101                    245</t>
  </si>
  <si>
    <t>8.6.2025                        4.6.25         5.6.25        6.6.25</t>
  </si>
  <si>
    <t>M SR mladších a starších žiakov Bobrov-Klin 8.6.2025 cestovné, stravné 1 rozhodca, medaile, džus, kábel</t>
  </si>
  <si>
    <t>FA 2250145</t>
  </si>
  <si>
    <t>20250606</t>
  </si>
  <si>
    <t>M SR súťaže ml. a st. žiakov 7.-8.6.2025 v Kline ubytovanie</t>
  </si>
  <si>
    <t>R 250043</t>
  </si>
  <si>
    <t>250043</t>
  </si>
  <si>
    <t>M SR ml. žiakov - Klin 7.6.2025 cestovné, stravné  9 osôb</t>
  </si>
  <si>
    <t>First Václav Ing.</t>
  </si>
  <si>
    <t>R 250058</t>
  </si>
  <si>
    <t>250058</t>
  </si>
  <si>
    <t>2. kolo dorasteneckej ligy 13.9.2025 Košice rozhodcovia cestovné, stravné Bačinská, Chovanec Dom</t>
  </si>
  <si>
    <t>Korpa Štefan</t>
  </si>
  <si>
    <t>R 250060</t>
  </si>
  <si>
    <t>250060</t>
  </si>
  <si>
    <t>3. kolo ligy mladších a starších žiakov  27.-28.9.2025 Veľký Meder cestovné, stravné pre 5 rozho</t>
  </si>
  <si>
    <t>R 250061</t>
  </si>
  <si>
    <t>250061</t>
  </si>
  <si>
    <t>3. kolo ligy starších žiakov GNM Nové Mesto nad Váhom cestovné, stravné 5 rozhodcovia</t>
  </si>
  <si>
    <t>R 250062</t>
  </si>
  <si>
    <t>250062</t>
  </si>
  <si>
    <t>3. kolo ligy mladších žiakov 27.9.2025 Nové Mesto nad Váhom cestovné, stravné 4 rozhodcovia</t>
  </si>
  <si>
    <t>R 250063</t>
  </si>
  <si>
    <t>250063</t>
  </si>
  <si>
    <t>2. kolo dorasteneckej ligy 13.9.2025 KNK rozhodcovia cestovné, stravné Svrčková, Uherčiková, Šab</t>
  </si>
  <si>
    <t>R 250066</t>
  </si>
  <si>
    <t>250066</t>
  </si>
  <si>
    <t>Finále ligy mladších žiakov  KNK  24.10.2025 cestovné, stravné 5 rozhodcov</t>
  </si>
  <si>
    <t>FA 2250265</t>
  </si>
  <si>
    <t>25100025</t>
  </si>
  <si>
    <t xml:space="preserve"> 3. kola ligy mladších žiakov Krásno nad Kysucou  25.10.2025 cestovné, stravné  pre 5 rozhodcov</t>
  </si>
  <si>
    <t>42139970</t>
  </si>
  <si>
    <t>ŠKV POVAŽAN Nové Mesto nad Váhom</t>
  </si>
  <si>
    <t>R 250071</t>
  </si>
  <si>
    <t>250071</t>
  </si>
  <si>
    <t>Finále ligy starších žiakov 15.11.2025 Nové Mesto nad Váhom cestovné, stravné 5 rozhodcov</t>
  </si>
  <si>
    <t>R 250075</t>
  </si>
  <si>
    <t>250075</t>
  </si>
  <si>
    <t>Finále ligy dorastencov 29.11.2025 Krásno nad Kysucou cestovné, stravné 4 rozhodcovia</t>
  </si>
  <si>
    <t>FA 2250298</t>
  </si>
  <si>
    <t>2500254</t>
  </si>
  <si>
    <t>M SR pripravky  Veľký Meder ubytovanie 12.-13.12.2025 ubytovanie Chovanca</t>
  </si>
  <si>
    <t>ID 2 50147</t>
  </si>
  <si>
    <t xml:space="preserve"> 2 50147</t>
  </si>
  <si>
    <t>M SR prípravky 2025 Veľký Meder 13.12.2025 cestovné, stravné  4 osoby</t>
  </si>
  <si>
    <t>Gribanin Štefan</t>
  </si>
  <si>
    <t>R 250077</t>
  </si>
  <si>
    <t>250077                               15909                                 824                                   1078                          2516</t>
  </si>
  <si>
    <t>13.12.25  8.12.25 8.12.25 9.12.25  8.12.25</t>
  </si>
  <si>
    <t>M SR prípravky 2025 Veľký Meder 13.12.2025 cestovné, stravné, sladké odmeny pre deti</t>
  </si>
  <si>
    <t>ID 2 50050</t>
  </si>
  <si>
    <t>6450072462</t>
  </si>
  <si>
    <t>Medzinárodný turnaj mladých talentov Gdansk/Poľsko  29.5.-1.6.2025 poistenie Német, M. Rehák, Šč</t>
  </si>
  <si>
    <t>R 250034</t>
  </si>
  <si>
    <t>250034                     4777</t>
  </si>
  <si>
    <t>1.6.2025   1.6.25</t>
  </si>
  <si>
    <t>Medzinárodný turnaj mladých talentov Gdansk/Poľsko od 28,5, - 1,6,2025 cestovné, stravné, parkovné 5X</t>
  </si>
  <si>
    <t>R 250057</t>
  </si>
  <si>
    <t>250057</t>
  </si>
  <si>
    <t>30. ročník Memorial W. Malaka Gdansk/Polsko  cestovné, stravné Štít, Kružel, Pagáčik, Ostrovský,</t>
  </si>
  <si>
    <t>ID 2 50072</t>
  </si>
  <si>
    <t>9489001578</t>
  </si>
  <si>
    <t>Letná škola vzpierania Tatranská Lomnica od 10.-14.7.2025  poistenie 25 osôb</t>
  </si>
  <si>
    <t>FA 2250174</t>
  </si>
  <si>
    <t>1020251781</t>
  </si>
  <si>
    <t>Letná škola vzpierania Tatranská Lomnica od 10.-14.7.2025 prenájom dvoch 9 miestných vozidiel</t>
  </si>
  <si>
    <t>36432717</t>
  </si>
  <si>
    <t>WAMP, s. r. o.</t>
  </si>
  <si>
    <t>FA 2250178</t>
  </si>
  <si>
    <t>250101055</t>
  </si>
  <si>
    <t>Letná škola vzpierania 2025 Tatranská Lomnica 10.-14.7.2025 22 tričiek, 22 ruksakov</t>
  </si>
  <si>
    <t>FA 2250180</t>
  </si>
  <si>
    <t>102501</t>
  </si>
  <si>
    <t>Letná škola vzpierania 2025 Tatranská Lomnica 10.-14.7.2025 organizačno-technické zabezpečenie</t>
  </si>
  <si>
    <t>51053560</t>
  </si>
  <si>
    <t>Športový klub CROSSGYM BRUTUS</t>
  </si>
  <si>
    <t>R 250046</t>
  </si>
  <si>
    <t>669                                        0101                            0009151                         00000045                               415                                  1424</t>
  </si>
  <si>
    <t>11.7.2025   13.07.25     14.7.25  13.07.25  12.07.25 11.07.25</t>
  </si>
  <si>
    <t xml:space="preserve">Letná škola vzpierania Tatranská Lomnica od 10.-14.7.2025  parkovné 4x, občerstvenie 3x , jaskyňa, chodník v korunách stromov, </t>
  </si>
  <si>
    <t>Kružel Ondrej, Mgr.</t>
  </si>
  <si>
    <t>R 250047</t>
  </si>
  <si>
    <t>250047</t>
  </si>
  <si>
    <t>Letná škola vzpierania Tatranská Lomnica od 10.-14.7.2025  cesttovné 21 osôb</t>
  </si>
  <si>
    <t>FA 2250067</t>
  </si>
  <si>
    <t>500200</t>
  </si>
  <si>
    <t>Taška PRO L pre prístroj a príslušenstvo</t>
  </si>
  <si>
    <t>35952580</t>
  </si>
  <si>
    <t>MEDIHUM, s.r.o.</t>
  </si>
  <si>
    <t>FA 2250085</t>
  </si>
  <si>
    <t>250299</t>
  </si>
  <si>
    <t xml:space="preserve">Športové oblečenie 2 ks mikiny, 2 ks bundy  značky JOMA s potlačou SVK a nápisom SLOVAKIA 2 x a </t>
  </si>
  <si>
    <t>36399906</t>
  </si>
  <si>
    <t>BPM SPORT, s.r.o.</t>
  </si>
  <si>
    <t>Mzdy 25001</t>
  </si>
  <si>
    <t>Hrubé mzdy vrátane odvodov počet fyzických osôb : obdobie : január 2025</t>
  </si>
  <si>
    <t>Osoba 1, osoba 2, osoba 3 a osoba 4</t>
  </si>
  <si>
    <t>Mzdy 25002</t>
  </si>
  <si>
    <t>Hrubé mzdy vrátane odvodov počet fyzických osôb : obdobie : február 2025</t>
  </si>
  <si>
    <t>Mzdy 25003</t>
  </si>
  <si>
    <t>Hrubé mzdy vrátane odvodov počet fyzických osôb : obdobie : marec 2025</t>
  </si>
  <si>
    <t>Mzdy 25004</t>
  </si>
  <si>
    <t>Hrubé mzdy vrátane odvodov počet fyzických osôb : obdobie : apríl 2025</t>
  </si>
  <si>
    <t>Osoba 1, osoba 2, osoba 3, osoba 4 a osoba 5</t>
  </si>
  <si>
    <t>Mzdy 25005</t>
  </si>
  <si>
    <t>Hrubé mzdy vrátane odvodov počet fyzických osôb : obdobie : máj 2025</t>
  </si>
  <si>
    <t>Osoba 1, osoba 2, osoba 3, osoba 4</t>
  </si>
  <si>
    <t>Mzdy 25006</t>
  </si>
  <si>
    <t>Hrubé mzdy vrátane odvodov počet fyzických osôb : obdobie : jún 2025</t>
  </si>
  <si>
    <t>Osoba 1, osoba 2, osoba 3</t>
  </si>
  <si>
    <t>FA 2250063</t>
  </si>
  <si>
    <t>20250302</t>
  </si>
  <si>
    <t>Sústredenie  reprezentácie SR  od 9.-21.3.2025  Bobrov  stravné, ubytovanie, regenerácia  10 osô</t>
  </si>
  <si>
    <t>ŠK Olympia Bobrov</t>
  </si>
  <si>
    <t>ID 2 50028</t>
  </si>
  <si>
    <t>14704                00633                       1954                               25405788</t>
  </si>
  <si>
    <t>25.3.2025             19.3.25   21.3.25         27.3.25</t>
  </si>
  <si>
    <t>Športová príprava na ME S Kišiňov/Moldavsko Hušťavová vstupy, strava 2X, doplnky výživy 2X, športový materiál 2x</t>
  </si>
  <si>
    <t>Hušťavová Natália</t>
  </si>
  <si>
    <t>FA 2250069</t>
  </si>
  <si>
    <t>35170</t>
  </si>
  <si>
    <t>Sústredenie žien ubytovanie od 23.-28.3.2025 a od 30.3. -3.4.2025 5 osôb</t>
  </si>
  <si>
    <t>36719323</t>
  </si>
  <si>
    <t>VHE Bratislava s.r.o.</t>
  </si>
  <si>
    <t>R 250021</t>
  </si>
  <si>
    <t>250021     FA1202510325</t>
  </si>
  <si>
    <t>23.3.2025                  14.3.25</t>
  </si>
  <si>
    <t>Reprezentačné sústredenie mužov 9.-21.3.2025 Bobrov cestovné, regenerácia-bankovanie 11 osôb</t>
  </si>
  <si>
    <t>ID 2 50030</t>
  </si>
  <si>
    <t>00284                                   2502915                                32                                              31                                         896</t>
  </si>
  <si>
    <t>6.4.2025                            2.4.25            7.4.25                 6.4.25           6.4.25</t>
  </si>
  <si>
    <t>Športová príprava na ME S Kišiňov/Moldavsko Hušťavová , strava 2X, doplnky výživy 2X, športová odev, rubsaky 2X</t>
  </si>
  <si>
    <t>FA 2250075</t>
  </si>
  <si>
    <t>2025032</t>
  </si>
  <si>
    <t xml:space="preserve">Sústredenie žien 23.3.-4.4.2025 Bratislava strava </t>
  </si>
  <si>
    <t>51007002</t>
  </si>
  <si>
    <t>ADJ, a. s.</t>
  </si>
  <si>
    <t>FA 2250083</t>
  </si>
  <si>
    <t>20250001</t>
  </si>
  <si>
    <t>Sústredenie žien 23.3.-4.4.2025 Bratislava prenájom priestoru a tréningoé vybavenie</t>
  </si>
  <si>
    <t>30868181</t>
  </si>
  <si>
    <t>Športový klub - A.N.V.</t>
  </si>
  <si>
    <t>ID 2 50034</t>
  </si>
  <si>
    <t>352                                    211</t>
  </si>
  <si>
    <t>30.1.2025     15.2.25</t>
  </si>
  <si>
    <t>Športová príprava na ME S Kišiňov/Moldavsko Samko doplnky výživy  21X</t>
  </si>
  <si>
    <t>R 250023</t>
  </si>
  <si>
    <t>250023                                      6069                                                    22                                        6569                               2856</t>
  </si>
  <si>
    <t>4.4.2025           27.3.25          2.4.25          26.3.25     7.4.25</t>
  </si>
  <si>
    <t>Sústredenie žien 23.3.-4.4.2025 Bratislava cestovné, regenerácia, vitamíny, minerály, doplnky stravovanie 5X, PHM 2X</t>
  </si>
  <si>
    <t>FA 2250088</t>
  </si>
  <si>
    <t>20250404</t>
  </si>
  <si>
    <t>Sústredenie  reprezentácie SR  od  30..3.-4.4.2025  Bobrov  stravné, ubytovanie, regenerácia  11</t>
  </si>
  <si>
    <t>ID 2 50036</t>
  </si>
  <si>
    <t>189                                           337</t>
  </si>
  <si>
    <t>17.1.2025   25.2.25</t>
  </si>
  <si>
    <t>Športová príprava na ME S Kišiňov/Moldavsko Cabala doplnky výživy 7X</t>
  </si>
  <si>
    <t>ID 2 50037</t>
  </si>
  <si>
    <t>369                             03957                        0061</t>
  </si>
  <si>
    <t>4.3.2025   24.4.25        12.4.25</t>
  </si>
  <si>
    <t>Športová príprava na ME S Kišiňov/Moldavsko Hušťavová , strava 11X, doplnky výživy, fyzio</t>
  </si>
  <si>
    <t>ID 2 50042</t>
  </si>
  <si>
    <t>0032                             0170                            3355                                        027929</t>
  </si>
  <si>
    <t>3.4.2025     24.3.25              27.2.25          8.4.25</t>
  </si>
  <si>
    <t>Športová príprava na ME 2025 Kišinov/Moldavia -Ostrovský strava 5X, regenerácia, doplnky výživy</t>
  </si>
  <si>
    <t>Ostrovský Viktor</t>
  </si>
  <si>
    <t>ID 2 50043</t>
  </si>
  <si>
    <t>4262555            4265720                                0003</t>
  </si>
  <si>
    <t>30.4.2025  29.4.25           9.4.25</t>
  </si>
  <si>
    <t>Športová príprava na ME 2025 Kišinov/Moldavia - Večerová športové oblečenie, obuv a materiál 9X, tašky, fyzote</t>
  </si>
  <si>
    <t>Večerová Bibiána</t>
  </si>
  <si>
    <t>ID 2 50066</t>
  </si>
  <si>
    <t xml:space="preserve">2081                              1068                                1400                                           106                     2500926                         804         </t>
  </si>
  <si>
    <t>9.4.2025         11.2.25      28.2.25   10.1.25           6.1.25         15.3.25</t>
  </si>
  <si>
    <t>Športová príprava na ME 2025 Kišinov/Moldavia -Tatarčík strava 4X, doplnky výživy 20x, kondičné tréning 4X, cestovné česká liga, ošettrenie 3X, extraliga 2025</t>
  </si>
  <si>
    <t>Tatarčík Radoslav</t>
  </si>
  <si>
    <t>ID 2 50020</t>
  </si>
  <si>
    <t>2 50020</t>
  </si>
  <si>
    <t>MS U17 a U20 Lima/Peru 30.3.-5.5.2025 ubytovanie, štartovacie poplatky Trojčák, Gribanin, Svrčko</t>
  </si>
  <si>
    <t>FEDERACION PANAMERICANA DE LEVANTAMENTO DE PESAS</t>
  </si>
  <si>
    <t>FA 2250056</t>
  </si>
  <si>
    <t>2025078</t>
  </si>
  <si>
    <t>MS Lima/Peru letenky 27.4.-5.5.2025 Trojčák, Gribanin, Svrčková Laura, Svrčková Linda, Závacká</t>
  </si>
  <si>
    <t>FA 2250074</t>
  </si>
  <si>
    <t>2025089</t>
  </si>
  <si>
    <t>ME seniorov Kišiňov/Moldavsko letenky 16.-21.4.2025 Korpa Štefan st.</t>
  </si>
  <si>
    <t>ID 2 50031</t>
  </si>
  <si>
    <t>6450069819 6450069785</t>
  </si>
  <si>
    <t>ME seniorov Kišiňov/Moldavsko letenky 13.-21.4.2025 10 osôb poistenie Seničová, Tatarčík,  Samko - 6X</t>
  </si>
  <si>
    <t>FA 2250084</t>
  </si>
  <si>
    <t>366028</t>
  </si>
  <si>
    <t>ME S Kišiňov/Moldavsko od 9.4.- 21.4.2025 8 osôb ubytovanie, parkovanie 4 auta, preprava na leti</t>
  </si>
  <si>
    <t>ID 2 50033</t>
  </si>
  <si>
    <t>6450070428   6450070456</t>
  </si>
  <si>
    <t>MS U 17 a U 20 Lima/Peru 27.4.-5.5.2025 poistenie Trojčák, Gribanin, Svrčková Laura, Svrčková Linda 2X</t>
  </si>
  <si>
    <t>FA 2250090</t>
  </si>
  <si>
    <t>36290</t>
  </si>
  <si>
    <t>MS Lima/Peru 26.4.-27.4.2025 ubytovanie Trojčák, Závacká, Chovanec a 28.4.2025 transpord 6 osoôb</t>
  </si>
  <si>
    <t>FA 2250099</t>
  </si>
  <si>
    <t xml:space="preserve">36892       </t>
  </si>
  <si>
    <t>MS Lima/Peru preprava z letiska  4.5.2025 5 osôb a 7.5.2025 1 osoba</t>
  </si>
  <si>
    <t>R 250026</t>
  </si>
  <si>
    <t>250026                    20250413                                17                            K5ZVQDD35G</t>
  </si>
  <si>
    <t>23.4.2025         18.4.25       14.4.25 17.4.25</t>
  </si>
  <si>
    <t>ME Seniorov Kišinov/Moldavsko 10.-21.4.2025 cestovné, stravné, sauna 2X, nájom masážneho stola</t>
  </si>
  <si>
    <t>R 250031</t>
  </si>
  <si>
    <t xml:space="preserve">250031                  4843983655                        2511534399      </t>
  </si>
  <si>
    <t>7.5.2025   27.4.25      9.5.25</t>
  </si>
  <si>
    <t xml:space="preserve">MS U17 a U20 Lima/Peru 26.4.-7.5.2025 cestovné, stravné, ubytovanie, daň, taxi Paríž 2x, dialničná </t>
  </si>
  <si>
    <t>FA 2250125</t>
  </si>
  <si>
    <t>2025142</t>
  </si>
  <si>
    <t>1 Letenka Viedeň-Madrid-Viedeň 22.7.-1.8.2025  Zuzana Svrčková, rozhodyňa na ME U15 a 17</t>
  </si>
  <si>
    <t>FA 2250147</t>
  </si>
  <si>
    <t>2025168</t>
  </si>
  <si>
    <t xml:space="preserve">ME U 15 a U 17 21 Leteniek  Viedeň-Madrid-Viedeň od 21.7.-1.8.2025 </t>
  </si>
  <si>
    <t>FA 2250149</t>
  </si>
  <si>
    <t>272025</t>
  </si>
  <si>
    <t>ME U 15 a U 17 Madrid/Španielsko od 21.7.-1.8.2025 IWF Anti-Doping</t>
  </si>
  <si>
    <t>Real Federation Espaňola de  Halterofilia</t>
  </si>
  <si>
    <t>FA 2250152</t>
  </si>
  <si>
    <t>262025</t>
  </si>
  <si>
    <t>ME U 15 a U 17 Madrid/Španielsko od 21.7.-1.8.2025 21 osôb ubytovanie, transport</t>
  </si>
  <si>
    <t>FA 2250072</t>
  </si>
  <si>
    <t>610163138</t>
  </si>
  <si>
    <t>Kongres EWF Kišiňov/Moldava 10.-13.4.2025 parkovné Chovanec</t>
  </si>
  <si>
    <t>Vienna Airport</t>
  </si>
  <si>
    <t>ID 2 50048</t>
  </si>
  <si>
    <t>6450072002</t>
  </si>
  <si>
    <t>Konferencia IWF Rijad/Saudská Arába  22.5.-5.5.2025 poistenie  Štít Marek</t>
  </si>
  <si>
    <t>FA 2250107</t>
  </si>
  <si>
    <t>37444</t>
  </si>
  <si>
    <t>Ubytovanie 21.-22.5.2025 Chovanec , Štít pred Kongresom IWF  Rijad/ Saudská Arábia</t>
  </si>
  <si>
    <t>FA 2250112</t>
  </si>
  <si>
    <t>610188202</t>
  </si>
  <si>
    <t>IWF Kongres Rijád/Sauská Arábia parkovné od 22.-27.5.2025</t>
  </si>
  <si>
    <t>FA 2250113</t>
  </si>
  <si>
    <t>2025059</t>
  </si>
  <si>
    <t>IWF Kongres Rijád/Sauská Arábia 22.-26.5.2025 ubytovanie Chovanec, Štít</t>
  </si>
  <si>
    <t>Saudi Weightlifting Federation</t>
  </si>
  <si>
    <t>R 250033</t>
  </si>
  <si>
    <t>IWF Kongres Rijád/Sauská Arábia 21.-27.5.2025  cestovné, stravné Chovanec</t>
  </si>
  <si>
    <t>FA 2250138</t>
  </si>
  <si>
    <t>202500106</t>
  </si>
  <si>
    <t>Volebný Kongres IWF Rijad letenka Štít 22.-26.5.2025</t>
  </si>
  <si>
    <t>WOW Travel Kft.</t>
  </si>
  <si>
    <t>ID 2 50085</t>
  </si>
  <si>
    <t>DZ01</t>
  </si>
  <si>
    <t>Dobrovoľnícka činnosť Ikréni  1.1.-31.8.2025</t>
  </si>
  <si>
    <t>Ikréni Michal, Ing.</t>
  </si>
  <si>
    <t>R 250038</t>
  </si>
  <si>
    <t>250038</t>
  </si>
  <si>
    <t>2. kolo ligy žien KNK 1.6.2025 6. rozhodcov cestovné, stravné</t>
  </si>
  <si>
    <t>FA 2250073</t>
  </si>
  <si>
    <t>2500001</t>
  </si>
  <si>
    <t>Poháre 6 ks, 70 ks medailí na akcie M SR vo vzpieraní  2025</t>
  </si>
  <si>
    <t>47895659</t>
  </si>
  <si>
    <t>TROPHY SHOP s.r.o.</t>
  </si>
  <si>
    <t>ID 2 50039</t>
  </si>
  <si>
    <t>2 50039</t>
  </si>
  <si>
    <t>2. kolo 2. a  3. ligy mužov  3.5.2025 Nové Mesto nad Váhom cestovné, stravné 4 osoby Sedlár, Žák</t>
  </si>
  <si>
    <t>Sedlár Jozef, Ing</t>
  </si>
  <si>
    <t>R 250029</t>
  </si>
  <si>
    <t>250029</t>
  </si>
  <si>
    <t>2. kolo 1. ligy mužov KNK 10.5.2025  cestovné, stravné 4 rozhodcovia</t>
  </si>
  <si>
    <t>R 250030</t>
  </si>
  <si>
    <t>250030</t>
  </si>
  <si>
    <t>2. kolo 2. a 3. ligy 3.5.2025 Štúrovo cestovné, stravné 5 rozhodcov</t>
  </si>
  <si>
    <t>Hudec Vladimír</t>
  </si>
  <si>
    <t>R 250035</t>
  </si>
  <si>
    <t>250035</t>
  </si>
  <si>
    <t>2. kolo ligy žien Košice  1.6.2025  cestovné, stravné 5. rozhodcovia</t>
  </si>
  <si>
    <t>R 250037</t>
  </si>
  <si>
    <t>250037</t>
  </si>
  <si>
    <t>2. kolo extraligy mužov  Košice 31.5.2025  3. rozhodcov cestovné, stravné</t>
  </si>
  <si>
    <t>ID 2 50056</t>
  </si>
  <si>
    <t>6450074372</t>
  </si>
  <si>
    <t>Medzinárodné majstrovstvá Českej republiky vo vzpieraní Cheb poistenie mužov a žien 21.-22.6.202</t>
  </si>
  <si>
    <t>R 250042</t>
  </si>
  <si>
    <t>250042             1033127297       1033182705</t>
  </si>
  <si>
    <t>22.6.2025   23.6.25        20.6.25</t>
  </si>
  <si>
    <t>Medzinárodné majstrovstvá Českej republiky Cheb vo vzpieraní mužov a žien 19.-22.6.2025 Chovanec, 2 x dialničná</t>
  </si>
  <si>
    <t>B00325</t>
  </si>
  <si>
    <t>00325</t>
  </si>
  <si>
    <t>Poplatky k ID 250020</t>
  </si>
  <si>
    <t>B00525</t>
  </si>
  <si>
    <t>00525</t>
  </si>
  <si>
    <t>Poplatky k FA 2250113</t>
  </si>
  <si>
    <t>B00625</t>
  </si>
  <si>
    <t>00625</t>
  </si>
  <si>
    <t>Poplatky k FA 2250149</t>
  </si>
  <si>
    <t>ID 2 50040</t>
  </si>
  <si>
    <t>2 50040</t>
  </si>
  <si>
    <t>SOŠV Bratislava Pracovné stretnutie so zväzmi 29.4.2025 cestovné, stravné Rudolf Egrecký</t>
  </si>
  <si>
    <t>R 250027</t>
  </si>
  <si>
    <t>250027</t>
  </si>
  <si>
    <t>2. VV SZV Bobrov 25.4.2025 cestovné, stravné Chovanec, Egrecký, Gribanin, Kružel, Žiaková, Trojč</t>
  </si>
  <si>
    <t>ID 2 50061</t>
  </si>
  <si>
    <t>2 50061</t>
  </si>
  <si>
    <t>Pracovné stretnutie na MCR a Š SR 5.6.2025  cestovné, stravné Gribanin</t>
  </si>
  <si>
    <t>ID 2 50062</t>
  </si>
  <si>
    <t>2 50062</t>
  </si>
  <si>
    <t>68. VZ SOŠV Bratislava 23.5.2025 cestovné, stravné Rudolf Egrecký</t>
  </si>
  <si>
    <t>R 250041</t>
  </si>
  <si>
    <t>250041</t>
  </si>
  <si>
    <t>Zasadnutie RK SZV Bratislava, pracovné stretnutie na MCRaŠ SR pracovné úlohy na sekretariáte SZV</t>
  </si>
  <si>
    <t>FA 2250065</t>
  </si>
  <si>
    <t>50250186</t>
  </si>
  <si>
    <t xml:space="preserve">Náklady na energie, služby nebytových priestorov za 5/2025 </t>
  </si>
  <si>
    <t>35862289</t>
  </si>
  <si>
    <t>Dom športu s.r.o.</t>
  </si>
  <si>
    <t>FA 2250066</t>
  </si>
  <si>
    <t>50250185</t>
  </si>
  <si>
    <t>Nájom kancelárie  za 5/2025</t>
  </si>
  <si>
    <t>FA 2250086</t>
  </si>
  <si>
    <t>250100008</t>
  </si>
  <si>
    <t>Náklady na energie, služby nebytových priestorov vyúčtovanie za rok 2024</t>
  </si>
  <si>
    <t>FA 2250093</t>
  </si>
  <si>
    <t>50250242</t>
  </si>
  <si>
    <t xml:space="preserve">Náklady na energie, služby nebytových priestorov za 6/2025 </t>
  </si>
  <si>
    <t>FA 2250094</t>
  </si>
  <si>
    <t>50250241</t>
  </si>
  <si>
    <t>Nájom kancelárie  za 6/2025</t>
  </si>
  <si>
    <t>FA 2250115</t>
  </si>
  <si>
    <t>50250299</t>
  </si>
  <si>
    <t xml:space="preserve">Náklady na energie, služby nebytových priestorov za 7/2025 </t>
  </si>
  <si>
    <t>FA 2250116</t>
  </si>
  <si>
    <t>50250298</t>
  </si>
  <si>
    <t>Nájom kancelárie  za 7/2025</t>
  </si>
  <si>
    <t>FA 2250076</t>
  </si>
  <si>
    <t>70250082</t>
  </si>
  <si>
    <t>Poštovné za 3/2025</t>
  </si>
  <si>
    <t>FA 2250105</t>
  </si>
  <si>
    <t>70250114</t>
  </si>
  <si>
    <t>Poštovné za 4/2025</t>
  </si>
  <si>
    <t>ID 2 50049</t>
  </si>
  <si>
    <t>2 50049</t>
  </si>
  <si>
    <t>3.4.25    16.5.25</t>
  </si>
  <si>
    <t>Poštovné od 3.4.-16.5.2025   -   10X</t>
  </si>
  <si>
    <t>FA 2250132</t>
  </si>
  <si>
    <t>250211216</t>
  </si>
  <si>
    <t>Poštovné za 5/2025</t>
  </si>
  <si>
    <t>FA 2250058</t>
  </si>
  <si>
    <t>2501021</t>
  </si>
  <si>
    <t>Spracovanie miezd za 1. Q 2025  26 x</t>
  </si>
  <si>
    <t>47467894</t>
  </si>
  <si>
    <t>B Accounting  s.r.o.</t>
  </si>
  <si>
    <t>FA 2250156</t>
  </si>
  <si>
    <t>39271</t>
  </si>
  <si>
    <t>Ubytovanie 25.-26.6.2025 Chovanec Bratislava</t>
  </si>
  <si>
    <t>FA 2250095</t>
  </si>
  <si>
    <t>10250807</t>
  </si>
  <si>
    <t>18 ks pohárov s označením Slovenský pohár vovzpieraní 2024 a 7 ks plakiet</t>
  </si>
  <si>
    <t>36500623</t>
  </si>
  <si>
    <t>TOPA SPORT, s.r.o.</t>
  </si>
  <si>
    <t>FA 2250103</t>
  </si>
  <si>
    <t>2510000166</t>
  </si>
  <si>
    <t>Valné zhromaždenie SZV  11.5.2025 Tatranská Lomnica - občerstvenie a obed pre 30 osôb</t>
  </si>
  <si>
    <t>36510891</t>
  </si>
  <si>
    <t>PSP Morava, s.r.o.</t>
  </si>
  <si>
    <t>ID 2 50045</t>
  </si>
  <si>
    <t>2 50045</t>
  </si>
  <si>
    <t>2. VZ SZV 2025 Ružomberok 11.5.2025 cestovné  5 osôb</t>
  </si>
  <si>
    <t>B00125</t>
  </si>
  <si>
    <t>00125</t>
  </si>
  <si>
    <t>vedenie učtu za 1/2025</t>
  </si>
  <si>
    <t>VUB a.s.</t>
  </si>
  <si>
    <t>B00225</t>
  </si>
  <si>
    <t>00225</t>
  </si>
  <si>
    <t>vedenie učtu za 2/2025</t>
  </si>
  <si>
    <t>vedenie učtu za 3/2025</t>
  </si>
  <si>
    <t>B00425</t>
  </si>
  <si>
    <t>00425</t>
  </si>
  <si>
    <t>vedenie učtu za 4/2025</t>
  </si>
  <si>
    <t>vedenie učtu za 5/2025</t>
  </si>
  <si>
    <t>vedenie učtu za 6/2025</t>
  </si>
  <si>
    <t>a - vzpieranie - kapitálové transfery</t>
  </si>
  <si>
    <t>FA2250182</t>
  </si>
  <si>
    <t>22024122323</t>
  </si>
  <si>
    <t>Činky IWF 190 kg, 8 setov</t>
  </si>
  <si>
    <t>HEBEI ZHANGKONG BARBELL MANUFACTURI</t>
  </si>
  <si>
    <t>FA2250242</t>
  </si>
  <si>
    <t>156582</t>
  </si>
  <si>
    <t>Činky IWF 190 kg, 16 setov</t>
  </si>
  <si>
    <t>5569048498</t>
  </si>
  <si>
    <t>ELEIKO GROUP AB</t>
  </si>
  <si>
    <t>PRYZMAT Slovakia, s.r.o.</t>
  </si>
  <si>
    <t>Tonery   4 ks,</t>
  </si>
  <si>
    <t>Pracovné stretnutie  4.2.2026 Dom športu BA na tému Centrá olympijskej prípravy pri stredných šp</t>
  </si>
  <si>
    <t>Poštovné za 1/2026</t>
  </si>
  <si>
    <t>Poštovné od 1-2/2026</t>
  </si>
  <si>
    <t>Tonery  4 ks, manipulačný poplatok</t>
  </si>
  <si>
    <t>FA 2260017</t>
  </si>
  <si>
    <t>ID 2 60013</t>
  </si>
  <si>
    <t>2 60013</t>
  </si>
  <si>
    <t>FA 2260015</t>
  </si>
  <si>
    <t>ID 2 60008</t>
  </si>
  <si>
    <t>2 60008</t>
  </si>
  <si>
    <t>Kontaktná osoba zodpovedná za vyplnený formulár
meno a priezvisko: Tomáš Chovanec
e-mail: chairmanswf@gmail.com
tel. kontakt (mobil): +421 915 28 28 58</t>
  </si>
  <si>
    <t>35882891</t>
  </si>
  <si>
    <t>2172026</t>
  </si>
  <si>
    <t>70260019</t>
  </si>
  <si>
    <t xml:space="preserve">	35862289</t>
  </si>
  <si>
    <t>10.4.2025         6.4.25        12.4.25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</si>
</sst>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sz val="9"/>
      <color indexed="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3">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164" fontId="1" fillId="3" borderId="0" xfId="0" applyNumberFormat="1" applyFont="1" applyFill="1" applyAlignment="1" applyProtection="1">
      <alignment horizontal="right" vertical="top" wrapText="1"/>
      <protection locked="0"/>
    </xf>
    <xf numFmtId="2" fontId="89" fillId="0" borderId="0" xfId="0" applyNumberFormat="1" applyFont="1" applyAlignment="1">
      <alignment horizontal="right" vertical="top" readingOrder="3"/>
    </xf>
    <xf numFmtId="4" fontId="63" fillId="3" borderId="0" xfId="0" applyNumberFormat="1" applyFont="1" applyFill="1"/>
    <xf numFmtId="4" fontId="61" fillId="3" borderId="0" xfId="0" applyNumberFormat="1" applyFont="1" applyFill="1"/>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1">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80" val="6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24765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51"/>
      <c r="D1" s="351"/>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1355</v>
      </c>
      <c r="C6" s="205"/>
      <c r="D6" s="205"/>
    </row>
    <row r="7" spans="1:4" s="18" customFormat="1" ht="15" customHeight="1" x14ac:dyDescent="0.25">
      <c r="A7" s="296" t="s">
        <v>4</v>
      </c>
      <c r="C7" s="205"/>
      <c r="D7" s="205"/>
    </row>
    <row r="8" spans="1:4" s="18" customFormat="1" ht="15" customHeight="1" x14ac:dyDescent="0.25">
      <c r="A8" s="269" t="s">
        <v>1356</v>
      </c>
      <c r="C8" s="205"/>
      <c r="D8" s="205"/>
    </row>
    <row r="9" spans="1:4" s="18" customFormat="1" ht="15" customHeight="1" x14ac:dyDescent="0.25">
      <c r="A9" s="269" t="s">
        <v>1357</v>
      </c>
      <c r="C9" s="205"/>
      <c r="D9" s="205"/>
    </row>
    <row r="10" spans="1:4" s="18" customFormat="1" ht="15.75" customHeight="1" x14ac:dyDescent="0.25">
      <c r="A10" s="296" t="s">
        <v>1358</v>
      </c>
      <c r="C10" s="205"/>
      <c r="D10" s="205"/>
    </row>
    <row r="11" spans="1:4" s="18" customFormat="1" ht="42.75" customHeight="1" x14ac:dyDescent="0.25">
      <c r="A11" s="296" t="s">
        <v>1359</v>
      </c>
      <c r="C11" s="205"/>
      <c r="D11" s="205"/>
    </row>
    <row r="12" spans="1:4" s="18" customFormat="1" ht="20.399999999999999" customHeight="1" x14ac:dyDescent="0.25">
      <c r="A12" s="304" t="s">
        <v>1378</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5" customHeight="1" x14ac:dyDescent="0.25">
      <c r="A18" s="298" t="s">
        <v>7</v>
      </c>
      <c r="B18" s="257"/>
      <c r="C18" s="21"/>
    </row>
    <row r="19" spans="1:4" ht="30.75" customHeight="1" x14ac:dyDescent="0.25">
      <c r="A19" s="21"/>
      <c r="B19" s="257"/>
      <c r="C19" s="21"/>
    </row>
    <row r="20" spans="1:4" ht="26.25" customHeight="1" x14ac:dyDescent="0.25">
      <c r="A20" s="299" t="s">
        <v>8</v>
      </c>
      <c r="C20" s="21"/>
    </row>
    <row r="21" spans="1:4" ht="39.6" x14ac:dyDescent="0.25">
      <c r="A21" s="19" t="s">
        <v>9</v>
      </c>
      <c r="C21" s="352"/>
      <c r="D21" s="352"/>
    </row>
    <row r="22" spans="1:4" x14ac:dyDescent="0.25">
      <c r="C22" s="353"/>
      <c r="D22" s="352"/>
    </row>
    <row r="23" spans="1:4" ht="66" x14ac:dyDescent="0.25">
      <c r="A23" s="23" t="s">
        <v>1379</v>
      </c>
      <c r="C23" s="255"/>
      <c r="D23" s="256"/>
    </row>
    <row r="24" spans="1:4" ht="12.75" customHeight="1" x14ac:dyDescent="0.25">
      <c r="C24" s="349"/>
      <c r="D24" s="350"/>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1360</v>
      </c>
    </row>
    <row r="32" spans="1:4" ht="12.75" customHeight="1" x14ac:dyDescent="0.25"/>
    <row r="33" spans="1:3" ht="15.75" customHeight="1" x14ac:dyDescent="0.25">
      <c r="A33" s="19" t="s">
        <v>1361</v>
      </c>
    </row>
    <row r="34" spans="1:3" ht="12.75" customHeight="1" x14ac:dyDescent="0.25"/>
    <row r="35" spans="1:3" ht="52.8" x14ac:dyDescent="0.25">
      <c r="A35" s="19" t="s">
        <v>1363</v>
      </c>
    </row>
    <row r="36" spans="1:3" ht="12" customHeight="1" x14ac:dyDescent="0.25"/>
    <row r="37" spans="1:3" ht="26.4" x14ac:dyDescent="0.25">
      <c r="A37" s="271" t="s">
        <v>1362</v>
      </c>
    </row>
    <row r="39" spans="1:3" ht="79.2" x14ac:dyDescent="0.25">
      <c r="A39" s="23" t="s">
        <v>1364</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1365</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1366</v>
      </c>
    </row>
    <row r="49" spans="1:1" ht="12" customHeight="1" x14ac:dyDescent="0.25"/>
    <row r="50" spans="1:1" ht="39.6" x14ac:dyDescent="0.25">
      <c r="A50" s="19" t="s">
        <v>1367</v>
      </c>
    </row>
    <row r="51" spans="1:1" ht="12.75" customHeight="1" x14ac:dyDescent="0.25"/>
    <row r="52" spans="1:1" ht="79.2" x14ac:dyDescent="0.25">
      <c r="A52" s="19" t="s">
        <v>1368</v>
      </c>
    </row>
    <row r="53" spans="1:1" ht="12.75" customHeight="1" x14ac:dyDescent="0.25"/>
    <row r="54" spans="1:1" ht="39.6" x14ac:dyDescent="0.25">
      <c r="A54" s="19" t="s">
        <v>1369</v>
      </c>
    </row>
    <row r="56" spans="1:1" x14ac:dyDescent="0.25">
      <c r="A56" s="19" t="s">
        <v>16</v>
      </c>
    </row>
    <row r="58" spans="1:1" x14ac:dyDescent="0.25">
      <c r="A58" s="19" t="s">
        <v>17</v>
      </c>
    </row>
    <row r="60" spans="1:1" ht="121.8" customHeight="1" x14ac:dyDescent="0.25">
      <c r="A60" s="23" t="s">
        <v>1370</v>
      </c>
    </row>
    <row r="61" spans="1:1" ht="12.75" customHeight="1" x14ac:dyDescent="0.25">
      <c r="A61" s="23"/>
    </row>
    <row r="62" spans="1:1" ht="14.25" customHeight="1" x14ac:dyDescent="0.25">
      <c r="A62" s="19" t="s">
        <v>18</v>
      </c>
    </row>
    <row r="63" spans="1:1" ht="26.4" x14ac:dyDescent="0.25">
      <c r="A63" s="19" t="s">
        <v>19</v>
      </c>
    </row>
    <row r="64" spans="1:1" ht="27.9" customHeight="1" x14ac:dyDescent="0.25">
      <c r="A64" s="19" t="s">
        <v>1371</v>
      </c>
    </row>
    <row r="66" spans="1:1" ht="93.75" customHeight="1" x14ac:dyDescent="0.25">
      <c r="A66" s="23" t="s">
        <v>20</v>
      </c>
    </row>
    <row r="68" spans="1:1" ht="17.399999999999999" x14ac:dyDescent="0.25">
      <c r="A68" s="258" t="s">
        <v>21</v>
      </c>
    </row>
    <row r="70" spans="1:1" ht="174.75" customHeight="1" x14ac:dyDescent="0.25">
      <c r="A70" s="259" t="s">
        <v>22</v>
      </c>
    </row>
    <row r="71" spans="1:1" ht="13.2" customHeight="1" x14ac:dyDescent="0.25">
      <c r="A71" s="259"/>
    </row>
    <row r="72" spans="1:1" ht="173.4" customHeight="1" x14ac:dyDescent="0.25">
      <c r="A72" s="311" t="s">
        <v>1389</v>
      </c>
    </row>
    <row r="73" spans="1:1" ht="39.6" x14ac:dyDescent="0.25">
      <c r="A73" s="23" t="s">
        <v>1390</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1380</v>
      </c>
    </row>
    <row r="96" spans="1:2" x14ac:dyDescent="0.25">
      <c r="A96" s="23"/>
    </row>
    <row r="97" spans="1:4" x14ac:dyDescent="0.25">
      <c r="A97" s="260" t="s">
        <v>40</v>
      </c>
    </row>
    <row r="98" spans="1:4" ht="68.400000000000006" customHeight="1" x14ac:dyDescent="0.25">
      <c r="A98" s="23" t="s">
        <v>1381</v>
      </c>
    </row>
    <row r="99" spans="1:4" x14ac:dyDescent="0.25">
      <c r="A99" s="23"/>
    </row>
    <row r="100" spans="1:4" x14ac:dyDescent="0.25">
      <c r="A100" s="260" t="s">
        <v>41</v>
      </c>
    </row>
    <row r="101" spans="1:4" ht="79.2" x14ac:dyDescent="0.25">
      <c r="A101" s="23" t="s">
        <v>1382</v>
      </c>
    </row>
    <row r="102" spans="1:4" x14ac:dyDescent="0.25">
      <c r="A102" s="23"/>
    </row>
    <row r="103" spans="1:4" x14ac:dyDescent="0.25">
      <c r="A103" s="297" t="s">
        <v>42</v>
      </c>
    </row>
    <row r="104" spans="1:4" ht="52.8" x14ac:dyDescent="0.25">
      <c r="A104" s="23" t="s">
        <v>1383</v>
      </c>
    </row>
    <row r="105" spans="1:4" x14ac:dyDescent="0.25">
      <c r="A105" s="23"/>
      <c r="B105" s="20" t="s">
        <v>43</v>
      </c>
    </row>
    <row r="106" spans="1:4" x14ac:dyDescent="0.25">
      <c r="A106" s="260" t="s">
        <v>44</v>
      </c>
    </row>
    <row r="107" spans="1:4" ht="71.25" customHeight="1" x14ac:dyDescent="0.25">
      <c r="A107" s="19" t="s">
        <v>1384</v>
      </c>
    </row>
    <row r="108" spans="1:4" ht="39.6" x14ac:dyDescent="0.25">
      <c r="A108" s="19" t="s">
        <v>1374</v>
      </c>
    </row>
    <row r="109" spans="1:4" ht="26.4" x14ac:dyDescent="0.25">
      <c r="A109" s="19" t="s">
        <v>45</v>
      </c>
    </row>
    <row r="110" spans="1:4" ht="10.5" customHeight="1" x14ac:dyDescent="0.25">
      <c r="D110" s="20" t="s">
        <v>43</v>
      </c>
    </row>
    <row r="111" spans="1:4" ht="99.75" customHeight="1" x14ac:dyDescent="0.25">
      <c r="A111" s="23" t="s">
        <v>1373</v>
      </c>
    </row>
    <row r="112" spans="1:4" ht="26.4" x14ac:dyDescent="0.25">
      <c r="A112" s="19" t="s">
        <v>1372</v>
      </c>
    </row>
    <row r="114" spans="1:2" ht="184.8" x14ac:dyDescent="0.25">
      <c r="A114" s="23" t="s">
        <v>1385</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1386</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1375</v>
      </c>
    </row>
    <row r="133" spans="1:1" ht="61.5" customHeight="1" x14ac:dyDescent="0.25">
      <c r="A133" s="303" t="s">
        <v>1387</v>
      </c>
    </row>
    <row r="134" spans="1:1" x14ac:dyDescent="0.25">
      <c r="A134" s="260" t="s">
        <v>1388</v>
      </c>
    </row>
    <row r="135" spans="1:1" ht="105.6" x14ac:dyDescent="0.25">
      <c r="A135" s="303" t="s">
        <v>1376</v>
      </c>
    </row>
    <row r="136" spans="1:1" x14ac:dyDescent="0.25">
      <c r="A136"/>
    </row>
    <row r="137" spans="1:1" ht="71.55" customHeight="1" x14ac:dyDescent="0.25">
      <c r="A137" s="302" t="s">
        <v>1377</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3" t="str">
        <f>Spolu!C3&amp;", "&amp;Spolu!C6</f>
        <v>Slovenský zväz vzpierania, Olympijské námestie 14290/1, Bratislava, 831 04</v>
      </c>
      <c r="B1" s="373"/>
      <c r="C1" s="373"/>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4" t="s">
        <v>1275</v>
      </c>
      <c r="F3" s="375"/>
      <c r="N3" s="137" t="str">
        <f t="shared" si="0"/>
        <v>c - príspevok Slovenskému paralympijskému výboru</v>
      </c>
      <c r="O3" s="137" t="s">
        <v>342</v>
      </c>
      <c r="P3" s="137" t="str">
        <f>Spolu!B19</f>
        <v>príspevok Slovenskému paralympijskému výboru</v>
      </c>
    </row>
    <row r="4" spans="1:16" ht="45.75" customHeight="1" x14ac:dyDescent="0.25">
      <c r="E4" s="375"/>
      <c r="F4" s="375"/>
      <c r="N4" s="137" t="str">
        <f t="shared" si="0"/>
        <v>d - príspevok športovcom top tímu</v>
      </c>
      <c r="O4" s="137" t="s">
        <v>344</v>
      </c>
      <c r="P4" s="137" t="str">
        <f>Spolu!B20</f>
        <v>príspevok športovcom top tímu</v>
      </c>
    </row>
    <row r="5" spans="1:16" ht="30.75" customHeight="1" x14ac:dyDescent="0.25">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1277</v>
      </c>
      <c r="E6" s="140" t="s">
        <v>1278</v>
      </c>
      <c r="F6" s="149"/>
      <c r="N6" s="137" t="str">
        <f t="shared" si="0"/>
        <v>f - plnenie úloh verejného záujmu v športe</v>
      </c>
      <c r="O6" s="137" t="s">
        <v>348</v>
      </c>
      <c r="P6" s="137" t="str">
        <f>Spolu!B22</f>
        <v>plnenie úloh verejného záujmu v športe</v>
      </c>
    </row>
    <row r="7" spans="1:16" x14ac:dyDescent="0.25">
      <c r="C7" s="138" t="s">
        <v>1280</v>
      </c>
      <c r="E7" s="140" t="s">
        <v>1281</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1283</v>
      </c>
      <c r="E8" s="140" t="s">
        <v>1284</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1306</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1285</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6" t="s">
        <v>1307</v>
      </c>
      <c r="B12" s="376"/>
      <c r="C12" s="376"/>
      <c r="D12" s="138"/>
      <c r="E12" s="138"/>
      <c r="F12" s="195" t="s">
        <v>1308</v>
      </c>
      <c r="G12" s="138"/>
      <c r="N12" s="137" t="str">
        <f t="shared" si="0"/>
        <v>l - podpora zdravotne postihnutých športovcov</v>
      </c>
      <c r="O12" s="137" t="s">
        <v>360</v>
      </c>
      <c r="P12" s="137" t="str">
        <f>Spolu!B28</f>
        <v>podpora zdravotne postihnutých športovcov</v>
      </c>
    </row>
    <row r="13" spans="1:16" ht="55.5" customHeight="1" x14ac:dyDescent="0.25">
      <c r="A13" s="37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7"/>
      <c r="C13" s="377"/>
      <c r="F13" s="195" t="s">
        <v>1399</v>
      </c>
      <c r="N13" s="137" t="str">
        <f t="shared" si="0"/>
        <v>m - organizácia tradičných športových podujatí</v>
      </c>
      <c r="O13" s="137" t="s">
        <v>362</v>
      </c>
      <c r="P13" s="137" t="str">
        <f>Spolu!B29</f>
        <v>organizácia tradičných športových podujatí</v>
      </c>
    </row>
    <row r="14" spans="1:16" ht="34.5" customHeight="1" x14ac:dyDescent="0.25">
      <c r="A14" s="139" t="s">
        <v>1291</v>
      </c>
      <c r="B14" s="378" t="s">
        <v>1309</v>
      </c>
      <c r="C14" s="379"/>
      <c r="F14" s="313"/>
      <c r="N14" s="137" t="str">
        <f t="shared" si="0"/>
        <v xml:space="preserve">n - </v>
      </c>
      <c r="O14" s="137" t="s">
        <v>364</v>
      </c>
    </row>
    <row r="15" spans="1:16" ht="34.5" customHeight="1" x14ac:dyDescent="0.25">
      <c r="A15" s="139" t="s">
        <v>1310</v>
      </c>
      <c r="B15" s="378"/>
      <c r="C15" s="379"/>
      <c r="F15" s="381"/>
      <c r="N15" s="137" t="str">
        <f t="shared" si="0"/>
        <v xml:space="preserve">o - </v>
      </c>
      <c r="O15" s="137" t="s">
        <v>365</v>
      </c>
    </row>
    <row r="16" spans="1:16" x14ac:dyDescent="0.25">
      <c r="A16" s="139" t="s">
        <v>1294</v>
      </c>
      <c r="B16" s="142">
        <f>F8</f>
        <v>0</v>
      </c>
      <c r="C16" s="137"/>
      <c r="F16" s="381"/>
      <c r="N16" s="137" t="str">
        <f t="shared" si="0"/>
        <v xml:space="preserve">p - </v>
      </c>
      <c r="O16" s="137" t="s">
        <v>366</v>
      </c>
    </row>
    <row r="17" spans="1:16" ht="32.25" customHeight="1" x14ac:dyDescent="0.25">
      <c r="A17" s="139" t="s">
        <v>1297</v>
      </c>
      <c r="B17" s="142">
        <f>F9</f>
        <v>0</v>
      </c>
      <c r="C17" s="137"/>
      <c r="F17" s="381"/>
      <c r="N17" s="137" t="str">
        <f t="shared" si="0"/>
        <v xml:space="preserve">q - </v>
      </c>
      <c r="O17" s="137" t="s">
        <v>367</v>
      </c>
    </row>
    <row r="18" spans="1:16" ht="15.6" thickBot="1" x14ac:dyDescent="0.3">
      <c r="B18" s="193" t="s">
        <v>1311</v>
      </c>
      <c r="C18" s="194">
        <v>31</v>
      </c>
      <c r="N18" s="137" t="str">
        <f t="shared" si="0"/>
        <v xml:space="preserve">r - </v>
      </c>
      <c r="O18" s="137" t="s">
        <v>368</v>
      </c>
    </row>
    <row r="19" spans="1:16" x14ac:dyDescent="0.25">
      <c r="B19" s="193" t="s">
        <v>1299</v>
      </c>
      <c r="C19" s="142" t="str">
        <f>Spolu!C4</f>
        <v>31796079</v>
      </c>
      <c r="F19" s="145" t="s">
        <v>1295</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1300</v>
      </c>
      <c r="G21" s="286">
        <v>421947749446</v>
      </c>
      <c r="H21" s="148"/>
      <c r="N21" s="137" t="str">
        <f>O21&amp;" - "&amp;P21</f>
        <v>026 01 - Šport pre všetkých, školský a univerzitný šport</v>
      </c>
      <c r="O21" s="137" t="s">
        <v>317</v>
      </c>
      <c r="P21" s="137" t="s">
        <v>318</v>
      </c>
    </row>
    <row r="22" spans="1:16" x14ac:dyDescent="0.25">
      <c r="A22" s="137"/>
      <c r="B22" s="137"/>
      <c r="F22" s="147" t="s">
        <v>1301</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0" t="s">
        <v>1302</v>
      </c>
      <c r="C24" s="380"/>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1312</v>
      </c>
    </row>
    <row r="28" spans="1:16" x14ac:dyDescent="0.25">
      <c r="N28" s="137" t="s">
        <v>1313</v>
      </c>
    </row>
    <row r="29" spans="1:16" x14ac:dyDescent="0.25">
      <c r="N29" s="137"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1315</v>
      </c>
    </row>
    <row r="2" spans="1:2" ht="30" customHeight="1" x14ac:dyDescent="0.25">
      <c r="A2" s="382" t="s">
        <v>1316</v>
      </c>
      <c r="B2" s="382"/>
    </row>
    <row r="3" spans="1:2" x14ac:dyDescent="0.25">
      <c r="A3" s="61" t="s">
        <v>1317</v>
      </c>
      <c r="B3" s="61" t="s">
        <v>1318</v>
      </c>
    </row>
    <row r="4" spans="1:2" x14ac:dyDescent="0.25">
      <c r="A4" s="62" t="s">
        <v>1319</v>
      </c>
      <c r="B4" s="62" t="s">
        <v>1320</v>
      </c>
    </row>
    <row r="5" spans="1:2" x14ac:dyDescent="0.25">
      <c r="A5" s="62" t="s">
        <v>1321</v>
      </c>
      <c r="B5" s="62" t="s">
        <v>1322</v>
      </c>
    </row>
    <row r="6" spans="1:2" x14ac:dyDescent="0.25">
      <c r="A6" s="62" t="s">
        <v>1323</v>
      </c>
      <c r="B6" s="62" t="s">
        <v>1324</v>
      </c>
    </row>
    <row r="7" spans="1:2" x14ac:dyDescent="0.25">
      <c r="A7" s="62" t="s">
        <v>1325</v>
      </c>
      <c r="B7" s="62" t="s">
        <v>1326</v>
      </c>
    </row>
    <row r="8" spans="1:2" x14ac:dyDescent="0.25">
      <c r="A8" s="62" t="s">
        <v>1327</v>
      </c>
      <c r="B8" s="62" t="s">
        <v>1328</v>
      </c>
    </row>
    <row r="9" spans="1:2" x14ac:dyDescent="0.25">
      <c r="A9" s="62" t="s">
        <v>1329</v>
      </c>
      <c r="B9" s="62" t="s">
        <v>1330</v>
      </c>
    </row>
    <row r="10" spans="1:2" x14ac:dyDescent="0.25">
      <c r="A10" s="62" t="s">
        <v>1331</v>
      </c>
      <c r="B10" s="62" t="s">
        <v>1332</v>
      </c>
    </row>
    <row r="11" spans="1:2" x14ac:dyDescent="0.25">
      <c r="A11" s="62" t="s">
        <v>1333</v>
      </c>
      <c r="B11" s="62" t="s">
        <v>1334</v>
      </c>
    </row>
    <row r="12" spans="1:2" x14ac:dyDescent="0.25">
      <c r="A12" s="62" t="s">
        <v>1335</v>
      </c>
      <c r="B12" s="62" t="s">
        <v>1336</v>
      </c>
    </row>
    <row r="13" spans="1:2" x14ac:dyDescent="0.25">
      <c r="A13" s="62" t="s">
        <v>1337</v>
      </c>
      <c r="B13" s="62" t="s">
        <v>1338</v>
      </c>
    </row>
    <row r="14" spans="1:2" x14ac:dyDescent="0.25">
      <c r="A14" s="62" t="s">
        <v>1339</v>
      </c>
      <c r="B14" s="62" t="s">
        <v>1340</v>
      </c>
    </row>
    <row r="15" spans="1:2" x14ac:dyDescent="0.25">
      <c r="A15" s="62" t="s">
        <v>1341</v>
      </c>
      <c r="B15" s="62" t="s">
        <v>1342</v>
      </c>
    </row>
    <row r="16" spans="1:2" x14ac:dyDescent="0.25">
      <c r="A16" s="62" t="s">
        <v>1343</v>
      </c>
      <c r="B16" s="62" t="s">
        <v>1344</v>
      </c>
    </row>
    <row r="17" spans="1:2" x14ac:dyDescent="0.25">
      <c r="A17" s="62" t="s">
        <v>1345</v>
      </c>
      <c r="B17" s="62" t="s">
        <v>1346</v>
      </c>
    </row>
    <row r="18" spans="1:2" x14ac:dyDescent="0.25">
      <c r="A18" s="62" t="s">
        <v>1347</v>
      </c>
      <c r="B18" s="62" t="s">
        <v>1348</v>
      </c>
    </row>
    <row r="19" spans="1:2" x14ac:dyDescent="0.25">
      <c r="A19" s="62" t="s">
        <v>1349</v>
      </c>
      <c r="B19" s="62" t="s">
        <v>1350</v>
      </c>
    </row>
    <row r="20" spans="1:2" x14ac:dyDescent="0.25">
      <c r="A20" s="62" t="s">
        <v>1351</v>
      </c>
      <c r="B20" s="62" t="s">
        <v>1352</v>
      </c>
    </row>
    <row r="21" spans="1:2" x14ac:dyDescent="0.25">
      <c r="A21" s="62" t="s">
        <v>1353</v>
      </c>
      <c r="B21" s="62" t="s">
        <v>1354</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54" t="s">
        <v>57</v>
      </c>
      <c r="B1" s="354"/>
      <c r="C1" s="354"/>
      <c r="D1" s="354"/>
      <c r="E1" s="354"/>
      <c r="F1" s="354"/>
      <c r="G1" s="354"/>
      <c r="H1" s="354"/>
      <c r="I1" s="52"/>
      <c r="J1" s="37"/>
    </row>
    <row r="2" spans="1:11" ht="15.6" x14ac:dyDescent="0.3">
      <c r="A2" s="360" t="s">
        <v>58</v>
      </c>
      <c r="B2" s="360"/>
      <c r="C2" s="360"/>
      <c r="D2" s="360"/>
      <c r="E2" s="360"/>
      <c r="F2" s="360"/>
      <c r="G2" s="360"/>
      <c r="H2" s="358" t="str">
        <f>+Doklady!I100</f>
        <v>V2</v>
      </c>
      <c r="I2" s="358"/>
    </row>
    <row r="3" spans="1:11" ht="13.8" x14ac:dyDescent="0.25">
      <c r="A3" s="40"/>
      <c r="B3" s="40"/>
      <c r="C3" s="40"/>
      <c r="D3" s="40"/>
      <c r="E3" s="40"/>
      <c r="F3" s="40"/>
      <c r="G3" s="40"/>
      <c r="H3" s="359">
        <f>+Doklady!I101</f>
        <v>45887</v>
      </c>
      <c r="I3" s="359"/>
    </row>
    <row r="4" spans="1:11" ht="15.75" customHeight="1" x14ac:dyDescent="0.25">
      <c r="A4" s="41" t="s">
        <v>59</v>
      </c>
      <c r="B4" s="355" t="s">
        <v>60</v>
      </c>
      <c r="C4" s="356"/>
      <c r="D4" s="356"/>
      <c r="E4" s="357"/>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90" priority="2" stopIfTrue="1">
      <formula>$A78&lt;&gt;""</formula>
    </cfRule>
  </conditionalFormatting>
  <conditionalFormatting sqref="A8:I76 I78">
    <cfRule type="expression" dxfId="89" priority="7" stopIfTrue="1">
      <formula>$A8&lt;&gt;""</formula>
    </cfRule>
  </conditionalFormatting>
  <conditionalFormatting sqref="B78:H2888">
    <cfRule type="expression" dxfId="88" priority="3" stopIfTrue="1">
      <formula>$A78&lt;&gt;""</formula>
    </cfRule>
  </conditionalFormatting>
  <conditionalFormatting sqref="D2886:D2913">
    <cfRule type="expression" dxfId="87"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63" t="s">
        <v>311</v>
      </c>
      <c r="B1" s="364"/>
      <c r="C1" s="174">
        <v>45688</v>
      </c>
      <c r="D1" s="26"/>
      <c r="G1" s="252">
        <v>45688</v>
      </c>
    </row>
    <row r="2" spans="1:7" ht="13.8" x14ac:dyDescent="0.25">
      <c r="A2" s="28"/>
      <c r="B2" s="28"/>
      <c r="G2" s="252">
        <v>45716</v>
      </c>
    </row>
    <row r="3" spans="1:7" ht="13.8" x14ac:dyDescent="0.25">
      <c r="A3" s="30" t="s">
        <v>312</v>
      </c>
      <c r="B3" s="361" t="str">
        <f>INDEX(Adr!B:B,Doklady!B102+1)</f>
        <v>Slovenský zväz vzpierania</v>
      </c>
      <c r="C3" s="361"/>
      <c r="D3" s="361"/>
      <c r="G3" s="252">
        <v>45747</v>
      </c>
    </row>
    <row r="4" spans="1:7" ht="13.8" x14ac:dyDescent="0.25">
      <c r="A4" s="30" t="s">
        <v>313</v>
      </c>
      <c r="B4" s="29" t="str">
        <f>RIGHT("0000"&amp;INDEX(Adr!A:A,Doklady!B102+1),8)</f>
        <v>31796079</v>
      </c>
      <c r="G4" s="252">
        <v>45777</v>
      </c>
    </row>
    <row r="5" spans="1:7" ht="13.8" x14ac:dyDescent="0.25">
      <c r="A5" s="30" t="s">
        <v>314</v>
      </c>
      <c r="B5" s="29" t="str">
        <f>INDEX(Adr!D:D,Doklady!B102+1)&amp;", "&amp;INDEX(Adr!E:E,Doklady!B102+1)</f>
        <v>Olympijské námestie 14290/1,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230038</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230038</v>
      </c>
      <c r="G15" s="252"/>
    </row>
    <row r="16" spans="1:7" ht="13.8" x14ac:dyDescent="0.25">
      <c r="G16" s="252"/>
    </row>
    <row r="17" spans="1:5" ht="72" customHeight="1" x14ac:dyDescent="0.25">
      <c r="A17" s="362" t="s">
        <v>328</v>
      </c>
      <c r="B17" s="362"/>
      <c r="C17" s="362"/>
      <c r="D17" s="362"/>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B141" sqref="B141"/>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37" t="s">
        <v>1503</v>
      </c>
      <c r="B1" s="337"/>
      <c r="C1" s="337"/>
      <c r="D1" s="337"/>
      <c r="E1" s="337"/>
      <c r="F1" s="337"/>
      <c r="G1" s="337"/>
      <c r="H1" s="337"/>
      <c r="I1" s="337"/>
    </row>
    <row r="2" spans="1:26" ht="7.5" customHeight="1" x14ac:dyDescent="0.2">
      <c r="C2" s="8"/>
      <c r="D2" s="8"/>
      <c r="E2" s="8"/>
      <c r="F2" s="8"/>
      <c r="G2" s="8"/>
      <c r="H2" s="8"/>
      <c r="I2" s="8"/>
    </row>
    <row r="3" spans="1:26" s="9" customFormat="1" ht="26.25" customHeight="1" x14ac:dyDescent="0.25">
      <c r="B3" s="160" t="s">
        <v>59</v>
      </c>
      <c r="C3" s="338" t="str">
        <f>INDEX(Adr!B2:B87,Doklady!B102)</f>
        <v>Slovenský zväz vzpierania</v>
      </c>
      <c r="D3" s="338"/>
      <c r="E3" s="338"/>
      <c r="F3" s="338"/>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31796079</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39" t="s">
        <v>333</v>
      </c>
      <c r="F9" s="340"/>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33">
        <f>SUMIF(K:K,A10,I:I)</f>
        <v>0</v>
      </c>
      <c r="F10" s="334"/>
      <c r="L10" s="120" t="s">
        <v>334</v>
      </c>
      <c r="M10" s="118"/>
      <c r="N10" s="118"/>
      <c r="O10" s="118"/>
      <c r="P10" s="118"/>
      <c r="Q10" s="118"/>
      <c r="R10" s="118"/>
      <c r="S10" s="118"/>
    </row>
    <row r="11" spans="1:26" ht="17.399999999999999" x14ac:dyDescent="0.3">
      <c r="A11" s="69" t="s">
        <v>319</v>
      </c>
      <c r="B11" s="70" t="s">
        <v>320</v>
      </c>
      <c r="C11" s="126">
        <f>SUMIF(FP!J:J,Doklady!$B$1&amp;A11,FP!D:D)</f>
        <v>230038</v>
      </c>
      <c r="D11" s="126">
        <f>+C11-E11</f>
        <v>230038</v>
      </c>
      <c r="E11" s="341">
        <f>+I39-I42+I44-I47</f>
        <v>0</v>
      </c>
      <c r="F11" s="342"/>
      <c r="J11" s="176"/>
      <c r="L11" s="161" t="str">
        <f>L41</f>
        <v>a - vzpieranie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33">
        <f>SUMIF(K:K,A12,I:I)</f>
        <v>0</v>
      </c>
      <c r="F12" s="334"/>
      <c r="J12" s="177"/>
      <c r="L12" s="161" t="str">
        <f>L42</f>
        <v>a - vzpieranie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33">
        <f>SUMIF(K:K,A13,I:I)</f>
        <v>0</v>
      </c>
      <c r="F13" s="334"/>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43">
        <f>SUMIF(K:K,A14,I:I)</f>
        <v>0</v>
      </c>
      <c r="F14" s="344"/>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25" t="s">
        <v>336</v>
      </c>
      <c r="C16" s="326"/>
      <c r="D16" s="326"/>
      <c r="E16" s="326"/>
      <c r="F16" s="326"/>
      <c r="G16" s="326"/>
      <c r="H16" s="327"/>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28" t="s">
        <v>339</v>
      </c>
      <c r="C17" s="328"/>
      <c r="D17" s="328"/>
      <c r="E17" s="328"/>
      <c r="F17" s="328"/>
      <c r="G17" s="328"/>
      <c r="H17" s="328"/>
      <c r="I17" s="73">
        <f>SUMIF(FP!I:I,Doklady!$B$1&amp;A17,FP!D:D)</f>
        <v>230038</v>
      </c>
      <c r="T17" s="86"/>
    </row>
    <row r="18" spans="1:20" x14ac:dyDescent="0.2">
      <c r="A18" s="135" t="s">
        <v>340</v>
      </c>
      <c r="B18" s="328" t="s">
        <v>341</v>
      </c>
      <c r="C18" s="328"/>
      <c r="D18" s="328"/>
      <c r="E18" s="328"/>
      <c r="F18" s="328"/>
      <c r="G18" s="328"/>
      <c r="H18" s="328"/>
      <c r="I18" s="73">
        <f>SUMIF(FP!I:I,Doklady!$B$1&amp;A18,FP!D:D)</f>
        <v>0</v>
      </c>
    </row>
    <row r="19" spans="1:20" x14ac:dyDescent="0.2">
      <c r="A19" s="115" t="s">
        <v>342</v>
      </c>
      <c r="B19" s="328" t="s">
        <v>343</v>
      </c>
      <c r="C19" s="328"/>
      <c r="D19" s="328"/>
      <c r="E19" s="328"/>
      <c r="F19" s="328"/>
      <c r="G19" s="328"/>
      <c r="H19" s="328"/>
      <c r="I19" s="73">
        <f>SUMIF(FP!I:I,Doklady!$B$1&amp;A19,FP!D:D)</f>
        <v>0</v>
      </c>
    </row>
    <row r="20" spans="1:20" x14ac:dyDescent="0.2">
      <c r="A20" s="135" t="s">
        <v>344</v>
      </c>
      <c r="B20" s="322" t="s">
        <v>345</v>
      </c>
      <c r="C20" s="323"/>
      <c r="D20" s="323"/>
      <c r="E20" s="323"/>
      <c r="F20" s="323"/>
      <c r="G20" s="323"/>
      <c r="H20" s="324"/>
      <c r="I20" s="73">
        <f>SUMIF(FP!I:I,Doklady!$B$1&amp;A20,FP!D:D)</f>
        <v>0</v>
      </c>
      <c r="T20" s="86"/>
    </row>
    <row r="21" spans="1:20" x14ac:dyDescent="0.2">
      <c r="A21" s="115" t="s">
        <v>346</v>
      </c>
      <c r="B21" s="322" t="s">
        <v>347</v>
      </c>
      <c r="C21" s="323"/>
      <c r="D21" s="323"/>
      <c r="E21" s="323"/>
      <c r="F21" s="323"/>
      <c r="G21" s="323"/>
      <c r="H21" s="324"/>
      <c r="I21" s="73">
        <f>SUMIF(FP!I:I,Doklady!$B$1&amp;A21,FP!D:D)</f>
        <v>0</v>
      </c>
      <c r="T21" s="86"/>
    </row>
    <row r="22" spans="1:20" x14ac:dyDescent="0.2">
      <c r="A22" s="135" t="s">
        <v>348</v>
      </c>
      <c r="B22" s="329" t="s">
        <v>349</v>
      </c>
      <c r="C22" s="330"/>
      <c r="D22" s="330"/>
      <c r="E22" s="330"/>
      <c r="F22" s="330"/>
      <c r="G22" s="330"/>
      <c r="H22" s="331"/>
      <c r="I22" s="73">
        <f>SUMIF(FP!I:I,Doklady!$B$1&amp;A22,FP!D:D)</f>
        <v>0</v>
      </c>
      <c r="T22" s="86"/>
    </row>
    <row r="23" spans="1:20" x14ac:dyDescent="0.2">
      <c r="A23" s="115" t="s">
        <v>350</v>
      </c>
      <c r="B23" s="322" t="s">
        <v>351</v>
      </c>
      <c r="C23" s="323"/>
      <c r="D23" s="323"/>
      <c r="E23" s="323"/>
      <c r="F23" s="323"/>
      <c r="G23" s="323"/>
      <c r="H23" s="324"/>
      <c r="I23" s="73">
        <f>SUMIF(FP!I:I,Doklady!$B$1&amp;A23,FP!D:D)</f>
        <v>0</v>
      </c>
      <c r="T23" s="86"/>
    </row>
    <row r="24" spans="1:20" x14ac:dyDescent="0.2">
      <c r="A24" s="135" t="s">
        <v>352</v>
      </c>
      <c r="B24" s="322" t="s">
        <v>353</v>
      </c>
      <c r="C24" s="323"/>
      <c r="D24" s="323"/>
      <c r="E24" s="323"/>
      <c r="F24" s="323"/>
      <c r="G24" s="323"/>
      <c r="H24" s="324"/>
      <c r="I24" s="73">
        <f>SUMIF(FP!I:I,Doklady!$B$1&amp;A24,FP!D:D)</f>
        <v>0</v>
      </c>
      <c r="T24" s="86"/>
    </row>
    <row r="25" spans="1:20" x14ac:dyDescent="0.2">
      <c r="A25" s="115" t="s">
        <v>354</v>
      </c>
      <c r="B25" s="345" t="s">
        <v>355</v>
      </c>
      <c r="C25" s="346"/>
      <c r="D25" s="346"/>
      <c r="E25" s="346"/>
      <c r="F25" s="346"/>
      <c r="G25" s="346"/>
      <c r="H25" s="347"/>
      <c r="I25" s="73">
        <f>SUMIF(FP!I:I,Doklady!$B$1&amp;A25,FP!D:D)</f>
        <v>0</v>
      </c>
      <c r="T25" s="86"/>
    </row>
    <row r="26" spans="1:20" x14ac:dyDescent="0.2">
      <c r="A26" s="135" t="s">
        <v>356</v>
      </c>
      <c r="B26" s="322" t="s">
        <v>357</v>
      </c>
      <c r="C26" s="323"/>
      <c r="D26" s="323"/>
      <c r="E26" s="323"/>
      <c r="F26" s="323"/>
      <c r="G26" s="323"/>
      <c r="H26" s="324"/>
      <c r="I26" s="73">
        <f>SUMIF(FP!I:I,Doklady!$B$1&amp;A26,FP!D:D)</f>
        <v>0</v>
      </c>
      <c r="T26" s="86"/>
    </row>
    <row r="27" spans="1:20" x14ac:dyDescent="0.2">
      <c r="A27" s="115" t="s">
        <v>358</v>
      </c>
      <c r="B27" s="322" t="s">
        <v>359</v>
      </c>
      <c r="C27" s="323"/>
      <c r="D27" s="323"/>
      <c r="E27" s="323"/>
      <c r="F27" s="323"/>
      <c r="G27" s="323"/>
      <c r="H27" s="324"/>
      <c r="I27" s="73">
        <f>SUMIF(FP!I:I,Doklady!$B$1&amp;A27,FP!D:D)</f>
        <v>0</v>
      </c>
      <c r="T27" s="86"/>
    </row>
    <row r="28" spans="1:20" x14ac:dyDescent="0.2">
      <c r="A28" s="135" t="s">
        <v>360</v>
      </c>
      <c r="B28" s="322" t="s">
        <v>361</v>
      </c>
      <c r="C28" s="323"/>
      <c r="D28" s="323"/>
      <c r="E28" s="323"/>
      <c r="F28" s="323"/>
      <c r="G28" s="323"/>
      <c r="H28" s="324"/>
      <c r="I28" s="73">
        <f>SUMIF(FP!I:I,Doklady!$B$1&amp;A28,FP!D:D)</f>
        <v>0</v>
      </c>
      <c r="T28" s="86"/>
    </row>
    <row r="29" spans="1:20" x14ac:dyDescent="0.2">
      <c r="A29" s="115" t="s">
        <v>362</v>
      </c>
      <c r="B29" s="322" t="s">
        <v>363</v>
      </c>
      <c r="C29" s="323"/>
      <c r="D29" s="323"/>
      <c r="E29" s="323"/>
      <c r="F29" s="323"/>
      <c r="G29" s="323"/>
      <c r="H29" s="324"/>
      <c r="I29" s="73">
        <f>SUMIF(FP!I:I,Doklady!$B$1&amp;A29,FP!D:D)</f>
        <v>0</v>
      </c>
      <c r="T29" s="86"/>
    </row>
    <row r="30" spans="1:20" hidden="1" x14ac:dyDescent="0.2">
      <c r="A30" s="135" t="s">
        <v>364</v>
      </c>
      <c r="B30" s="322"/>
      <c r="C30" s="323"/>
      <c r="D30" s="323"/>
      <c r="E30" s="323"/>
      <c r="F30" s="323"/>
      <c r="G30" s="323"/>
      <c r="H30" s="324"/>
      <c r="I30" s="73">
        <f>SUMIF(FP!I:I,Doklady!$B$1&amp;A30,FP!D:D)</f>
        <v>0</v>
      </c>
      <c r="T30" s="86"/>
    </row>
    <row r="31" spans="1:20" hidden="1" x14ac:dyDescent="0.2">
      <c r="A31" s="115" t="s">
        <v>365</v>
      </c>
      <c r="B31" s="322"/>
      <c r="C31" s="323"/>
      <c r="D31" s="323"/>
      <c r="E31" s="323"/>
      <c r="F31" s="323"/>
      <c r="G31" s="323"/>
      <c r="H31" s="324"/>
      <c r="I31" s="73">
        <f>SUMIF(FP!I:I,Doklady!$B$1&amp;A31,FP!D:D)</f>
        <v>0</v>
      </c>
      <c r="T31" s="86"/>
    </row>
    <row r="32" spans="1:20" hidden="1" x14ac:dyDescent="0.2">
      <c r="A32" s="135" t="s">
        <v>366</v>
      </c>
      <c r="B32" s="318"/>
      <c r="C32" s="319"/>
      <c r="D32" s="319"/>
      <c r="E32" s="319"/>
      <c r="F32" s="319"/>
      <c r="G32" s="319"/>
      <c r="H32" s="320"/>
      <c r="I32" s="73">
        <f>SUMIF(FP!I:I,Doklady!$B$1&amp;A32,FP!D:D)</f>
        <v>0</v>
      </c>
      <c r="T32" s="86"/>
    </row>
    <row r="33" spans="1:21" hidden="1" x14ac:dyDescent="0.2">
      <c r="A33" s="115" t="s">
        <v>367</v>
      </c>
      <c r="B33" s="318"/>
      <c r="C33" s="319"/>
      <c r="D33" s="319"/>
      <c r="E33" s="319"/>
      <c r="F33" s="319"/>
      <c r="G33" s="319"/>
      <c r="H33" s="320"/>
      <c r="I33" s="73">
        <f>SUMIF(FP!I:I,Doklady!$B$1&amp;A33,FP!D:D)</f>
        <v>0</v>
      </c>
      <c r="T33" s="86"/>
    </row>
    <row r="34" spans="1:21" hidden="1" x14ac:dyDescent="0.2">
      <c r="A34" s="135" t="s">
        <v>368</v>
      </c>
      <c r="B34" s="321"/>
      <c r="C34" s="321"/>
      <c r="D34" s="321"/>
      <c r="E34" s="321"/>
      <c r="F34" s="321"/>
      <c r="G34" s="321"/>
      <c r="H34" s="321"/>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30.6" x14ac:dyDescent="0.2">
      <c r="A38" s="67" t="s">
        <v>335</v>
      </c>
      <c r="B38" s="67" t="str">
        <f>"Šport "&amp;K40</f>
        <v>Šport vzpieranie</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46007.600000000006</v>
      </c>
      <c r="G39" s="78">
        <f>+MAX(I39-C39-D39-E39-F39-H39,0)</f>
        <v>124030.39999999999</v>
      </c>
      <c r="H39" s="78">
        <f>+IFERROR(VLOOKUP(K40&amp;" - kapitálové transfery",B$53:C$90,2,0),0)</f>
        <v>60000</v>
      </c>
      <c r="I39" s="73">
        <f>SUMIF(FP!K:K,K40,FP!D:D)</f>
        <v>230038</v>
      </c>
      <c r="L39" s="84">
        <f>COUNTIF(FP!N:N,Doklady!B1&amp;"aK")</f>
        <v>1</v>
      </c>
      <c r="T39" s="86"/>
    </row>
    <row r="40" spans="1:21" x14ac:dyDescent="0.2">
      <c r="A40" s="115" t="s">
        <v>338</v>
      </c>
      <c r="B40" s="116" t="s">
        <v>377</v>
      </c>
      <c r="C40" s="78">
        <f>DSUM(Doklady!A103:J10000,"GGG",Spolu!L40:M42)</f>
        <v>0</v>
      </c>
      <c r="D40" s="78">
        <f>DSUM(Doklady!A103:J10000,"GGG",Spolu!N40:O42)</f>
        <v>35940.649999999994</v>
      </c>
      <c r="E40" s="78">
        <f>DSUM(Doklady!A103:J10000,"GGG",Spolu!P40:Q42)</f>
        <v>102393.02000000002</v>
      </c>
      <c r="F40" s="78">
        <f>DSUM(Doklady!A103:J10000,"GGG",Spolu!R40:S42)</f>
        <v>31704.329999999998</v>
      </c>
      <c r="G40" s="78">
        <f>DSUM(Doklady!A103:J10000,"GGG",Spolu!T40:U42)-H40</f>
        <v>0</v>
      </c>
      <c r="H40" s="78">
        <f>+IFERROR(VLOOKUP(K40&amp;" - kapitálové transfery",B$53:D$90,3,0),0)</f>
        <v>60000</v>
      </c>
      <c r="I40" s="73">
        <f>+C40+D40+E40+F40+G40+H40</f>
        <v>230038</v>
      </c>
      <c r="J40" s="218" t="str">
        <f>+K45</f>
        <v>.</v>
      </c>
      <c r="K40" s="218" t="str">
        <f>IF(L38&gt;0,INDEX(FP!K:K,Doklady!B2),".")</f>
        <v>vzpieranie</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vzpieranie - bežné transfery</v>
      </c>
      <c r="M41" s="120">
        <v>1</v>
      </c>
      <c r="N41" s="161" t="str">
        <f>+L41</f>
        <v>a - vzpieranie - bežné transfery</v>
      </c>
      <c r="O41" s="120">
        <v>2</v>
      </c>
      <c r="P41" s="161" t="str">
        <f>+L41</f>
        <v>a - vzpieranie - bežné transfery</v>
      </c>
      <c r="Q41" s="120">
        <v>3</v>
      </c>
      <c r="R41" s="161" t="str">
        <f>+L41</f>
        <v>a - vzpieranie - bežné transfery</v>
      </c>
      <c r="S41" s="120">
        <v>4</v>
      </c>
      <c r="T41" s="161" t="str">
        <f>+L41</f>
        <v>a - vzpieranie - bežné transfery</v>
      </c>
      <c r="U41" s="120">
        <v>5</v>
      </c>
    </row>
    <row r="42" spans="1:21" ht="10.5" customHeight="1" x14ac:dyDescent="0.2">
      <c r="A42" s="115" t="s">
        <v>338</v>
      </c>
      <c r="B42" s="116" t="s">
        <v>380</v>
      </c>
      <c r="C42" s="73">
        <f>+C40</f>
        <v>0</v>
      </c>
      <c r="D42" s="216">
        <f>+D40</f>
        <v>35940.649999999994</v>
      </c>
      <c r="E42" s="216">
        <f>+E40</f>
        <v>102393.02000000002</v>
      </c>
      <c r="F42" s="216">
        <f>+MIN(F39:F40)</f>
        <v>31704.329999999998</v>
      </c>
      <c r="G42" s="216">
        <f>+MIN(G39+MAX(F39-F40,0)-MAX(E40-E39,0)-MAX(D40-D39,0)-MAX(C40-C39,0),G40)</f>
        <v>0</v>
      </c>
      <c r="H42" s="216">
        <f>+MIN(H39:H40)</f>
        <v>60000</v>
      </c>
      <c r="I42" s="73">
        <f>+C42+D42+E42+MIN(F39:F40)+G42+H42</f>
        <v>230038</v>
      </c>
      <c r="J42" s="219">
        <f>+K47</f>
        <v>0</v>
      </c>
      <c r="K42" s="219">
        <f>+I42-H42</f>
        <v>170038</v>
      </c>
      <c r="L42" s="161" t="str">
        <f>+SUBSTITUTE(L41,"bežné","kapitálové")</f>
        <v>a - vzpieranie - kapitálové transfery</v>
      </c>
      <c r="M42" s="120">
        <v>1</v>
      </c>
      <c r="N42" s="161" t="str">
        <f>+L42</f>
        <v>a - vzpieranie - kapitálové transfery</v>
      </c>
      <c r="O42" s="120">
        <v>2</v>
      </c>
      <c r="P42" s="161" t="str">
        <f>+L42</f>
        <v>a - vzpieranie - kapitálové transfery</v>
      </c>
      <c r="Q42" s="120">
        <v>3</v>
      </c>
      <c r="R42" s="161" t="str">
        <f>+L42</f>
        <v>a - vzpieranie - kapitálové transfery</v>
      </c>
      <c r="S42" s="120">
        <v>4</v>
      </c>
      <c r="T42" s="161" t="str">
        <f>+L42</f>
        <v>a - vzpieranie - kapitálové transfery</v>
      </c>
      <c r="U42" s="120">
        <v>5</v>
      </c>
    </row>
    <row r="43" spans="1:21" ht="30.6"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5"/>
      <c r="B50" s="336"/>
      <c r="C50" s="336"/>
      <c r="D50" s="336"/>
      <c r="E50" s="336"/>
      <c r="F50" s="336"/>
      <c r="G50" s="336"/>
      <c r="H50" s="336"/>
      <c r="I50" s="336"/>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vzpieranie - bežné transfery</v>
      </c>
      <c r="C53" s="73">
        <f>IF(A53&lt;&gt;"",INDEX(FP!D:D,Doklady!B$2+(ROW()-53)),"")</f>
        <v>170038</v>
      </c>
      <c r="D53" s="73">
        <f>IF(A53&lt;&gt;"",Doklady!I1-Doklady!J1,"")</f>
        <v>170037.99999999983</v>
      </c>
      <c r="E53" s="73">
        <f>IF(A53&lt;&gt;"",MIN(D53,C53)*Doklady!C1/(1-Doklady!C1),"")</f>
        <v>0</v>
      </c>
      <c r="F53" s="71">
        <f>IF(A53&lt;&gt;"",Doklady!J1,"")</f>
        <v>0</v>
      </c>
      <c r="G53" s="73">
        <f>+IFERROR(HLOOKUP(IF(RIGHT(B53,15)="bežné transfery",LEFT(B53,LEN(B53)-18),0),$J$40:$K$42,3,0),MIN(C53,D53))</f>
        <v>170038</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K</v>
      </c>
      <c r="M53" s="84" t="str">
        <f>K53&amp;L53</f>
        <v>026 02K</v>
      </c>
      <c r="T53" s="86"/>
    </row>
    <row r="54" spans="1:20" ht="12" customHeight="1" x14ac:dyDescent="0.2">
      <c r="A54" s="75" t="str">
        <f>Doklady!D2</f>
        <v>a</v>
      </c>
      <c r="B54" s="119" t="str">
        <f>Doklady!H2</f>
        <v>vzpieranie - kapitálové transfery</v>
      </c>
      <c r="C54" s="73">
        <f>IF(A54&lt;&gt;"",INDEX(FP!D:D,Doklady!B$2+(ROW()-53)),"")</f>
        <v>60000</v>
      </c>
      <c r="D54" s="73">
        <f>IF(A54&lt;&gt;"",Doklady!I2-Doklady!J2,"")</f>
        <v>60000</v>
      </c>
      <c r="E54" s="73">
        <f>IF(A54&lt;&gt;"",MIN(D54,C54)*Doklady!C2/(1-Doklady!C2),"")</f>
        <v>0</v>
      </c>
      <c r="F54" s="71">
        <f>IF(A54&lt;&gt;"",Doklady!J2,"")</f>
        <v>0</v>
      </c>
      <c r="G54" s="73">
        <f t="shared" ref="G54:G117" si="0">+IFERROR(HLOOKUP(IF(RIGHT(B54,15)="bežné transfery",LEFT(B54,LEN(B54)-18),0),$J$40:$K$42,3,0),MIN(C54,D54))</f>
        <v>60000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230038</v>
      </c>
      <c r="D130" s="228">
        <f t="shared" ref="D130:I130" si="9">SUM(D53:D129)</f>
        <v>230037.99999999983</v>
      </c>
      <c r="E130" s="228">
        <f t="shared" si="9"/>
        <v>0</v>
      </c>
      <c r="F130" s="228">
        <f t="shared" si="9"/>
        <v>0</v>
      </c>
      <c r="G130" s="228">
        <f t="shared" si="9"/>
        <v>230038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48" t="s">
        <v>1008</v>
      </c>
      <c r="E140" s="348"/>
      <c r="F140" s="348"/>
      <c r="G140" s="348"/>
      <c r="H140" s="348"/>
      <c r="I140" s="348"/>
      <c r="J140" s="85"/>
    </row>
    <row r="141" spans="1:26" ht="68.25" customHeight="1" x14ac:dyDescent="0.25">
      <c r="A141" s="9"/>
      <c r="B141" s="283" t="s">
        <v>2098</v>
      </c>
      <c r="C141" s="214"/>
      <c r="D141" s="332" t="s">
        <v>397</v>
      </c>
      <c r="E141" s="332"/>
      <c r="F141" s="332"/>
      <c r="G141" s="332"/>
      <c r="H141" s="332"/>
      <c r="I141" s="332"/>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86" priority="43" stopIfTrue="1" operator="lessThanOrEqual">
      <formula>0</formula>
    </cfRule>
    <cfRule type="cellIs" dxfId="85" priority="44" stopIfTrue="1" operator="greaterThan">
      <formula>0</formula>
    </cfRule>
  </conditionalFormatting>
  <conditionalFormatting sqref="D53:D129">
    <cfRule type="expression" dxfId="84" priority="31" stopIfTrue="1">
      <formula>$C53=$D53</formula>
    </cfRule>
    <cfRule type="expression" dxfId="83" priority="33" stopIfTrue="1">
      <formula>$C53&lt;&gt;$D53</formula>
    </cfRule>
  </conditionalFormatting>
  <conditionalFormatting sqref="E9:F9">
    <cfRule type="expression" dxfId="82" priority="38" stopIfTrue="1">
      <formula>SUM($E$10:$F$14)&gt;0</formula>
    </cfRule>
  </conditionalFormatting>
  <conditionalFormatting sqref="G53:G129">
    <cfRule type="expression" dxfId="81" priority="13" stopIfTrue="1">
      <formula>$C53=$G53</formula>
    </cfRule>
    <cfRule type="expression" dxfId="80" priority="14" stopIfTrue="1">
      <formula>$C53&lt;&gt;$G53</formula>
    </cfRule>
  </conditionalFormatting>
  <conditionalFormatting sqref="I42">
    <cfRule type="cellIs" dxfId="79" priority="1" stopIfTrue="1" operator="greaterThan">
      <formula>0</formula>
    </cfRule>
  </conditionalFormatting>
  <conditionalFormatting sqref="I47">
    <cfRule type="cellIs" dxfId="78" priority="15" stopIfTrue="1" operator="greaterThan">
      <formula>0</formula>
    </cfRule>
  </conditionalFormatting>
  <conditionalFormatting sqref="I53:I129">
    <cfRule type="cellIs" dxfId="77" priority="40" stopIfTrue="1" operator="equal">
      <formula>0</formula>
    </cfRule>
    <cfRule type="cellIs" dxfId="76"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horizontalDpi="4294967295" verticalDpi="4294967295"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259" zoomScale="110" zoomScaleNormal="110" workbookViewId="0">
      <selection activeCell="J273" sqref="A100:J273"/>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26.109375" style="91" bestFit="1" customWidth="1"/>
    <col min="12" max="12" width="5.5546875" style="90" customWidth="1"/>
    <col min="13" max="13" width="26.109375" style="90" bestFit="1" customWidth="1"/>
    <col min="14" max="25" width="5.5546875" style="90" customWidth="1"/>
    <col min="26" max="16384" width="11.44140625" style="8"/>
  </cols>
  <sheetData>
    <row r="1" spans="1:25" s="6" customFormat="1" ht="10.8" hidden="1" thickBot="1" x14ac:dyDescent="0.25">
      <c r="A1" s="231" t="str">
        <f>IF(ROW()&lt;=B$3,INDEX(FP!F:F,B$2+ROW()-1)&amp;" - "&amp;INDEX(FP!C:C,B$2+ROW()-1),"")</f>
        <v>a - vzpieranie - bežné transfery</v>
      </c>
      <c r="B1" s="232" t="str">
        <f>INDEX(Adr!A:A,B102+1)</f>
        <v>31796079</v>
      </c>
      <c r="C1" s="233">
        <f>IF(ROW()&lt;=B$3,INDEX(FP!E:E,B$2+ROW()-1),"")</f>
        <v>0</v>
      </c>
      <c r="D1" s="234" t="str">
        <f>IF(ROW()&lt;=B$3,INDEX(FP!F:F,B$2+ROW()-1),"")</f>
        <v>a</v>
      </c>
      <c r="E1" s="234"/>
      <c r="F1" s="234" t="str">
        <f>IF(ROW()&lt;=B$3,INDEX(FP!G:G,B$2+ROW()-1),"")</f>
        <v>026 02</v>
      </c>
      <c r="G1" s="234"/>
      <c r="H1" s="235" t="str">
        <f>IF(ROW()&lt;=B$3,INDEX(FP!C:C,B$2+ROW()-1),"")</f>
        <v>vzpieranie - bežné transfery</v>
      </c>
      <c r="I1" s="236">
        <f t="shared" ref="I1:I32" si="0">IF(ROW()&lt;=B$3,SUMIF(A$107:A$10042,A1,I$107:I$10042),"")</f>
        <v>170037.99999999983</v>
      </c>
      <c r="J1" s="236">
        <f t="shared" ref="J1:J32" si="1">IF(ROW()&lt;=B$3,SUMIFS(I$103:I$50042,A$103:A$50042,K1,J$103:J$50042,L1),"")</f>
        <v>0</v>
      </c>
      <c r="K1" s="110" t="str">
        <f>$A1</f>
        <v>a - vzpieranie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a - vzpieranie - kapitálové transfery</v>
      </c>
      <c r="B2" s="237">
        <f>MATCH(B1,FP!A:A,0)</f>
        <v>87</v>
      </c>
      <c r="C2" s="233">
        <f>IF(ROW()&lt;=B$3,INDEX(FP!E:E,B$2+ROW()-1),"")</f>
        <v>0</v>
      </c>
      <c r="D2" s="234" t="str">
        <f>IF(ROW()&lt;=B$3,INDEX(FP!F:F,B$2+ROW()-1),"")</f>
        <v>a</v>
      </c>
      <c r="E2" s="234"/>
      <c r="F2" s="234" t="str">
        <f>IF(ROW()&lt;=B$3,INDEX(FP!G:G,B$2+ROW()-1),"")</f>
        <v>026 02</v>
      </c>
      <c r="G2" s="234"/>
      <c r="H2" s="235" t="str">
        <f>IF(ROW()&lt;=B$3,INDEX(FP!C:C,B$2+ROW()-1),"")</f>
        <v>vzpieranie - kapitálové transfery</v>
      </c>
      <c r="I2" s="236">
        <f t="shared" si="0"/>
        <v>60000</v>
      </c>
      <c r="J2" s="236">
        <f t="shared" si="1"/>
        <v>0</v>
      </c>
      <c r="K2" s="110" t="str">
        <f>$A2</f>
        <v>a - vzpieranie - kapitálové transfery</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a - vzpieranie - kapitálové transfery</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IF(ROW()&lt;=B$3,SUMIF(A$107:A$10042,A33,I$107:I$10042),"")</f>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IF(ROW()&lt;=B$3,SUMIF(A$107:A$10042,A65,I$107:I$10042),"")</f>
        <v/>
      </c>
      <c r="J65" s="236" t="str">
        <f t="shared" ref="J65:J94" si="6">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65" t="s">
        <v>1504</v>
      </c>
      <c r="B100" s="365"/>
      <c r="C100" s="365"/>
      <c r="D100" s="365"/>
      <c r="E100" s="365"/>
      <c r="F100" s="365"/>
      <c r="G100" s="365"/>
      <c r="H100" s="365"/>
      <c r="I100" s="367" t="s">
        <v>1487</v>
      </c>
      <c r="J100" s="367"/>
      <c r="K100" s="89"/>
    </row>
    <row r="101" spans="1:25" ht="15.6" x14ac:dyDescent="0.3">
      <c r="A101" s="368"/>
      <c r="B101" s="368"/>
      <c r="C101" s="368"/>
      <c r="D101" s="368"/>
      <c r="E101" s="368"/>
      <c r="F101" s="368"/>
      <c r="G101" s="368"/>
      <c r="H101" s="368"/>
      <c r="I101" s="366">
        <v>45887</v>
      </c>
      <c r="J101" s="366"/>
    </row>
    <row r="102" spans="1:25" ht="13.8" x14ac:dyDescent="0.25">
      <c r="A102" s="249" t="s">
        <v>402</v>
      </c>
      <c r="B102" s="250">
        <v>80</v>
      </c>
      <c r="C102" s="250"/>
      <c r="D102" s="251"/>
      <c r="E102" s="251"/>
      <c r="F102" s="251"/>
      <c r="G102" s="251"/>
      <c r="H102" s="251"/>
      <c r="I102" s="86"/>
      <c r="J102" s="220"/>
    </row>
    <row r="103" spans="1:25" s="83" customFormat="1" x14ac:dyDescent="0.2">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409</v>
      </c>
      <c r="F104" s="10" t="s">
        <v>65</v>
      </c>
      <c r="G104" s="10" t="s">
        <v>66</v>
      </c>
      <c r="H104" s="10" t="s">
        <v>67</v>
      </c>
      <c r="I104" s="295" t="s">
        <v>410</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25">
      <c r="A105" s="369" t="s">
        <v>411</v>
      </c>
      <c r="B105" s="370"/>
      <c r="C105" s="370"/>
      <c r="D105" s="370"/>
      <c r="E105" s="370"/>
      <c r="F105" s="370"/>
      <c r="G105" s="370"/>
      <c r="H105" s="370"/>
      <c r="I105" s="370"/>
      <c r="J105" s="371"/>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1505</v>
      </c>
      <c r="B107" s="14" t="s">
        <v>1506</v>
      </c>
      <c r="C107" s="14" t="s">
        <v>1507</v>
      </c>
      <c r="D107" s="314">
        <v>45751</v>
      </c>
      <c r="E107" s="16">
        <v>45754</v>
      </c>
      <c r="F107" s="14" t="s">
        <v>1508</v>
      </c>
      <c r="G107" s="14"/>
      <c r="H107" s="14" t="s">
        <v>1509</v>
      </c>
      <c r="I107" s="15">
        <v>361.52</v>
      </c>
      <c r="J107" s="77">
        <v>2</v>
      </c>
      <c r="K107" s="92"/>
    </row>
    <row r="108" spans="1:25" ht="30.6" x14ac:dyDescent="0.25">
      <c r="A108" s="14" t="s">
        <v>1505</v>
      </c>
      <c r="B108" s="14" t="s">
        <v>1510</v>
      </c>
      <c r="C108" s="14" t="s">
        <v>1511</v>
      </c>
      <c r="D108" s="314">
        <v>45747</v>
      </c>
      <c r="E108" s="314">
        <v>45782</v>
      </c>
      <c r="F108" s="14" t="s">
        <v>1512</v>
      </c>
      <c r="G108" s="14"/>
      <c r="H108" s="14" t="s">
        <v>1513</v>
      </c>
      <c r="I108" s="15">
        <v>500</v>
      </c>
      <c r="J108" s="77">
        <v>2</v>
      </c>
      <c r="K108" s="92"/>
    </row>
    <row r="109" spans="1:25" ht="30.6" x14ac:dyDescent="0.25">
      <c r="A109" s="14" t="s">
        <v>1505</v>
      </c>
      <c r="B109" s="14" t="s">
        <v>1514</v>
      </c>
      <c r="C109" s="14" t="s">
        <v>1515</v>
      </c>
      <c r="D109" s="314" t="s">
        <v>1516</v>
      </c>
      <c r="E109" s="314">
        <v>45789</v>
      </c>
      <c r="F109" s="14" t="s">
        <v>1517</v>
      </c>
      <c r="G109" s="14"/>
      <c r="H109" s="14" t="s">
        <v>1513</v>
      </c>
      <c r="I109" s="15">
        <v>250</v>
      </c>
      <c r="J109" s="77">
        <v>2</v>
      </c>
      <c r="K109" s="92"/>
    </row>
    <row r="110" spans="1:25" ht="30.6" x14ac:dyDescent="0.25">
      <c r="A110" s="14" t="s">
        <v>1505</v>
      </c>
      <c r="B110" s="14" t="s">
        <v>1518</v>
      </c>
      <c r="C110" s="14" t="s">
        <v>1519</v>
      </c>
      <c r="D110" s="314" t="s">
        <v>1520</v>
      </c>
      <c r="E110" s="314">
        <v>45791</v>
      </c>
      <c r="F110" s="14" t="s">
        <v>1521</v>
      </c>
      <c r="G110" s="14"/>
      <c r="H110" s="14" t="s">
        <v>1522</v>
      </c>
      <c r="I110" s="15">
        <v>476.44</v>
      </c>
      <c r="J110" s="77">
        <v>2</v>
      </c>
      <c r="K110" s="92"/>
    </row>
    <row r="111" spans="1:25" ht="30.6" x14ac:dyDescent="0.25">
      <c r="A111" s="14" t="s">
        <v>1505</v>
      </c>
      <c r="B111" s="14" t="s">
        <v>1523</v>
      </c>
      <c r="C111" s="14" t="s">
        <v>1524</v>
      </c>
      <c r="D111" s="314">
        <v>45814</v>
      </c>
      <c r="E111" s="16"/>
      <c r="F111" s="14" t="s">
        <v>1525</v>
      </c>
      <c r="G111" s="14" t="s">
        <v>1526</v>
      </c>
      <c r="H111" s="14" t="s">
        <v>1527</v>
      </c>
      <c r="I111" s="15">
        <v>2940</v>
      </c>
      <c r="J111" s="77">
        <v>2</v>
      </c>
      <c r="K111" s="92"/>
    </row>
    <row r="112" spans="1:25" ht="30.6" x14ac:dyDescent="0.25">
      <c r="A112" s="14" t="s">
        <v>1505</v>
      </c>
      <c r="B112" s="14" t="s">
        <v>1528</v>
      </c>
      <c r="C112" s="14" t="s">
        <v>1529</v>
      </c>
      <c r="D112" s="314" t="s">
        <v>1530</v>
      </c>
      <c r="E112" s="16">
        <v>45824</v>
      </c>
      <c r="F112" s="14" t="s">
        <v>1531</v>
      </c>
      <c r="G112" s="14"/>
      <c r="H112" s="14" t="s">
        <v>1532</v>
      </c>
      <c r="I112" s="15">
        <v>500</v>
      </c>
      <c r="J112" s="77">
        <v>2</v>
      </c>
      <c r="K112" s="92"/>
    </row>
    <row r="113" spans="1:11" ht="20.399999999999999" x14ac:dyDescent="0.25">
      <c r="A113" s="14" t="s">
        <v>1505</v>
      </c>
      <c r="B113" s="14" t="s">
        <v>1533</v>
      </c>
      <c r="C113" s="14" t="s">
        <v>1534</v>
      </c>
      <c r="D113" s="314">
        <v>45831</v>
      </c>
      <c r="E113" s="16"/>
      <c r="F113" s="14" t="s">
        <v>1535</v>
      </c>
      <c r="G113" s="14" t="s">
        <v>1536</v>
      </c>
      <c r="H113" s="14" t="s">
        <v>1537</v>
      </c>
      <c r="I113" s="15">
        <v>403.4</v>
      </c>
      <c r="J113" s="77">
        <v>2</v>
      </c>
      <c r="K113" s="92"/>
    </row>
    <row r="114" spans="1:11" ht="30.6" x14ac:dyDescent="0.25">
      <c r="A114" s="14" t="s">
        <v>1505</v>
      </c>
      <c r="B114" s="14" t="s">
        <v>1538</v>
      </c>
      <c r="C114" s="14" t="s">
        <v>1539</v>
      </c>
      <c r="D114" s="314">
        <v>45831</v>
      </c>
      <c r="E114" s="16"/>
      <c r="F114" s="14" t="s">
        <v>1540</v>
      </c>
      <c r="G114" s="14" t="s">
        <v>1536</v>
      </c>
      <c r="H114" s="14" t="s">
        <v>1537</v>
      </c>
      <c r="I114" s="15">
        <v>3671.3</v>
      </c>
      <c r="J114" s="77">
        <v>2</v>
      </c>
      <c r="K114" s="92"/>
    </row>
    <row r="115" spans="1:11" ht="20.399999999999999" x14ac:dyDescent="0.25">
      <c r="A115" s="14" t="s">
        <v>1505</v>
      </c>
      <c r="B115" s="14" t="s">
        <v>1541</v>
      </c>
      <c r="C115" s="14" t="s">
        <v>1542</v>
      </c>
      <c r="D115" s="314">
        <v>45800</v>
      </c>
      <c r="E115" s="314">
        <v>45834</v>
      </c>
      <c r="F115" s="14" t="s">
        <v>1543</v>
      </c>
      <c r="G115" s="14"/>
      <c r="H115" s="14" t="s">
        <v>1544</v>
      </c>
      <c r="I115" s="15">
        <v>336.12</v>
      </c>
      <c r="J115" s="77">
        <v>2</v>
      </c>
      <c r="K115" s="92"/>
    </row>
    <row r="116" spans="1:11" ht="30.6" x14ac:dyDescent="0.25">
      <c r="A116" s="14" t="s">
        <v>1505</v>
      </c>
      <c r="B116" s="14" t="s">
        <v>1545</v>
      </c>
      <c r="C116" s="14" t="s">
        <v>1546</v>
      </c>
      <c r="D116" s="314">
        <v>45833</v>
      </c>
      <c r="E116" s="16"/>
      <c r="F116" s="14" t="s">
        <v>1547</v>
      </c>
      <c r="G116" s="14"/>
      <c r="H116" s="14" t="s">
        <v>1548</v>
      </c>
      <c r="I116" s="15">
        <v>5460</v>
      </c>
      <c r="J116" s="77">
        <v>2</v>
      </c>
      <c r="K116" s="92"/>
    </row>
    <row r="117" spans="1:11" ht="30.6" x14ac:dyDescent="0.25">
      <c r="A117" s="14" t="s">
        <v>1505</v>
      </c>
      <c r="B117" s="14" t="s">
        <v>1549</v>
      </c>
      <c r="C117" s="14" t="s">
        <v>1550</v>
      </c>
      <c r="D117" s="314">
        <v>45838</v>
      </c>
      <c r="E117" s="16">
        <v>45838</v>
      </c>
      <c r="F117" s="14" t="s">
        <v>1551</v>
      </c>
      <c r="G117" s="14"/>
      <c r="H117" s="14" t="s">
        <v>1552</v>
      </c>
      <c r="I117" s="15">
        <v>368.26</v>
      </c>
      <c r="J117" s="77">
        <v>2</v>
      </c>
      <c r="K117" s="92"/>
    </row>
    <row r="118" spans="1:11" ht="30.6" x14ac:dyDescent="0.25">
      <c r="A118" s="14" t="s">
        <v>1505</v>
      </c>
      <c r="B118" s="14" t="s">
        <v>1553</v>
      </c>
      <c r="C118" s="14" t="s">
        <v>1554</v>
      </c>
      <c r="D118" s="314" t="s">
        <v>1555</v>
      </c>
      <c r="E118" s="314">
        <v>45735</v>
      </c>
      <c r="F118" s="14" t="s">
        <v>1556</v>
      </c>
      <c r="G118" s="14"/>
      <c r="H118" s="14" t="s">
        <v>1557</v>
      </c>
      <c r="I118" s="15">
        <v>300</v>
      </c>
      <c r="J118" s="77">
        <v>2</v>
      </c>
      <c r="K118" s="92"/>
    </row>
    <row r="119" spans="1:11" ht="20.399999999999999" x14ac:dyDescent="0.25">
      <c r="A119" s="14" t="s">
        <v>1505</v>
      </c>
      <c r="B119" s="14" t="s">
        <v>1558</v>
      </c>
      <c r="C119" s="14" t="s">
        <v>1559</v>
      </c>
      <c r="D119" s="314" t="s">
        <v>1560</v>
      </c>
      <c r="E119" s="314">
        <v>45740</v>
      </c>
      <c r="F119" s="14" t="s">
        <v>1561</v>
      </c>
      <c r="G119" s="14"/>
      <c r="H119" s="14" t="s">
        <v>1562</v>
      </c>
      <c r="I119" s="15">
        <v>300</v>
      </c>
      <c r="J119" s="77">
        <v>2</v>
      </c>
      <c r="K119" s="92"/>
    </row>
    <row r="120" spans="1:11" ht="30.6" x14ac:dyDescent="0.25">
      <c r="A120" s="14" t="s">
        <v>1505</v>
      </c>
      <c r="B120" s="14" t="s">
        <v>1563</v>
      </c>
      <c r="C120" s="14" t="s">
        <v>1564</v>
      </c>
      <c r="D120" s="314" t="s">
        <v>1565</v>
      </c>
      <c r="E120" s="314">
        <v>45740</v>
      </c>
      <c r="F120" s="14" t="s">
        <v>1566</v>
      </c>
      <c r="G120" s="14"/>
      <c r="H120" s="14" t="s">
        <v>1567</v>
      </c>
      <c r="I120" s="15">
        <v>300</v>
      </c>
      <c r="J120" s="77">
        <v>2</v>
      </c>
      <c r="K120" s="92"/>
    </row>
    <row r="121" spans="1:11" ht="40.799999999999997" x14ac:dyDescent="0.25">
      <c r="A121" s="14" t="s">
        <v>1505</v>
      </c>
      <c r="B121" s="14" t="s">
        <v>1568</v>
      </c>
      <c r="C121" s="14" t="s">
        <v>1569</v>
      </c>
      <c r="D121" s="314" t="s">
        <v>1570</v>
      </c>
      <c r="E121" s="314">
        <v>45740</v>
      </c>
      <c r="F121" s="14" t="s">
        <v>1571</v>
      </c>
      <c r="G121" s="14"/>
      <c r="H121" s="14" t="s">
        <v>1572</v>
      </c>
      <c r="I121" s="15">
        <v>600</v>
      </c>
      <c r="J121" s="77">
        <v>2</v>
      </c>
      <c r="K121" s="92"/>
    </row>
    <row r="122" spans="1:11" ht="20.399999999999999" x14ac:dyDescent="0.25">
      <c r="A122" s="14" t="s">
        <v>1505</v>
      </c>
      <c r="B122" s="14" t="s">
        <v>1573</v>
      </c>
      <c r="C122" s="14" t="s">
        <v>1574</v>
      </c>
      <c r="D122" s="314" t="s">
        <v>1575</v>
      </c>
      <c r="E122" s="314">
        <v>45743</v>
      </c>
      <c r="F122" s="14" t="s">
        <v>1576</v>
      </c>
      <c r="G122" s="14"/>
      <c r="H122" s="14" t="s">
        <v>1577</v>
      </c>
      <c r="I122" s="15">
        <v>150</v>
      </c>
      <c r="J122" s="77">
        <v>2</v>
      </c>
      <c r="K122" s="92"/>
    </row>
    <row r="123" spans="1:11" ht="40.799999999999997" x14ac:dyDescent="0.25">
      <c r="A123" s="14" t="s">
        <v>1505</v>
      </c>
      <c r="B123" s="14" t="s">
        <v>1578</v>
      </c>
      <c r="C123" s="14" t="s">
        <v>1579</v>
      </c>
      <c r="D123" s="314" t="s">
        <v>1580</v>
      </c>
      <c r="E123" s="314">
        <v>45743</v>
      </c>
      <c r="F123" s="14" t="s">
        <v>1581</v>
      </c>
      <c r="G123" s="14"/>
      <c r="H123" s="14" t="s">
        <v>1513</v>
      </c>
      <c r="I123" s="15">
        <v>300</v>
      </c>
      <c r="J123" s="77">
        <v>2</v>
      </c>
      <c r="K123" s="92"/>
    </row>
    <row r="124" spans="1:11" ht="30.6" x14ac:dyDescent="0.25">
      <c r="A124" s="14" t="s">
        <v>1505</v>
      </c>
      <c r="B124" s="14" t="s">
        <v>1582</v>
      </c>
      <c r="C124" s="14" t="s">
        <v>1583</v>
      </c>
      <c r="D124" s="314" t="s">
        <v>1584</v>
      </c>
      <c r="E124" s="314">
        <v>45743</v>
      </c>
      <c r="F124" s="14" t="s">
        <v>1585</v>
      </c>
      <c r="G124" s="14"/>
      <c r="H124" s="14" t="s">
        <v>1513</v>
      </c>
      <c r="I124" s="15">
        <v>300</v>
      </c>
      <c r="J124" s="77">
        <v>2</v>
      </c>
      <c r="K124" s="92"/>
    </row>
    <row r="125" spans="1:11" ht="40.799999999999997" x14ac:dyDescent="0.25">
      <c r="A125" s="14" t="s">
        <v>1505</v>
      </c>
      <c r="B125" s="14" t="s">
        <v>1586</v>
      </c>
      <c r="C125" s="14" t="s">
        <v>1587</v>
      </c>
      <c r="D125" s="314" t="s">
        <v>1588</v>
      </c>
      <c r="E125" s="314">
        <v>45743</v>
      </c>
      <c r="F125" s="14" t="s">
        <v>1589</v>
      </c>
      <c r="G125" s="14"/>
      <c r="H125" s="14" t="s">
        <v>1577</v>
      </c>
      <c r="I125" s="15">
        <v>300</v>
      </c>
      <c r="J125" s="77">
        <v>2</v>
      </c>
      <c r="K125" s="92"/>
    </row>
    <row r="126" spans="1:11" ht="51" x14ac:dyDescent="0.25">
      <c r="A126" s="14" t="s">
        <v>1505</v>
      </c>
      <c r="B126" s="14" t="s">
        <v>1590</v>
      </c>
      <c r="C126" s="14" t="s">
        <v>1591</v>
      </c>
      <c r="D126" s="314" t="s">
        <v>1592</v>
      </c>
      <c r="E126" s="314">
        <v>45743</v>
      </c>
      <c r="F126" s="14" t="s">
        <v>1593</v>
      </c>
      <c r="G126" s="14"/>
      <c r="H126" s="14" t="s">
        <v>1522</v>
      </c>
      <c r="I126" s="15">
        <v>300</v>
      </c>
      <c r="J126" s="77">
        <v>2</v>
      </c>
      <c r="K126" s="92"/>
    </row>
    <row r="127" spans="1:11" ht="20.399999999999999" x14ac:dyDescent="0.25">
      <c r="A127" s="14" t="s">
        <v>1505</v>
      </c>
      <c r="B127" s="14" t="s">
        <v>1594</v>
      </c>
      <c r="C127" s="14" t="s">
        <v>1595</v>
      </c>
      <c r="D127" s="314">
        <v>45745</v>
      </c>
      <c r="E127" s="314">
        <v>45749</v>
      </c>
      <c r="F127" s="14" t="s">
        <v>1596</v>
      </c>
      <c r="G127" s="14"/>
      <c r="H127" s="14" t="s">
        <v>1597</v>
      </c>
      <c r="I127" s="15">
        <v>300</v>
      </c>
      <c r="J127" s="77">
        <v>2</v>
      </c>
      <c r="K127" s="92"/>
    </row>
    <row r="128" spans="1:11" ht="40.799999999999997" x14ac:dyDescent="0.25">
      <c r="A128" s="14" t="s">
        <v>1505</v>
      </c>
      <c r="B128" s="14" t="s">
        <v>1598</v>
      </c>
      <c r="C128" s="14" t="s">
        <v>1599</v>
      </c>
      <c r="D128" s="314" t="s">
        <v>1600</v>
      </c>
      <c r="E128" s="314">
        <v>45754</v>
      </c>
      <c r="F128" s="14" t="s">
        <v>1601</v>
      </c>
      <c r="G128" s="14"/>
      <c r="H128" s="14" t="s">
        <v>1602</v>
      </c>
      <c r="I128" s="15">
        <v>300</v>
      </c>
      <c r="J128" s="77">
        <v>2</v>
      </c>
      <c r="K128" s="92"/>
    </row>
    <row r="129" spans="1:11" ht="40.799999999999997" x14ac:dyDescent="0.25">
      <c r="A129" s="14" t="s">
        <v>1505</v>
      </c>
      <c r="B129" s="14" t="s">
        <v>1603</v>
      </c>
      <c r="C129" s="14" t="s">
        <v>1604</v>
      </c>
      <c r="D129" s="314" t="s">
        <v>1605</v>
      </c>
      <c r="E129" s="314">
        <v>45763</v>
      </c>
      <c r="F129" s="14" t="s">
        <v>1606</v>
      </c>
      <c r="G129" s="14"/>
      <c r="H129" s="14" t="s">
        <v>1572</v>
      </c>
      <c r="I129" s="15">
        <v>300</v>
      </c>
      <c r="J129" s="77">
        <v>2</v>
      </c>
      <c r="K129" s="92"/>
    </row>
    <row r="130" spans="1:11" ht="20.399999999999999" x14ac:dyDescent="0.25">
      <c r="A130" s="14" t="s">
        <v>1505</v>
      </c>
      <c r="B130" s="14" t="s">
        <v>1607</v>
      </c>
      <c r="C130" s="14" t="s">
        <v>1608</v>
      </c>
      <c r="D130" s="314" t="s">
        <v>1609</v>
      </c>
      <c r="E130" s="314">
        <v>45776</v>
      </c>
      <c r="F130" s="14" t="s">
        <v>1610</v>
      </c>
      <c r="G130" s="14"/>
      <c r="H130" s="14" t="s">
        <v>1611</v>
      </c>
      <c r="I130" s="15">
        <v>299.3</v>
      </c>
      <c r="J130" s="77">
        <v>2</v>
      </c>
      <c r="K130" s="92"/>
    </row>
    <row r="131" spans="1:11" ht="20.399999999999999" x14ac:dyDescent="0.25">
      <c r="A131" s="14" t="s">
        <v>1505</v>
      </c>
      <c r="B131" s="14" t="s">
        <v>1612</v>
      </c>
      <c r="C131" s="14" t="s">
        <v>1613</v>
      </c>
      <c r="D131" s="314" t="s">
        <v>1614</v>
      </c>
      <c r="E131" s="314">
        <v>45791</v>
      </c>
      <c r="F131" s="14" t="s">
        <v>1615</v>
      </c>
      <c r="G131" s="14"/>
      <c r="H131" s="14" t="s">
        <v>1616</v>
      </c>
      <c r="I131" s="15">
        <v>300</v>
      </c>
      <c r="J131" s="77">
        <v>2</v>
      </c>
      <c r="K131" s="92"/>
    </row>
    <row r="132" spans="1:11" ht="30.6" x14ac:dyDescent="0.25">
      <c r="A132" s="14" t="s">
        <v>1505</v>
      </c>
      <c r="B132" s="14" t="s">
        <v>1617</v>
      </c>
      <c r="C132" s="14" t="s">
        <v>1618</v>
      </c>
      <c r="D132" s="314" t="s">
        <v>2103</v>
      </c>
      <c r="E132" s="16">
        <v>45817</v>
      </c>
      <c r="F132" s="14" t="s">
        <v>1619</v>
      </c>
      <c r="G132" s="14"/>
      <c r="H132" s="14" t="s">
        <v>1557</v>
      </c>
      <c r="I132" s="15">
        <v>300</v>
      </c>
      <c r="J132" s="77">
        <v>2</v>
      </c>
      <c r="K132" s="92"/>
    </row>
    <row r="133" spans="1:11" ht="20.399999999999999" x14ac:dyDescent="0.25">
      <c r="A133" s="14" t="s">
        <v>1505</v>
      </c>
      <c r="B133" s="14" t="s">
        <v>1620</v>
      </c>
      <c r="C133" s="14" t="s">
        <v>1621</v>
      </c>
      <c r="D133" s="314" t="s">
        <v>1622</v>
      </c>
      <c r="E133" s="16">
        <v>45819</v>
      </c>
      <c r="F133" s="14" t="s">
        <v>1623</v>
      </c>
      <c r="G133" s="14"/>
      <c r="H133" s="14" t="s">
        <v>1562</v>
      </c>
      <c r="I133" s="15">
        <v>300</v>
      </c>
      <c r="J133" s="77">
        <v>2</v>
      </c>
      <c r="K133" s="92"/>
    </row>
    <row r="134" spans="1:11" ht="30.6" x14ac:dyDescent="0.25">
      <c r="A134" s="14" t="s">
        <v>1505</v>
      </c>
      <c r="B134" s="14" t="s">
        <v>1624</v>
      </c>
      <c r="C134" s="14" t="s">
        <v>1625</v>
      </c>
      <c r="D134" s="314" t="s">
        <v>1626</v>
      </c>
      <c r="E134" s="16">
        <v>45826</v>
      </c>
      <c r="F134" s="14" t="s">
        <v>1627</v>
      </c>
      <c r="G134" s="14"/>
      <c r="H134" s="14" t="s">
        <v>1522</v>
      </c>
      <c r="I134" s="15">
        <v>300</v>
      </c>
      <c r="J134" s="77">
        <v>2</v>
      </c>
      <c r="K134" s="92"/>
    </row>
    <row r="135" spans="1:11" ht="30.6" x14ac:dyDescent="0.25">
      <c r="A135" s="14" t="s">
        <v>1505</v>
      </c>
      <c r="B135" s="14" t="s">
        <v>1628</v>
      </c>
      <c r="C135" s="14" t="s">
        <v>1629</v>
      </c>
      <c r="D135" s="314" t="s">
        <v>1630</v>
      </c>
      <c r="E135" s="16">
        <v>45831</v>
      </c>
      <c r="F135" s="14" t="s">
        <v>1631</v>
      </c>
      <c r="G135" s="14"/>
      <c r="H135" s="14" t="s">
        <v>1567</v>
      </c>
      <c r="I135" s="15">
        <v>300</v>
      </c>
      <c r="J135" s="77">
        <v>2</v>
      </c>
      <c r="K135" s="92"/>
    </row>
    <row r="136" spans="1:11" ht="20.399999999999999" x14ac:dyDescent="0.25">
      <c r="A136" s="14" t="s">
        <v>1505</v>
      </c>
      <c r="B136" s="14" t="s">
        <v>1632</v>
      </c>
      <c r="C136" s="14" t="s">
        <v>1633</v>
      </c>
      <c r="D136" s="314">
        <v>45747</v>
      </c>
      <c r="E136" s="16">
        <v>45831</v>
      </c>
      <c r="F136" s="14" t="s">
        <v>1634</v>
      </c>
      <c r="G136" s="14"/>
      <c r="H136" s="14" t="s">
        <v>1513</v>
      </c>
      <c r="I136" s="15">
        <v>150</v>
      </c>
      <c r="J136" s="77">
        <v>2</v>
      </c>
      <c r="K136" s="92"/>
    </row>
    <row r="137" spans="1:11" ht="40.799999999999997" x14ac:dyDescent="0.25">
      <c r="A137" s="14" t="s">
        <v>1505</v>
      </c>
      <c r="B137" s="14" t="s">
        <v>1635</v>
      </c>
      <c r="C137" s="14" t="s">
        <v>1636</v>
      </c>
      <c r="D137" s="314" t="s">
        <v>1637</v>
      </c>
      <c r="E137" s="16">
        <v>45831</v>
      </c>
      <c r="F137" s="14" t="s">
        <v>1638</v>
      </c>
      <c r="G137" s="14"/>
      <c r="H137" s="14" t="s">
        <v>1513</v>
      </c>
      <c r="I137" s="15">
        <v>300</v>
      </c>
      <c r="J137" s="77">
        <v>2</v>
      </c>
      <c r="K137" s="92"/>
    </row>
    <row r="138" spans="1:11" ht="51" x14ac:dyDescent="0.25">
      <c r="A138" s="14" t="s">
        <v>1505</v>
      </c>
      <c r="B138" s="14" t="s">
        <v>1639</v>
      </c>
      <c r="C138" s="14" t="s">
        <v>1640</v>
      </c>
      <c r="D138" s="314" t="s">
        <v>1641</v>
      </c>
      <c r="E138" s="16">
        <v>45834</v>
      </c>
      <c r="F138" s="14" t="s">
        <v>1642</v>
      </c>
      <c r="G138" s="14"/>
      <c r="H138" s="14" t="s">
        <v>1602</v>
      </c>
      <c r="I138" s="15">
        <v>300</v>
      </c>
      <c r="J138" s="77">
        <v>2</v>
      </c>
      <c r="K138" s="92"/>
    </row>
    <row r="139" spans="1:11" ht="30.6" x14ac:dyDescent="0.25">
      <c r="A139" s="14" t="s">
        <v>1505</v>
      </c>
      <c r="B139" s="14" t="s">
        <v>1643</v>
      </c>
      <c r="C139" s="14" t="s">
        <v>1644</v>
      </c>
      <c r="D139" s="314">
        <v>45806</v>
      </c>
      <c r="E139" s="16">
        <v>45838</v>
      </c>
      <c r="F139" s="14" t="s">
        <v>1645</v>
      </c>
      <c r="G139" s="14"/>
      <c r="H139" s="14" t="s">
        <v>1577</v>
      </c>
      <c r="I139" s="15">
        <v>149.95000000000002</v>
      </c>
      <c r="J139" s="77">
        <v>2</v>
      </c>
      <c r="K139" s="92"/>
    </row>
    <row r="140" spans="1:11" ht="51" x14ac:dyDescent="0.25">
      <c r="A140" s="14" t="s">
        <v>1505</v>
      </c>
      <c r="B140" s="14" t="s">
        <v>1646</v>
      </c>
      <c r="C140" s="14" t="s">
        <v>1647</v>
      </c>
      <c r="D140" s="314" t="s">
        <v>1648</v>
      </c>
      <c r="E140" s="16">
        <v>45838</v>
      </c>
      <c r="F140" s="14" t="s">
        <v>1649</v>
      </c>
      <c r="G140" s="14"/>
      <c r="H140" s="14" t="s">
        <v>1577</v>
      </c>
      <c r="I140" s="15">
        <v>300</v>
      </c>
      <c r="J140" s="77">
        <v>2</v>
      </c>
      <c r="K140" s="92"/>
    </row>
    <row r="141" spans="1:11" ht="40.799999999999997" x14ac:dyDescent="0.25">
      <c r="A141" s="14" t="s">
        <v>1505</v>
      </c>
      <c r="B141" s="14" t="s">
        <v>1650</v>
      </c>
      <c r="C141" s="14" t="s">
        <v>1651</v>
      </c>
      <c r="D141" s="314" t="s">
        <v>1652</v>
      </c>
      <c r="E141" s="16">
        <v>45838</v>
      </c>
      <c r="F141" s="14" t="s">
        <v>1653</v>
      </c>
      <c r="G141" s="14"/>
      <c r="H141" s="14" t="s">
        <v>1654</v>
      </c>
      <c r="I141" s="15">
        <v>300</v>
      </c>
      <c r="J141" s="77">
        <v>2</v>
      </c>
      <c r="K141" s="92"/>
    </row>
    <row r="142" spans="1:11" ht="20.399999999999999" x14ac:dyDescent="0.25">
      <c r="A142" s="14" t="s">
        <v>1505</v>
      </c>
      <c r="B142" s="14" t="s">
        <v>1655</v>
      </c>
      <c r="C142" s="14" t="s">
        <v>1656</v>
      </c>
      <c r="D142" s="314">
        <v>45738</v>
      </c>
      <c r="E142" s="314">
        <v>45747</v>
      </c>
      <c r="F142" s="14" t="s">
        <v>1657</v>
      </c>
      <c r="G142" s="14"/>
      <c r="H142" s="14" t="s">
        <v>1658</v>
      </c>
      <c r="I142" s="15">
        <v>423.2</v>
      </c>
      <c r="J142" s="77">
        <v>2</v>
      </c>
      <c r="K142" s="92"/>
    </row>
    <row r="143" spans="1:11" ht="30.6" x14ac:dyDescent="0.25">
      <c r="A143" s="14" t="s">
        <v>1505</v>
      </c>
      <c r="B143" s="14" t="s">
        <v>1659</v>
      </c>
      <c r="C143" s="14" t="s">
        <v>1660</v>
      </c>
      <c r="D143" s="314">
        <v>45759</v>
      </c>
      <c r="E143" s="16">
        <v>45761</v>
      </c>
      <c r="F143" s="14" t="s">
        <v>1661</v>
      </c>
      <c r="G143" s="14"/>
      <c r="H143" s="14" t="s">
        <v>1513</v>
      </c>
      <c r="I143" s="15">
        <v>182.7</v>
      </c>
      <c r="J143" s="77">
        <v>2</v>
      </c>
      <c r="K143" s="92"/>
    </row>
    <row r="144" spans="1:11" ht="20.399999999999999" x14ac:dyDescent="0.25">
      <c r="A144" s="14" t="s">
        <v>1505</v>
      </c>
      <c r="B144" s="14" t="s">
        <v>1662</v>
      </c>
      <c r="C144" s="14" t="s">
        <v>1663</v>
      </c>
      <c r="D144" s="314">
        <v>45761</v>
      </c>
      <c r="E144" s="314">
        <v>45789</v>
      </c>
      <c r="F144" s="14" t="s">
        <v>1664</v>
      </c>
      <c r="G144" s="14"/>
      <c r="H144" s="14" t="s">
        <v>1665</v>
      </c>
      <c r="I144" s="15">
        <v>154</v>
      </c>
      <c r="J144" s="77">
        <v>2</v>
      </c>
      <c r="K144" s="92"/>
    </row>
    <row r="145" spans="1:11" ht="20.399999999999999" x14ac:dyDescent="0.25">
      <c r="A145" s="14" t="s">
        <v>1505</v>
      </c>
      <c r="B145" s="14" t="s">
        <v>1666</v>
      </c>
      <c r="C145" s="14" t="s">
        <v>1667</v>
      </c>
      <c r="D145" s="314">
        <v>45773</v>
      </c>
      <c r="E145" s="314">
        <v>45789</v>
      </c>
      <c r="F145" s="14" t="s">
        <v>1668</v>
      </c>
      <c r="G145" s="14"/>
      <c r="H145" s="14" t="s">
        <v>1665</v>
      </c>
      <c r="I145" s="15">
        <v>182.8</v>
      </c>
      <c r="J145" s="77">
        <v>2</v>
      </c>
      <c r="K145" s="92"/>
    </row>
    <row r="146" spans="1:11" ht="20.399999999999999" x14ac:dyDescent="0.25">
      <c r="A146" s="14" t="s">
        <v>1505</v>
      </c>
      <c r="B146" s="14" t="s">
        <v>1669</v>
      </c>
      <c r="C146" s="14" t="s">
        <v>1670</v>
      </c>
      <c r="D146" s="16">
        <v>45773</v>
      </c>
      <c r="E146" s="314">
        <v>45791</v>
      </c>
      <c r="F146" s="14" t="s">
        <v>1671</v>
      </c>
      <c r="G146" s="14"/>
      <c r="H146" s="14" t="s">
        <v>1544</v>
      </c>
      <c r="I146" s="15">
        <v>134</v>
      </c>
      <c r="J146" s="77">
        <v>2</v>
      </c>
      <c r="K146" s="92"/>
    </row>
    <row r="147" spans="1:11" ht="30.6" x14ac:dyDescent="0.25">
      <c r="A147" s="14" t="s">
        <v>1505</v>
      </c>
      <c r="B147" s="14" t="s">
        <v>1672</v>
      </c>
      <c r="C147" s="14" t="s">
        <v>1673</v>
      </c>
      <c r="D147" s="314">
        <v>45794</v>
      </c>
      <c r="E147" s="314">
        <v>45799</v>
      </c>
      <c r="F147" s="14" t="s">
        <v>1674</v>
      </c>
      <c r="G147" s="14"/>
      <c r="H147" s="14" t="s">
        <v>1665</v>
      </c>
      <c r="I147" s="15">
        <v>449.9</v>
      </c>
      <c r="J147" s="77">
        <v>2</v>
      </c>
      <c r="K147" s="92"/>
    </row>
    <row r="148" spans="1:11" ht="20.399999999999999" x14ac:dyDescent="0.25">
      <c r="A148" s="14" t="s">
        <v>1505</v>
      </c>
      <c r="B148" s="14" t="s">
        <v>1675</v>
      </c>
      <c r="C148" s="14" t="s">
        <v>1676</v>
      </c>
      <c r="D148" s="314">
        <v>45803</v>
      </c>
      <c r="E148" s="16"/>
      <c r="F148" s="14" t="s">
        <v>1677</v>
      </c>
      <c r="G148" s="14" t="s">
        <v>1678</v>
      </c>
      <c r="H148" s="14" t="s">
        <v>1679</v>
      </c>
      <c r="I148" s="15">
        <v>100.5</v>
      </c>
      <c r="J148" s="77">
        <v>2</v>
      </c>
      <c r="K148" s="92"/>
    </row>
    <row r="149" spans="1:11" ht="13.2" x14ac:dyDescent="0.25">
      <c r="A149" s="14" t="s">
        <v>1505</v>
      </c>
      <c r="B149" s="14" t="s">
        <v>1680</v>
      </c>
      <c r="C149" s="14" t="s">
        <v>1681</v>
      </c>
      <c r="D149" s="314">
        <v>45824</v>
      </c>
      <c r="E149" s="16"/>
      <c r="F149" s="14" t="s">
        <v>1682</v>
      </c>
      <c r="G149" s="14" t="s">
        <v>1683</v>
      </c>
      <c r="H149" s="14" t="s">
        <v>1684</v>
      </c>
      <c r="I149" s="15">
        <v>42.6</v>
      </c>
      <c r="J149" s="77">
        <v>2</v>
      </c>
      <c r="K149" s="92"/>
    </row>
    <row r="150" spans="1:11" ht="20.399999999999999" x14ac:dyDescent="0.25">
      <c r="A150" s="14" t="s">
        <v>1505</v>
      </c>
      <c r="B150" s="14" t="s">
        <v>1685</v>
      </c>
      <c r="C150" s="14" t="s">
        <v>1686</v>
      </c>
      <c r="D150" s="314">
        <v>45818</v>
      </c>
      <c r="E150" s="16"/>
      <c r="F150" s="14" t="s">
        <v>1687</v>
      </c>
      <c r="G150" s="14" t="s">
        <v>1688</v>
      </c>
      <c r="H150" s="14" t="s">
        <v>1689</v>
      </c>
      <c r="I150" s="15">
        <v>447</v>
      </c>
      <c r="J150" s="77">
        <v>2</v>
      </c>
      <c r="K150" s="92"/>
    </row>
    <row r="151" spans="1:11" ht="20.399999999999999" x14ac:dyDescent="0.25">
      <c r="A151" s="14" t="s">
        <v>1505</v>
      </c>
      <c r="B151" s="14" t="s">
        <v>1690</v>
      </c>
      <c r="C151" s="14" t="s">
        <v>1691</v>
      </c>
      <c r="D151" s="314">
        <v>45824</v>
      </c>
      <c r="E151" s="16"/>
      <c r="F151" s="14" t="s">
        <v>1692</v>
      </c>
      <c r="G151" s="14" t="s">
        <v>1693</v>
      </c>
      <c r="H151" s="14" t="s">
        <v>1694</v>
      </c>
      <c r="I151" s="15">
        <v>246</v>
      </c>
      <c r="J151" s="77">
        <v>2</v>
      </c>
      <c r="K151" s="92"/>
    </row>
    <row r="152" spans="1:11" ht="20.399999999999999" x14ac:dyDescent="0.25">
      <c r="A152" s="14" t="s">
        <v>1505</v>
      </c>
      <c r="B152" s="14" t="s">
        <v>1695</v>
      </c>
      <c r="C152" s="14" t="s">
        <v>1696</v>
      </c>
      <c r="D152" s="314">
        <v>45816</v>
      </c>
      <c r="E152" s="16">
        <v>45824</v>
      </c>
      <c r="F152" s="14" t="s">
        <v>1697</v>
      </c>
      <c r="G152" s="14"/>
      <c r="H152" s="14" t="s">
        <v>1698</v>
      </c>
      <c r="I152" s="15">
        <v>269.5</v>
      </c>
      <c r="J152" s="77">
        <v>2</v>
      </c>
      <c r="K152" s="92"/>
    </row>
    <row r="153" spans="1:11" ht="40.799999999999997" x14ac:dyDescent="0.25">
      <c r="A153" s="14" t="s">
        <v>1505</v>
      </c>
      <c r="B153" s="14" t="s">
        <v>1699</v>
      </c>
      <c r="C153" s="14" t="s">
        <v>1700</v>
      </c>
      <c r="D153" s="314" t="s">
        <v>1701</v>
      </c>
      <c r="E153" s="16">
        <v>45824</v>
      </c>
      <c r="F153" s="14" t="s">
        <v>1702</v>
      </c>
      <c r="G153" s="14"/>
      <c r="H153" s="14" t="s">
        <v>1509</v>
      </c>
      <c r="I153" s="15">
        <v>488.5</v>
      </c>
      <c r="J153" s="77">
        <v>2</v>
      </c>
      <c r="K153" s="92"/>
    </row>
    <row r="154" spans="1:11" ht="20.399999999999999" x14ac:dyDescent="0.25">
      <c r="A154" s="14" t="s">
        <v>1505</v>
      </c>
      <c r="B154" s="14" t="s">
        <v>1703</v>
      </c>
      <c r="C154" s="14" t="s">
        <v>1704</v>
      </c>
      <c r="D154" s="314">
        <v>45831</v>
      </c>
      <c r="E154" s="16"/>
      <c r="F154" s="14" t="s">
        <v>1705</v>
      </c>
      <c r="G154" s="14" t="s">
        <v>1536</v>
      </c>
      <c r="H154" s="14" t="s">
        <v>1537</v>
      </c>
      <c r="I154" s="15">
        <v>648</v>
      </c>
      <c r="J154" s="77">
        <v>2</v>
      </c>
      <c r="K154" s="92"/>
    </row>
    <row r="155" spans="1:11" ht="20.399999999999999" x14ac:dyDescent="0.25">
      <c r="A155" s="14" t="s">
        <v>1505</v>
      </c>
      <c r="B155" s="14" t="s">
        <v>1706</v>
      </c>
      <c r="C155" s="14" t="s">
        <v>1707</v>
      </c>
      <c r="D155" s="314">
        <v>45815</v>
      </c>
      <c r="E155" s="16">
        <v>45834</v>
      </c>
      <c r="F155" s="14" t="s">
        <v>1708</v>
      </c>
      <c r="G155" s="14"/>
      <c r="H155" s="14" t="s">
        <v>1709</v>
      </c>
      <c r="I155" s="15">
        <v>1050.8</v>
      </c>
      <c r="J155" s="77">
        <v>2</v>
      </c>
      <c r="K155" s="92"/>
    </row>
    <row r="156" spans="1:11" ht="30.6" x14ac:dyDescent="0.25">
      <c r="A156" s="14" t="s">
        <v>1505</v>
      </c>
      <c r="B156" s="14" t="s">
        <v>1710</v>
      </c>
      <c r="C156" s="14" t="s">
        <v>1711</v>
      </c>
      <c r="D156" s="314">
        <v>45913</v>
      </c>
      <c r="E156" s="16">
        <v>45922</v>
      </c>
      <c r="F156" s="14" t="s">
        <v>1712</v>
      </c>
      <c r="G156" s="14"/>
      <c r="H156" s="14" t="s">
        <v>1713</v>
      </c>
      <c r="I156" s="15">
        <v>194.2</v>
      </c>
      <c r="J156" s="77">
        <v>2</v>
      </c>
      <c r="K156" s="92"/>
    </row>
    <row r="157" spans="1:11" ht="30.6" x14ac:dyDescent="0.25">
      <c r="A157" s="14" t="s">
        <v>1505</v>
      </c>
      <c r="B157" s="14" t="s">
        <v>1714</v>
      </c>
      <c r="C157" s="14" t="s">
        <v>1715</v>
      </c>
      <c r="D157" s="314">
        <v>45928</v>
      </c>
      <c r="E157" s="16">
        <v>45931</v>
      </c>
      <c r="F157" s="14" t="s">
        <v>1716</v>
      </c>
      <c r="G157" s="14"/>
      <c r="H157" s="14" t="s">
        <v>1665</v>
      </c>
      <c r="I157" s="15">
        <v>221.2</v>
      </c>
      <c r="J157" s="77">
        <v>2</v>
      </c>
      <c r="K157" s="92"/>
    </row>
    <row r="158" spans="1:11" ht="20.399999999999999" x14ac:dyDescent="0.25">
      <c r="A158" s="14" t="s">
        <v>1505</v>
      </c>
      <c r="B158" s="14" t="s">
        <v>1717</v>
      </c>
      <c r="C158" s="14" t="s">
        <v>1718</v>
      </c>
      <c r="D158" s="314">
        <v>45928</v>
      </c>
      <c r="E158" s="16">
        <v>45937</v>
      </c>
      <c r="F158" s="14" t="s">
        <v>1719</v>
      </c>
      <c r="G158" s="14"/>
      <c r="H158" s="14" t="s">
        <v>1509</v>
      </c>
      <c r="I158" s="15">
        <v>328.9</v>
      </c>
      <c r="J158" s="77">
        <v>2</v>
      </c>
      <c r="K158" s="92"/>
    </row>
    <row r="159" spans="1:11" ht="30.6" x14ac:dyDescent="0.25">
      <c r="A159" s="14" t="s">
        <v>1505</v>
      </c>
      <c r="B159" s="14" t="s">
        <v>1720</v>
      </c>
      <c r="C159" s="14" t="s">
        <v>1721</v>
      </c>
      <c r="D159" s="314">
        <v>45927</v>
      </c>
      <c r="E159" s="16">
        <v>45937</v>
      </c>
      <c r="F159" s="14" t="s">
        <v>1722</v>
      </c>
      <c r="G159" s="14"/>
      <c r="H159" s="14" t="s">
        <v>1544</v>
      </c>
      <c r="I159" s="15">
        <v>251.8</v>
      </c>
      <c r="J159" s="77">
        <v>2</v>
      </c>
      <c r="K159" s="92"/>
    </row>
    <row r="160" spans="1:11" ht="30.6" x14ac:dyDescent="0.25">
      <c r="A160" s="14" t="s">
        <v>1505</v>
      </c>
      <c r="B160" s="14" t="s">
        <v>1723</v>
      </c>
      <c r="C160" s="14" t="s">
        <v>1724</v>
      </c>
      <c r="D160" s="314">
        <v>45913</v>
      </c>
      <c r="E160" s="16">
        <v>45959</v>
      </c>
      <c r="F160" s="14" t="s">
        <v>1725</v>
      </c>
      <c r="G160" s="14"/>
      <c r="H160" s="14" t="s">
        <v>1709</v>
      </c>
      <c r="I160" s="15">
        <v>236.8</v>
      </c>
      <c r="J160" s="77">
        <v>2</v>
      </c>
      <c r="K160" s="92"/>
    </row>
    <row r="161" spans="1:11" ht="20.399999999999999" x14ac:dyDescent="0.25">
      <c r="A161" s="14" t="s">
        <v>1505</v>
      </c>
      <c r="B161" s="14" t="s">
        <v>1726</v>
      </c>
      <c r="C161" s="14" t="s">
        <v>1727</v>
      </c>
      <c r="D161" s="314">
        <v>45954</v>
      </c>
      <c r="E161" s="16">
        <v>45959</v>
      </c>
      <c r="F161" s="14" t="s">
        <v>1728</v>
      </c>
      <c r="G161" s="14"/>
      <c r="H161" s="14" t="s">
        <v>1544</v>
      </c>
      <c r="I161" s="15">
        <v>164</v>
      </c>
      <c r="J161" s="77">
        <v>2</v>
      </c>
      <c r="K161" s="92"/>
    </row>
    <row r="162" spans="1:11" ht="30.6" x14ac:dyDescent="0.25">
      <c r="A162" s="14" t="s">
        <v>1505</v>
      </c>
      <c r="B162" s="14" t="s">
        <v>1729</v>
      </c>
      <c r="C162" s="14" t="s">
        <v>1730</v>
      </c>
      <c r="D162" s="314">
        <v>46001</v>
      </c>
      <c r="E162" s="16"/>
      <c r="F162" s="14" t="s">
        <v>1731</v>
      </c>
      <c r="G162" s="14" t="s">
        <v>1732</v>
      </c>
      <c r="H162" s="14" t="s">
        <v>1733</v>
      </c>
      <c r="I162" s="15">
        <v>94</v>
      </c>
      <c r="J162" s="77">
        <v>2</v>
      </c>
      <c r="K162" s="92"/>
    </row>
    <row r="163" spans="1:11" ht="30.6" x14ac:dyDescent="0.25">
      <c r="A163" s="14" t="s">
        <v>1505</v>
      </c>
      <c r="B163" s="14" t="s">
        <v>1734</v>
      </c>
      <c r="C163" s="14" t="s">
        <v>1735</v>
      </c>
      <c r="D163" s="314">
        <v>45976</v>
      </c>
      <c r="E163" s="16">
        <v>45987</v>
      </c>
      <c r="F163" s="14" t="s">
        <v>1736</v>
      </c>
      <c r="G163" s="14"/>
      <c r="H163" s="14" t="s">
        <v>1509</v>
      </c>
      <c r="I163" s="15">
        <v>178.8</v>
      </c>
      <c r="J163" s="77">
        <v>2</v>
      </c>
      <c r="K163" s="92"/>
    </row>
    <row r="164" spans="1:11" ht="20.399999999999999" x14ac:dyDescent="0.25">
      <c r="A164" s="14" t="s">
        <v>1505</v>
      </c>
      <c r="B164" s="14" t="s">
        <v>1737</v>
      </c>
      <c r="C164" s="14" t="s">
        <v>1738</v>
      </c>
      <c r="D164" s="314">
        <v>45990</v>
      </c>
      <c r="E164" s="16">
        <v>46001</v>
      </c>
      <c r="F164" s="14" t="s">
        <v>1739</v>
      </c>
      <c r="G164" s="14"/>
      <c r="H164" s="14" t="s">
        <v>1698</v>
      </c>
      <c r="I164" s="15">
        <v>195.2</v>
      </c>
      <c r="J164" s="77">
        <v>2</v>
      </c>
      <c r="K164" s="92"/>
    </row>
    <row r="165" spans="1:11" ht="20.399999999999999" x14ac:dyDescent="0.25">
      <c r="A165" s="14" t="s">
        <v>1505</v>
      </c>
      <c r="B165" s="14" t="s">
        <v>1740</v>
      </c>
      <c r="C165" s="14" t="s">
        <v>1741</v>
      </c>
      <c r="D165" s="16">
        <v>46009</v>
      </c>
      <c r="E165" s="16"/>
      <c r="F165" s="14" t="s">
        <v>1742</v>
      </c>
      <c r="G165" s="14" t="s">
        <v>1678</v>
      </c>
      <c r="H165" s="14" t="s">
        <v>1679</v>
      </c>
      <c r="I165" s="15">
        <v>51.5</v>
      </c>
      <c r="J165" s="77">
        <v>2</v>
      </c>
      <c r="K165" s="92"/>
    </row>
    <row r="166" spans="1:11" ht="20.399999999999999" x14ac:dyDescent="0.25">
      <c r="A166" s="14" t="s">
        <v>1505</v>
      </c>
      <c r="B166" s="14" t="s">
        <v>1743</v>
      </c>
      <c r="C166" s="14" t="s">
        <v>1744</v>
      </c>
      <c r="D166" s="314">
        <v>46006</v>
      </c>
      <c r="E166" s="16">
        <v>46009</v>
      </c>
      <c r="F166" s="14" t="s">
        <v>1745</v>
      </c>
      <c r="G166" s="14"/>
      <c r="H166" s="14" t="s">
        <v>1746</v>
      </c>
      <c r="I166" s="15">
        <v>189.2</v>
      </c>
      <c r="J166" s="77">
        <v>2</v>
      </c>
      <c r="K166" s="92"/>
    </row>
    <row r="167" spans="1:11" ht="51" x14ac:dyDescent="0.25">
      <c r="A167" s="14" t="s">
        <v>1505</v>
      </c>
      <c r="B167" s="14" t="s">
        <v>1747</v>
      </c>
      <c r="C167" s="14" t="s">
        <v>1748</v>
      </c>
      <c r="D167" s="314" t="s">
        <v>1749</v>
      </c>
      <c r="E167" s="16">
        <v>46009</v>
      </c>
      <c r="F167" s="14" t="s">
        <v>1750</v>
      </c>
      <c r="G167" s="14"/>
      <c r="H167" s="14" t="s">
        <v>1509</v>
      </c>
      <c r="I167" s="15">
        <v>675.93999999999994</v>
      </c>
      <c r="J167" s="77">
        <v>2</v>
      </c>
      <c r="K167" s="92"/>
    </row>
    <row r="168" spans="1:11" ht="30.6" x14ac:dyDescent="0.25">
      <c r="A168" s="14" t="s">
        <v>1505</v>
      </c>
      <c r="B168" s="14" t="s">
        <v>1751</v>
      </c>
      <c r="C168" s="14" t="s">
        <v>1752</v>
      </c>
      <c r="D168" s="16">
        <v>45805</v>
      </c>
      <c r="E168" s="16">
        <v>45805</v>
      </c>
      <c r="F168" s="14" t="s">
        <v>1753</v>
      </c>
      <c r="G168" s="14"/>
      <c r="H168" s="14" t="s">
        <v>1552</v>
      </c>
      <c r="I168" s="15">
        <v>121.86</v>
      </c>
      <c r="J168" s="77">
        <v>2</v>
      </c>
      <c r="K168" s="92"/>
    </row>
    <row r="169" spans="1:11" ht="30.6" x14ac:dyDescent="0.25">
      <c r="A169" s="14" t="s">
        <v>1505</v>
      </c>
      <c r="B169" s="14" t="s">
        <v>1754</v>
      </c>
      <c r="C169" s="14" t="s">
        <v>1755</v>
      </c>
      <c r="D169" s="314" t="s">
        <v>1756</v>
      </c>
      <c r="E169" s="16">
        <v>45819</v>
      </c>
      <c r="F169" s="14" t="s">
        <v>1757</v>
      </c>
      <c r="G169" s="14"/>
      <c r="H169" s="14" t="s">
        <v>1665</v>
      </c>
      <c r="I169" s="15">
        <v>1593.92</v>
      </c>
      <c r="J169" s="77">
        <v>2</v>
      </c>
      <c r="K169" s="92"/>
    </row>
    <row r="170" spans="1:11" ht="30.6" x14ac:dyDescent="0.25">
      <c r="A170" s="14" t="s">
        <v>1505</v>
      </c>
      <c r="B170" s="14" t="s">
        <v>1758</v>
      </c>
      <c r="C170" s="14" t="s">
        <v>1759</v>
      </c>
      <c r="D170" s="314">
        <v>45900</v>
      </c>
      <c r="E170" s="16">
        <v>45904</v>
      </c>
      <c r="F170" s="14" t="s">
        <v>1760</v>
      </c>
      <c r="G170" s="14"/>
      <c r="H170" s="14" t="s">
        <v>1509</v>
      </c>
      <c r="I170" s="15">
        <v>1273.28</v>
      </c>
      <c r="J170" s="77">
        <v>2</v>
      </c>
      <c r="K170" s="92"/>
    </row>
    <row r="171" spans="1:11" ht="20.399999999999999" x14ac:dyDescent="0.25">
      <c r="A171" s="14" t="s">
        <v>1505</v>
      </c>
      <c r="B171" s="14" t="s">
        <v>1761</v>
      </c>
      <c r="C171" s="14" t="s">
        <v>1762</v>
      </c>
      <c r="D171" s="16">
        <v>45848</v>
      </c>
      <c r="E171" s="16">
        <v>45848</v>
      </c>
      <c r="F171" s="14" t="s">
        <v>1763</v>
      </c>
      <c r="G171" s="14"/>
      <c r="H171" s="14" t="s">
        <v>1552</v>
      </c>
      <c r="I171" s="15">
        <v>51.96</v>
      </c>
      <c r="J171" s="77">
        <v>2</v>
      </c>
      <c r="K171" s="92"/>
    </row>
    <row r="172" spans="1:11" ht="30.6" x14ac:dyDescent="0.25">
      <c r="A172" s="14" t="s">
        <v>1505</v>
      </c>
      <c r="B172" s="14" t="s">
        <v>1764</v>
      </c>
      <c r="C172" s="14" t="s">
        <v>1765</v>
      </c>
      <c r="D172" s="314">
        <v>45852</v>
      </c>
      <c r="E172" s="16"/>
      <c r="F172" s="14" t="s">
        <v>1766</v>
      </c>
      <c r="G172" s="14" t="s">
        <v>1767</v>
      </c>
      <c r="H172" s="14" t="s">
        <v>1768</v>
      </c>
      <c r="I172" s="15">
        <v>405.9</v>
      </c>
      <c r="J172" s="77">
        <v>2</v>
      </c>
      <c r="K172" s="92"/>
    </row>
    <row r="173" spans="1:11" ht="20.399999999999999" x14ac:dyDescent="0.25">
      <c r="A173" s="14" t="s">
        <v>1505</v>
      </c>
      <c r="B173" s="14" t="s">
        <v>1769</v>
      </c>
      <c r="C173" s="14" t="s">
        <v>1770</v>
      </c>
      <c r="D173" s="314">
        <v>45853</v>
      </c>
      <c r="E173" s="16"/>
      <c r="F173" s="14" t="s">
        <v>1771</v>
      </c>
      <c r="G173" s="14" t="s">
        <v>1693</v>
      </c>
      <c r="H173" s="14" t="s">
        <v>1694</v>
      </c>
      <c r="I173" s="15">
        <v>348.31</v>
      </c>
      <c r="J173" s="77">
        <v>2</v>
      </c>
      <c r="K173" s="92"/>
    </row>
    <row r="174" spans="1:11" ht="30.6" x14ac:dyDescent="0.25">
      <c r="A174" s="14" t="s">
        <v>1505</v>
      </c>
      <c r="B174" s="14" t="s">
        <v>1772</v>
      </c>
      <c r="C174" s="14" t="s">
        <v>1773</v>
      </c>
      <c r="D174" s="314">
        <v>45856</v>
      </c>
      <c r="E174" s="16"/>
      <c r="F174" s="14" t="s">
        <v>1774</v>
      </c>
      <c r="G174" s="14" t="s">
        <v>1775</v>
      </c>
      <c r="H174" s="14" t="s">
        <v>1776</v>
      </c>
      <c r="I174" s="15">
        <v>500</v>
      </c>
      <c r="J174" s="77">
        <v>2</v>
      </c>
      <c r="K174" s="92"/>
    </row>
    <row r="175" spans="1:11" ht="61.2" x14ac:dyDescent="0.25">
      <c r="A175" s="14" t="s">
        <v>1505</v>
      </c>
      <c r="B175" s="14" t="s">
        <v>1777</v>
      </c>
      <c r="C175" s="14" t="s">
        <v>1778</v>
      </c>
      <c r="D175" s="314" t="s">
        <v>1779</v>
      </c>
      <c r="E175" s="314">
        <v>45856</v>
      </c>
      <c r="F175" s="14" t="s">
        <v>1780</v>
      </c>
      <c r="G175" s="14"/>
      <c r="H175" s="14" t="s">
        <v>1781</v>
      </c>
      <c r="I175" s="15">
        <v>875.63</v>
      </c>
      <c r="J175" s="77">
        <v>2</v>
      </c>
      <c r="K175" s="92"/>
    </row>
    <row r="176" spans="1:11" ht="20.399999999999999" x14ac:dyDescent="0.25">
      <c r="A176" s="14" t="s">
        <v>1505</v>
      </c>
      <c r="B176" s="14" t="s">
        <v>1782</v>
      </c>
      <c r="C176" s="14" t="s">
        <v>1783</v>
      </c>
      <c r="D176" s="314">
        <v>45852</v>
      </c>
      <c r="E176" s="314">
        <v>45856</v>
      </c>
      <c r="F176" s="14" t="s">
        <v>1784</v>
      </c>
      <c r="G176" s="14"/>
      <c r="H176" s="14" t="s">
        <v>1509</v>
      </c>
      <c r="I176" s="15">
        <v>852.45999999999992</v>
      </c>
      <c r="J176" s="77">
        <v>2</v>
      </c>
      <c r="K176" s="92"/>
    </row>
    <row r="177" spans="1:11" ht="13.2" x14ac:dyDescent="0.25">
      <c r="A177" s="14" t="s">
        <v>1505</v>
      </c>
      <c r="B177" s="14" t="s">
        <v>1785</v>
      </c>
      <c r="C177" s="14" t="s">
        <v>1786</v>
      </c>
      <c r="D177" s="314">
        <v>45749</v>
      </c>
      <c r="E177" s="16"/>
      <c r="F177" s="14" t="s">
        <v>1787</v>
      </c>
      <c r="G177" s="14" t="s">
        <v>1788</v>
      </c>
      <c r="H177" s="14" t="s">
        <v>1789</v>
      </c>
      <c r="I177" s="15">
        <v>160</v>
      </c>
      <c r="J177" s="77">
        <v>3</v>
      </c>
      <c r="K177" s="92"/>
    </row>
    <row r="178" spans="1:11" ht="30.6" x14ac:dyDescent="0.25">
      <c r="A178" s="14" t="s">
        <v>1505</v>
      </c>
      <c r="B178" s="14" t="s">
        <v>1790</v>
      </c>
      <c r="C178" s="14" t="s">
        <v>1791</v>
      </c>
      <c r="D178" s="314">
        <v>45770</v>
      </c>
      <c r="E178" s="16"/>
      <c r="F178" s="14" t="s">
        <v>1792</v>
      </c>
      <c r="G178" s="14" t="s">
        <v>1793</v>
      </c>
      <c r="H178" s="14" t="s">
        <v>1794</v>
      </c>
      <c r="I178" s="15">
        <v>165.8</v>
      </c>
      <c r="J178" s="77">
        <v>3</v>
      </c>
      <c r="K178" s="92"/>
    </row>
    <row r="179" spans="1:11" ht="20.399999999999999" x14ac:dyDescent="0.25">
      <c r="A179" s="14" t="s">
        <v>1505</v>
      </c>
      <c r="B179" s="14" t="s">
        <v>1795</v>
      </c>
      <c r="C179" s="14" t="s">
        <v>1795</v>
      </c>
      <c r="D179" s="314">
        <v>45688</v>
      </c>
      <c r="E179" s="16"/>
      <c r="F179" s="14" t="s">
        <v>1796</v>
      </c>
      <c r="G179" s="14"/>
      <c r="H179" s="14" t="s">
        <v>1797</v>
      </c>
      <c r="I179" s="15">
        <v>2819.33</v>
      </c>
      <c r="J179" s="77">
        <v>3</v>
      </c>
      <c r="K179" s="92"/>
    </row>
    <row r="180" spans="1:11" ht="20.399999999999999" x14ac:dyDescent="0.25">
      <c r="A180" s="14" t="s">
        <v>1505</v>
      </c>
      <c r="B180" s="14" t="s">
        <v>1798</v>
      </c>
      <c r="C180" s="14" t="s">
        <v>1798</v>
      </c>
      <c r="D180" s="314">
        <v>45716</v>
      </c>
      <c r="E180" s="16"/>
      <c r="F180" s="14" t="s">
        <v>1799</v>
      </c>
      <c r="G180" s="14"/>
      <c r="H180" s="14" t="s">
        <v>1797</v>
      </c>
      <c r="I180" s="15">
        <v>2996.4</v>
      </c>
      <c r="J180" s="77">
        <v>3</v>
      </c>
      <c r="K180" s="92"/>
    </row>
    <row r="181" spans="1:11" ht="20.399999999999999" x14ac:dyDescent="0.25">
      <c r="A181" s="14" t="s">
        <v>1505</v>
      </c>
      <c r="B181" s="14" t="s">
        <v>1800</v>
      </c>
      <c r="C181" s="14" t="s">
        <v>1800</v>
      </c>
      <c r="D181" s="314">
        <v>45747</v>
      </c>
      <c r="E181" s="16"/>
      <c r="F181" s="14" t="s">
        <v>1801</v>
      </c>
      <c r="G181" s="14"/>
      <c r="H181" s="14" t="s">
        <v>1797</v>
      </c>
      <c r="I181" s="15">
        <v>17.89</v>
      </c>
      <c r="J181" s="77">
        <v>3</v>
      </c>
      <c r="K181" s="92"/>
    </row>
    <row r="182" spans="1:11" ht="20.399999999999999" x14ac:dyDescent="0.25">
      <c r="A182" s="14" t="s">
        <v>1505</v>
      </c>
      <c r="B182" s="14" t="s">
        <v>1802</v>
      </c>
      <c r="C182" s="14" t="s">
        <v>1802</v>
      </c>
      <c r="D182" s="314">
        <v>45777</v>
      </c>
      <c r="E182" s="16"/>
      <c r="F182" s="14" t="s">
        <v>1803</v>
      </c>
      <c r="G182" s="14"/>
      <c r="H182" s="14" t="s">
        <v>1804</v>
      </c>
      <c r="I182" s="15">
        <v>3916.98</v>
      </c>
      <c r="J182" s="77">
        <v>3</v>
      </c>
      <c r="K182" s="92"/>
    </row>
    <row r="183" spans="1:11" ht="20.399999999999999" x14ac:dyDescent="0.25">
      <c r="A183" s="14" t="s">
        <v>1505</v>
      </c>
      <c r="B183" s="14" t="s">
        <v>1805</v>
      </c>
      <c r="C183" s="14" t="s">
        <v>1805</v>
      </c>
      <c r="D183" s="314">
        <v>45808</v>
      </c>
      <c r="E183" s="16"/>
      <c r="F183" s="14" t="s">
        <v>1806</v>
      </c>
      <c r="G183" s="14"/>
      <c r="H183" s="14" t="s">
        <v>1807</v>
      </c>
      <c r="I183" s="15">
        <v>2936.36</v>
      </c>
      <c r="J183" s="77">
        <v>3</v>
      </c>
      <c r="K183" s="92"/>
    </row>
    <row r="184" spans="1:11" ht="20.399999999999999" x14ac:dyDescent="0.25">
      <c r="A184" s="14" t="s">
        <v>1505</v>
      </c>
      <c r="B184" s="14" t="s">
        <v>1808</v>
      </c>
      <c r="C184" s="14" t="s">
        <v>1808</v>
      </c>
      <c r="D184" s="314">
        <v>45838</v>
      </c>
      <c r="E184" s="16"/>
      <c r="F184" s="14" t="s">
        <v>1809</v>
      </c>
      <c r="G184" s="14"/>
      <c r="H184" s="14" t="s">
        <v>1810</v>
      </c>
      <c r="I184" s="15">
        <v>2451.6</v>
      </c>
      <c r="J184" s="77">
        <v>3</v>
      </c>
      <c r="K184" s="92"/>
    </row>
    <row r="185" spans="1:11" ht="30.6" x14ac:dyDescent="0.25">
      <c r="A185" s="14" t="s">
        <v>1505</v>
      </c>
      <c r="B185" s="14" t="s">
        <v>1811</v>
      </c>
      <c r="C185" s="14" t="s">
        <v>1812</v>
      </c>
      <c r="D185" s="314">
        <v>45748</v>
      </c>
      <c r="E185" s="16"/>
      <c r="F185" s="14" t="s">
        <v>1813</v>
      </c>
      <c r="G185" s="14" t="s">
        <v>1536</v>
      </c>
      <c r="H185" s="14" t="s">
        <v>1814</v>
      </c>
      <c r="I185" s="15">
        <v>6145.9699999999993</v>
      </c>
      <c r="J185" s="77">
        <v>3</v>
      </c>
      <c r="K185" s="92"/>
    </row>
    <row r="186" spans="1:11" ht="40.799999999999997" x14ac:dyDescent="0.25">
      <c r="A186" s="14" t="s">
        <v>1505</v>
      </c>
      <c r="B186" s="14" t="s">
        <v>1815</v>
      </c>
      <c r="C186" s="14" t="s">
        <v>1816</v>
      </c>
      <c r="D186" s="314" t="s">
        <v>1817</v>
      </c>
      <c r="E186" s="314">
        <v>45749</v>
      </c>
      <c r="F186" s="14" t="s">
        <v>1818</v>
      </c>
      <c r="G186" s="14"/>
      <c r="H186" s="14" t="s">
        <v>1819</v>
      </c>
      <c r="I186" s="15">
        <v>314.90999999999997</v>
      </c>
      <c r="J186" s="77">
        <v>3</v>
      </c>
      <c r="K186" s="92"/>
    </row>
    <row r="187" spans="1:11" ht="20.399999999999999" x14ac:dyDescent="0.25">
      <c r="A187" s="14" t="s">
        <v>1505</v>
      </c>
      <c r="B187" s="14" t="s">
        <v>1820</v>
      </c>
      <c r="C187" s="14" t="s">
        <v>1821</v>
      </c>
      <c r="D187" s="314">
        <v>45751</v>
      </c>
      <c r="E187" s="16"/>
      <c r="F187" s="14" t="s">
        <v>1822</v>
      </c>
      <c r="G187" s="14" t="s">
        <v>1823</v>
      </c>
      <c r="H187" s="14" t="s">
        <v>1824</v>
      </c>
      <c r="I187" s="15">
        <v>1625</v>
      </c>
      <c r="J187" s="77">
        <v>3</v>
      </c>
      <c r="K187" s="92"/>
    </row>
    <row r="188" spans="1:11" ht="30.6" x14ac:dyDescent="0.25">
      <c r="A188" s="14" t="s">
        <v>1505</v>
      </c>
      <c r="B188" s="14" t="s">
        <v>1825</v>
      </c>
      <c r="C188" s="14" t="s">
        <v>1826</v>
      </c>
      <c r="D188" s="314" t="s">
        <v>1827</v>
      </c>
      <c r="E188" s="16">
        <v>45754</v>
      </c>
      <c r="F188" s="14" t="s">
        <v>1828</v>
      </c>
      <c r="G188" s="14"/>
      <c r="H188" s="14" t="s">
        <v>1781</v>
      </c>
      <c r="I188" s="15">
        <v>725.8</v>
      </c>
      <c r="J188" s="77">
        <v>3</v>
      </c>
      <c r="K188" s="92"/>
    </row>
    <row r="189" spans="1:11" ht="51" x14ac:dyDescent="0.25">
      <c r="A189" s="14" t="s">
        <v>1505</v>
      </c>
      <c r="B189" s="14" t="s">
        <v>1829</v>
      </c>
      <c r="C189" s="14" t="s">
        <v>1830</v>
      </c>
      <c r="D189" s="314" t="s">
        <v>1831</v>
      </c>
      <c r="E189" s="314">
        <v>45755</v>
      </c>
      <c r="F189" s="14" t="s">
        <v>1832</v>
      </c>
      <c r="G189" s="14"/>
      <c r="H189" s="14" t="s">
        <v>1819</v>
      </c>
      <c r="I189" s="15">
        <v>396.9</v>
      </c>
      <c r="J189" s="77">
        <v>3</v>
      </c>
      <c r="K189" s="92"/>
    </row>
    <row r="190" spans="1:11" ht="20.399999999999999" x14ac:dyDescent="0.25">
      <c r="A190" s="14" t="s">
        <v>1505</v>
      </c>
      <c r="B190" s="14" t="s">
        <v>1833</v>
      </c>
      <c r="C190" s="14" t="s">
        <v>1834</v>
      </c>
      <c r="D190" s="314">
        <v>45756</v>
      </c>
      <c r="E190" s="16"/>
      <c r="F190" s="14" t="s">
        <v>1835</v>
      </c>
      <c r="G190" s="14" t="s">
        <v>1836</v>
      </c>
      <c r="H190" s="14" t="s">
        <v>1837</v>
      </c>
      <c r="I190" s="15">
        <v>1276.1099999999999</v>
      </c>
      <c r="J190" s="77">
        <v>3</v>
      </c>
      <c r="K190" s="92"/>
    </row>
    <row r="191" spans="1:11" ht="20.399999999999999" x14ac:dyDescent="0.25">
      <c r="A191" s="14" t="s">
        <v>1505</v>
      </c>
      <c r="B191" s="14" t="s">
        <v>1838</v>
      </c>
      <c r="C191" s="14" t="s">
        <v>1839</v>
      </c>
      <c r="D191" s="314">
        <v>45770</v>
      </c>
      <c r="E191" s="16"/>
      <c r="F191" s="14" t="s">
        <v>1840</v>
      </c>
      <c r="G191" s="14" t="s">
        <v>1841</v>
      </c>
      <c r="H191" s="14" t="s">
        <v>1842</v>
      </c>
      <c r="I191" s="15">
        <v>1000</v>
      </c>
      <c r="J191" s="77">
        <v>3</v>
      </c>
      <c r="K191" s="92"/>
    </row>
    <row r="192" spans="1:11" ht="20.399999999999999" x14ac:dyDescent="0.25">
      <c r="A192" s="14" t="s">
        <v>1505</v>
      </c>
      <c r="B192" s="14" t="s">
        <v>1843</v>
      </c>
      <c r="C192" s="14" t="s">
        <v>1844</v>
      </c>
      <c r="D192" s="314" t="s">
        <v>1845</v>
      </c>
      <c r="E192" s="314">
        <v>45770</v>
      </c>
      <c r="F192" s="14" t="s">
        <v>1846</v>
      </c>
      <c r="G192" s="14"/>
      <c r="H192" s="14" t="s">
        <v>1532</v>
      </c>
      <c r="I192" s="15">
        <v>1000</v>
      </c>
      <c r="J192" s="77">
        <v>3</v>
      </c>
      <c r="K192" s="92"/>
    </row>
    <row r="193" spans="1:11" ht="51" x14ac:dyDescent="0.25">
      <c r="A193" s="14" t="s">
        <v>1505</v>
      </c>
      <c r="B193" s="14" t="s">
        <v>1847</v>
      </c>
      <c r="C193" s="14" t="s">
        <v>1848</v>
      </c>
      <c r="D193" s="314" t="s">
        <v>1849</v>
      </c>
      <c r="E193" s="16">
        <v>45770</v>
      </c>
      <c r="F193" s="14" t="s">
        <v>1850</v>
      </c>
      <c r="G193" s="14"/>
      <c r="H193" s="14" t="s">
        <v>1746</v>
      </c>
      <c r="I193" s="15">
        <v>1400.55</v>
      </c>
      <c r="J193" s="77">
        <v>3</v>
      </c>
      <c r="K193" s="92"/>
    </row>
    <row r="194" spans="1:11" ht="30.6" x14ac:dyDescent="0.25">
      <c r="A194" s="14" t="s">
        <v>1505</v>
      </c>
      <c r="B194" s="14" t="s">
        <v>1851</v>
      </c>
      <c r="C194" s="14" t="s">
        <v>1852</v>
      </c>
      <c r="D194" s="314">
        <v>45776</v>
      </c>
      <c r="E194" s="16"/>
      <c r="F194" s="14" t="s">
        <v>1853</v>
      </c>
      <c r="G194" s="14" t="s">
        <v>1536</v>
      </c>
      <c r="H194" s="14" t="s">
        <v>1814</v>
      </c>
      <c r="I194" s="15">
        <v>3239.3100000000004</v>
      </c>
      <c r="J194" s="77">
        <v>3</v>
      </c>
      <c r="K194" s="92"/>
    </row>
    <row r="195" spans="1:11" ht="20.399999999999999" x14ac:dyDescent="0.25">
      <c r="A195" s="14" t="s">
        <v>1505</v>
      </c>
      <c r="B195" s="14" t="s">
        <v>1854</v>
      </c>
      <c r="C195" s="14" t="s">
        <v>1855</v>
      </c>
      <c r="D195" s="314" t="s">
        <v>1856</v>
      </c>
      <c r="E195" s="314">
        <v>45776</v>
      </c>
      <c r="F195" s="14" t="s">
        <v>1857</v>
      </c>
      <c r="G195" s="14"/>
      <c r="H195" s="14" t="s">
        <v>1611</v>
      </c>
      <c r="I195" s="15">
        <v>500</v>
      </c>
      <c r="J195" s="77">
        <v>3</v>
      </c>
      <c r="K195" s="92"/>
    </row>
    <row r="196" spans="1:11" ht="30.6" x14ac:dyDescent="0.25">
      <c r="A196" s="14" t="s">
        <v>1505</v>
      </c>
      <c r="B196" s="14" t="s">
        <v>1858</v>
      </c>
      <c r="C196" s="14" t="s">
        <v>1859</v>
      </c>
      <c r="D196" s="314" t="s">
        <v>1860</v>
      </c>
      <c r="E196" s="314">
        <v>45776</v>
      </c>
      <c r="F196" s="14" t="s">
        <v>1861</v>
      </c>
      <c r="G196" s="14"/>
      <c r="H196" s="14" t="s">
        <v>1819</v>
      </c>
      <c r="I196" s="15">
        <v>181.95000000000002</v>
      </c>
      <c r="J196" s="77">
        <v>3</v>
      </c>
      <c r="K196" s="92"/>
    </row>
    <row r="197" spans="1:11" ht="40.799999999999997" x14ac:dyDescent="0.25">
      <c r="A197" s="14" t="s">
        <v>1505</v>
      </c>
      <c r="B197" s="14" t="s">
        <v>1862</v>
      </c>
      <c r="C197" s="14" t="s">
        <v>1863</v>
      </c>
      <c r="D197" s="314" t="s">
        <v>1864</v>
      </c>
      <c r="E197" s="314">
        <v>45789</v>
      </c>
      <c r="F197" s="14" t="s">
        <v>1865</v>
      </c>
      <c r="G197" s="14"/>
      <c r="H197" s="14" t="s">
        <v>1866</v>
      </c>
      <c r="I197" s="15">
        <v>500</v>
      </c>
      <c r="J197" s="77">
        <v>3</v>
      </c>
      <c r="K197" s="92"/>
    </row>
    <row r="198" spans="1:11" ht="30.6" x14ac:dyDescent="0.25">
      <c r="A198" s="14" t="s">
        <v>1505</v>
      </c>
      <c r="B198" s="14" t="s">
        <v>1867</v>
      </c>
      <c r="C198" s="14" t="s">
        <v>1868</v>
      </c>
      <c r="D198" s="314" t="s">
        <v>1869</v>
      </c>
      <c r="E198" s="314">
        <v>45789</v>
      </c>
      <c r="F198" s="14" t="s">
        <v>1870</v>
      </c>
      <c r="G198" s="14"/>
      <c r="H198" s="14" t="s">
        <v>1871</v>
      </c>
      <c r="I198" s="15">
        <v>1598.86</v>
      </c>
      <c r="J198" s="77">
        <v>3</v>
      </c>
      <c r="K198" s="92"/>
    </row>
    <row r="199" spans="1:11" ht="61.2" x14ac:dyDescent="0.25">
      <c r="A199" s="14" t="s">
        <v>1505</v>
      </c>
      <c r="B199" s="14" t="s">
        <v>1872</v>
      </c>
      <c r="C199" s="14" t="s">
        <v>1873</v>
      </c>
      <c r="D199" s="314" t="s">
        <v>1874</v>
      </c>
      <c r="E199" s="16">
        <v>45838</v>
      </c>
      <c r="F199" s="14" t="s">
        <v>1875</v>
      </c>
      <c r="G199" s="14"/>
      <c r="H199" s="14" t="s">
        <v>1876</v>
      </c>
      <c r="I199" s="15">
        <v>2000</v>
      </c>
      <c r="J199" s="77">
        <v>3</v>
      </c>
      <c r="K199" s="92"/>
    </row>
    <row r="200" spans="1:11" ht="30.6" x14ac:dyDescent="0.25">
      <c r="A200" s="14" t="s">
        <v>1505</v>
      </c>
      <c r="B200" s="14" t="s">
        <v>1877</v>
      </c>
      <c r="C200" s="14" t="s">
        <v>1878</v>
      </c>
      <c r="D200" s="314">
        <v>45742</v>
      </c>
      <c r="E200" s="16">
        <v>45742</v>
      </c>
      <c r="F200" s="14" t="s">
        <v>1879</v>
      </c>
      <c r="G200" s="14"/>
      <c r="H200" s="14" t="s">
        <v>1880</v>
      </c>
      <c r="I200" s="15">
        <v>5019.41</v>
      </c>
      <c r="J200" s="77">
        <v>3</v>
      </c>
      <c r="K200" s="92"/>
    </row>
    <row r="201" spans="1:11" ht="30.6" x14ac:dyDescent="0.25">
      <c r="A201" s="14" t="s">
        <v>1505</v>
      </c>
      <c r="B201" s="14" t="s">
        <v>1881</v>
      </c>
      <c r="C201" s="14" t="s">
        <v>1882</v>
      </c>
      <c r="D201" s="314">
        <v>45744</v>
      </c>
      <c r="E201" s="16"/>
      <c r="F201" s="14" t="s">
        <v>1883</v>
      </c>
      <c r="G201" s="14" t="s">
        <v>1526</v>
      </c>
      <c r="H201" s="14" t="s">
        <v>1527</v>
      </c>
      <c r="I201" s="15">
        <v>13750</v>
      </c>
      <c r="J201" s="77">
        <v>3</v>
      </c>
      <c r="K201" s="92"/>
    </row>
    <row r="202" spans="1:11" ht="20.399999999999999" x14ac:dyDescent="0.25">
      <c r="A202" s="14" t="s">
        <v>1505</v>
      </c>
      <c r="B202" s="14" t="s">
        <v>1884</v>
      </c>
      <c r="C202" s="14" t="s">
        <v>1885</v>
      </c>
      <c r="D202" s="314">
        <v>45755</v>
      </c>
      <c r="E202" s="16"/>
      <c r="F202" s="14" t="s">
        <v>1886</v>
      </c>
      <c r="G202" s="14" t="s">
        <v>1526</v>
      </c>
      <c r="H202" s="14" t="s">
        <v>1527</v>
      </c>
      <c r="I202" s="15">
        <v>1020</v>
      </c>
      <c r="J202" s="77">
        <v>3</v>
      </c>
      <c r="K202" s="92"/>
    </row>
    <row r="203" spans="1:11" ht="30.6" x14ac:dyDescent="0.25">
      <c r="A203" s="14" t="s">
        <v>1505</v>
      </c>
      <c r="B203" s="14" t="s">
        <v>1887</v>
      </c>
      <c r="C203" s="14" t="s">
        <v>1888</v>
      </c>
      <c r="D203" s="314">
        <v>45755</v>
      </c>
      <c r="E203" s="16">
        <v>45755</v>
      </c>
      <c r="F203" s="14" t="s">
        <v>1889</v>
      </c>
      <c r="G203" s="14"/>
      <c r="H203" s="14" t="s">
        <v>1552</v>
      </c>
      <c r="I203" s="15">
        <v>282.24</v>
      </c>
      <c r="J203" s="77">
        <v>3</v>
      </c>
      <c r="K203" s="92"/>
    </row>
    <row r="204" spans="1:11" ht="30.6" x14ac:dyDescent="0.25">
      <c r="A204" s="14" t="s">
        <v>1505</v>
      </c>
      <c r="B204" s="14" t="s">
        <v>1890</v>
      </c>
      <c r="C204" s="14" t="s">
        <v>1891</v>
      </c>
      <c r="D204" s="314">
        <v>45770</v>
      </c>
      <c r="E204" s="16"/>
      <c r="F204" s="14" t="s">
        <v>1892</v>
      </c>
      <c r="G204" s="14" t="s">
        <v>1823</v>
      </c>
      <c r="H204" s="14" t="s">
        <v>1824</v>
      </c>
      <c r="I204" s="15">
        <v>1204</v>
      </c>
      <c r="J204" s="77">
        <v>3</v>
      </c>
      <c r="K204" s="92"/>
    </row>
    <row r="205" spans="1:11" ht="30.6" x14ac:dyDescent="0.25">
      <c r="A205" s="14" t="s">
        <v>1505</v>
      </c>
      <c r="B205" s="14" t="s">
        <v>1893</v>
      </c>
      <c r="C205" s="14" t="s">
        <v>1894</v>
      </c>
      <c r="D205" s="314">
        <v>45770</v>
      </c>
      <c r="E205" s="314">
        <v>45770</v>
      </c>
      <c r="F205" s="14" t="s">
        <v>1895</v>
      </c>
      <c r="G205" s="14"/>
      <c r="H205" s="14" t="s">
        <v>1552</v>
      </c>
      <c r="I205" s="15">
        <v>168.9</v>
      </c>
      <c r="J205" s="77">
        <v>3</v>
      </c>
      <c r="K205" s="92"/>
    </row>
    <row r="206" spans="1:11" ht="30.6" x14ac:dyDescent="0.25">
      <c r="A206" s="14" t="s">
        <v>1505</v>
      </c>
      <c r="B206" s="14" t="s">
        <v>1896</v>
      </c>
      <c r="C206" s="14" t="s">
        <v>1897</v>
      </c>
      <c r="D206" s="314">
        <v>45777</v>
      </c>
      <c r="E206" s="16"/>
      <c r="F206" s="14" t="s">
        <v>1898</v>
      </c>
      <c r="G206" s="14" t="s">
        <v>1823</v>
      </c>
      <c r="H206" s="14" t="s">
        <v>1824</v>
      </c>
      <c r="I206" s="15">
        <v>465</v>
      </c>
      <c r="J206" s="77">
        <v>3</v>
      </c>
      <c r="K206" s="92"/>
    </row>
    <row r="207" spans="1:11" ht="20.399999999999999" x14ac:dyDescent="0.25">
      <c r="A207" s="14" t="s">
        <v>1505</v>
      </c>
      <c r="B207" s="14" t="s">
        <v>1899</v>
      </c>
      <c r="C207" s="14" t="s">
        <v>1900</v>
      </c>
      <c r="D207" s="314">
        <v>45786</v>
      </c>
      <c r="E207" s="16"/>
      <c r="F207" s="14" t="s">
        <v>1901</v>
      </c>
      <c r="G207" s="14" t="s">
        <v>1823</v>
      </c>
      <c r="H207" s="14" t="s">
        <v>1824</v>
      </c>
      <c r="I207" s="15">
        <v>213</v>
      </c>
      <c r="J207" s="77">
        <v>3</v>
      </c>
      <c r="K207" s="92"/>
    </row>
    <row r="208" spans="1:11" ht="40.799999999999997" x14ac:dyDescent="0.25">
      <c r="A208" s="14" t="s">
        <v>1505</v>
      </c>
      <c r="B208" s="14" t="s">
        <v>1902</v>
      </c>
      <c r="C208" s="14" t="s">
        <v>1903</v>
      </c>
      <c r="D208" s="314" t="s">
        <v>1904</v>
      </c>
      <c r="E208" s="314">
        <v>45791</v>
      </c>
      <c r="F208" s="14" t="s">
        <v>1905</v>
      </c>
      <c r="G208" s="14"/>
      <c r="H208" s="14" t="s">
        <v>1509</v>
      </c>
      <c r="I208" s="15">
        <v>2590.4100000000003</v>
      </c>
      <c r="J208" s="77">
        <v>3</v>
      </c>
      <c r="K208" s="92"/>
    </row>
    <row r="209" spans="1:11" ht="30.6" x14ac:dyDescent="0.25">
      <c r="A209" s="14" t="s">
        <v>1505</v>
      </c>
      <c r="B209" s="14" t="s">
        <v>1906</v>
      </c>
      <c r="C209" s="14" t="s">
        <v>1907</v>
      </c>
      <c r="D209" s="314" t="s">
        <v>1908</v>
      </c>
      <c r="E209" s="314">
        <v>45799</v>
      </c>
      <c r="F209" s="14" t="s">
        <v>1909</v>
      </c>
      <c r="G209" s="14"/>
      <c r="H209" s="14" t="s">
        <v>1509</v>
      </c>
      <c r="I209" s="15">
        <v>1597.41</v>
      </c>
      <c r="J209" s="77">
        <v>3</v>
      </c>
      <c r="K209" s="92"/>
    </row>
    <row r="210" spans="1:11" ht="30.6" x14ac:dyDescent="0.25">
      <c r="A210" s="14" t="s">
        <v>1505</v>
      </c>
      <c r="B210" s="14" t="s">
        <v>1910</v>
      </c>
      <c r="C210" s="14" t="s">
        <v>1911</v>
      </c>
      <c r="D210" s="314">
        <v>45814</v>
      </c>
      <c r="E210" s="16"/>
      <c r="F210" s="14" t="s">
        <v>1912</v>
      </c>
      <c r="G210" s="14" t="s">
        <v>1526</v>
      </c>
      <c r="H210" s="14" t="s">
        <v>1527</v>
      </c>
      <c r="I210" s="15">
        <v>570</v>
      </c>
      <c r="J210" s="77">
        <v>3</v>
      </c>
      <c r="K210" s="92"/>
    </row>
    <row r="211" spans="1:11" ht="20.399999999999999" x14ac:dyDescent="0.25">
      <c r="A211" s="14" t="s">
        <v>1505</v>
      </c>
      <c r="B211" s="14" t="s">
        <v>1913</v>
      </c>
      <c r="C211" s="14" t="s">
        <v>1914</v>
      </c>
      <c r="D211" s="314">
        <v>45833</v>
      </c>
      <c r="E211" s="16"/>
      <c r="F211" s="14" t="s">
        <v>1915</v>
      </c>
      <c r="G211" s="14" t="s">
        <v>1526</v>
      </c>
      <c r="H211" s="14" t="s">
        <v>1527</v>
      </c>
      <c r="I211" s="15">
        <v>8421</v>
      </c>
      <c r="J211" s="77">
        <v>3</v>
      </c>
      <c r="K211" s="92"/>
    </row>
    <row r="212" spans="1:11" ht="20.399999999999999" x14ac:dyDescent="0.25">
      <c r="A212" s="14" t="s">
        <v>1505</v>
      </c>
      <c r="B212" s="14" t="s">
        <v>1916</v>
      </c>
      <c r="C212" s="14" t="s">
        <v>1917</v>
      </c>
      <c r="D212" s="314">
        <v>45834</v>
      </c>
      <c r="E212" s="16"/>
      <c r="F212" s="14" t="s">
        <v>1918</v>
      </c>
      <c r="G212" s="14"/>
      <c r="H212" s="14" t="s">
        <v>1919</v>
      </c>
      <c r="I212" s="15">
        <v>967.88</v>
      </c>
      <c r="J212" s="77">
        <v>3</v>
      </c>
      <c r="K212" s="92"/>
    </row>
    <row r="213" spans="1:11" ht="20.399999999999999" x14ac:dyDescent="0.25">
      <c r="A213" s="14" t="s">
        <v>1505</v>
      </c>
      <c r="B213" s="14" t="s">
        <v>1920</v>
      </c>
      <c r="C213" s="14" t="s">
        <v>1921</v>
      </c>
      <c r="D213" s="314">
        <v>45834</v>
      </c>
      <c r="E213" s="16"/>
      <c r="F213" s="14" t="s">
        <v>1922</v>
      </c>
      <c r="G213" s="14"/>
      <c r="H213" s="14" t="s">
        <v>1919</v>
      </c>
      <c r="I213" s="15">
        <v>22700</v>
      </c>
      <c r="J213" s="77">
        <v>3</v>
      </c>
      <c r="K213" s="92"/>
    </row>
    <row r="214" spans="1:11" ht="20.399999999999999" x14ac:dyDescent="0.25">
      <c r="A214" s="14" t="s">
        <v>1505</v>
      </c>
      <c r="B214" s="14" t="s">
        <v>1923</v>
      </c>
      <c r="C214" s="14" t="s">
        <v>1924</v>
      </c>
      <c r="D214" s="314">
        <v>45754</v>
      </c>
      <c r="E214" s="16"/>
      <c r="F214" s="14" t="s">
        <v>1925</v>
      </c>
      <c r="G214" s="14"/>
      <c r="H214" s="14" t="s">
        <v>1926</v>
      </c>
      <c r="I214" s="15">
        <v>103.41000000000001</v>
      </c>
      <c r="J214" s="77">
        <v>3</v>
      </c>
      <c r="K214" s="92"/>
    </row>
    <row r="215" spans="1:11" ht="20.399999999999999" x14ac:dyDescent="0.25">
      <c r="A215" s="14" t="s">
        <v>1505</v>
      </c>
      <c r="B215" s="14" t="s">
        <v>1927</v>
      </c>
      <c r="C215" s="14" t="s">
        <v>1928</v>
      </c>
      <c r="D215" s="314">
        <v>45797</v>
      </c>
      <c r="E215" s="16">
        <v>45797</v>
      </c>
      <c r="F215" s="14" t="s">
        <v>1929</v>
      </c>
      <c r="G215" s="14"/>
      <c r="H215" s="14" t="s">
        <v>1552</v>
      </c>
      <c r="I215" s="15">
        <v>21.84</v>
      </c>
      <c r="J215" s="77">
        <v>3</v>
      </c>
      <c r="K215" s="92"/>
    </row>
    <row r="216" spans="1:11" ht="20.399999999999999" x14ac:dyDescent="0.25">
      <c r="A216" s="14" t="s">
        <v>1505</v>
      </c>
      <c r="B216" s="14" t="s">
        <v>1930</v>
      </c>
      <c r="C216" s="14" t="s">
        <v>1931</v>
      </c>
      <c r="D216" s="314">
        <v>45800</v>
      </c>
      <c r="E216" s="16"/>
      <c r="F216" s="14" t="s">
        <v>1932</v>
      </c>
      <c r="G216" s="14" t="s">
        <v>1823</v>
      </c>
      <c r="H216" s="14" t="s">
        <v>1824</v>
      </c>
      <c r="I216" s="15">
        <v>85</v>
      </c>
      <c r="J216" s="77">
        <v>3</v>
      </c>
      <c r="K216" s="92"/>
    </row>
    <row r="217" spans="1:11" ht="20.399999999999999" x14ac:dyDescent="0.25">
      <c r="A217" s="14" t="s">
        <v>1505</v>
      </c>
      <c r="B217" s="14" t="s">
        <v>1933</v>
      </c>
      <c r="C217" s="14" t="s">
        <v>1934</v>
      </c>
      <c r="D217" s="314">
        <v>45803</v>
      </c>
      <c r="E217" s="16"/>
      <c r="F217" s="14" t="s">
        <v>1935</v>
      </c>
      <c r="G217" s="14"/>
      <c r="H217" s="14" t="s">
        <v>1926</v>
      </c>
      <c r="I217" s="15">
        <v>116.1</v>
      </c>
      <c r="J217" s="77">
        <v>3</v>
      </c>
      <c r="K217" s="92"/>
    </row>
    <row r="218" spans="1:11" ht="20.399999999999999" x14ac:dyDescent="0.25">
      <c r="A218" s="14" t="s">
        <v>1505</v>
      </c>
      <c r="B218" s="14" t="s">
        <v>1936</v>
      </c>
      <c r="C218" s="14" t="s">
        <v>1937</v>
      </c>
      <c r="D218" s="314">
        <v>45804</v>
      </c>
      <c r="E218" s="16"/>
      <c r="F218" s="14" t="s">
        <v>1938</v>
      </c>
      <c r="G218" s="14"/>
      <c r="H218" s="14" t="s">
        <v>1939</v>
      </c>
      <c r="I218" s="15">
        <v>898.71</v>
      </c>
      <c r="J218" s="77">
        <v>3</v>
      </c>
      <c r="K218" s="92"/>
    </row>
    <row r="219" spans="1:11" ht="20.399999999999999" x14ac:dyDescent="0.25">
      <c r="A219" s="14" t="s">
        <v>1505</v>
      </c>
      <c r="B219" s="14" t="s">
        <v>1940</v>
      </c>
      <c r="C219" s="14" t="s">
        <v>1940</v>
      </c>
      <c r="D219" s="314">
        <v>45804</v>
      </c>
      <c r="E219" s="314">
        <v>45804</v>
      </c>
      <c r="F219" s="14" t="s">
        <v>1941</v>
      </c>
      <c r="G219" s="14"/>
      <c r="H219" s="14" t="s">
        <v>1509</v>
      </c>
      <c r="I219" s="15">
        <v>532.52</v>
      </c>
      <c r="J219" s="77">
        <v>3</v>
      </c>
      <c r="K219" s="92"/>
    </row>
    <row r="220" spans="1:11" ht="20.399999999999999" x14ac:dyDescent="0.25">
      <c r="A220" s="14" t="s">
        <v>1505</v>
      </c>
      <c r="B220" s="14" t="s">
        <v>1942</v>
      </c>
      <c r="C220" s="14" t="s">
        <v>1943</v>
      </c>
      <c r="D220" s="314">
        <v>45826</v>
      </c>
      <c r="E220" s="16"/>
      <c r="F220" s="14" t="s">
        <v>1944</v>
      </c>
      <c r="G220" s="14"/>
      <c r="H220" s="14" t="s">
        <v>1945</v>
      </c>
      <c r="I220" s="15">
        <v>629</v>
      </c>
      <c r="J220" s="77">
        <v>3</v>
      </c>
      <c r="K220" s="92"/>
    </row>
    <row r="221" spans="1:11" ht="13.2" x14ac:dyDescent="0.25">
      <c r="A221" s="14" t="s">
        <v>1505</v>
      </c>
      <c r="B221" s="14" t="s">
        <v>1946</v>
      </c>
      <c r="C221" s="14" t="s">
        <v>1947</v>
      </c>
      <c r="D221" s="314">
        <v>45896</v>
      </c>
      <c r="E221" s="16">
        <v>45896</v>
      </c>
      <c r="F221" s="14" t="s">
        <v>1948</v>
      </c>
      <c r="G221" s="14"/>
      <c r="H221" s="14" t="s">
        <v>1949</v>
      </c>
      <c r="I221" s="15">
        <v>500</v>
      </c>
      <c r="J221" s="77">
        <v>3</v>
      </c>
      <c r="K221" s="92"/>
    </row>
    <row r="222" spans="1:11" ht="20.399999999999999" x14ac:dyDescent="0.25">
      <c r="A222" s="14" t="s">
        <v>1505</v>
      </c>
      <c r="B222" s="14" t="s">
        <v>1950</v>
      </c>
      <c r="C222" s="14" t="s">
        <v>1951</v>
      </c>
      <c r="D222" s="314">
        <v>45809</v>
      </c>
      <c r="E222" s="16">
        <v>45824</v>
      </c>
      <c r="F222" s="14" t="s">
        <v>1952</v>
      </c>
      <c r="G222" s="14"/>
      <c r="H222" s="14" t="s">
        <v>1709</v>
      </c>
      <c r="I222" s="15">
        <v>331.4</v>
      </c>
      <c r="J222" s="77">
        <v>3</v>
      </c>
      <c r="K222" s="92"/>
    </row>
    <row r="223" spans="1:11" ht="20.399999999999999" x14ac:dyDescent="0.25">
      <c r="A223" s="14" t="s">
        <v>1505</v>
      </c>
      <c r="B223" s="14" t="s">
        <v>1953</v>
      </c>
      <c r="C223" s="14" t="s">
        <v>1954</v>
      </c>
      <c r="D223" s="314">
        <v>45755</v>
      </c>
      <c r="E223" s="16"/>
      <c r="F223" s="14" t="s">
        <v>1955</v>
      </c>
      <c r="G223" s="14" t="s">
        <v>1956</v>
      </c>
      <c r="H223" s="14" t="s">
        <v>1957</v>
      </c>
      <c r="I223" s="15">
        <v>198.2</v>
      </c>
      <c r="J223" s="77">
        <v>3</v>
      </c>
      <c r="K223" s="92"/>
    </row>
    <row r="224" spans="1:11" ht="30.6" x14ac:dyDescent="0.25">
      <c r="A224" s="14" t="s">
        <v>1505</v>
      </c>
      <c r="B224" s="14" t="s">
        <v>1958</v>
      </c>
      <c r="C224" s="14" t="s">
        <v>1959</v>
      </c>
      <c r="D224" s="314">
        <v>45780</v>
      </c>
      <c r="E224" s="314">
        <v>45784</v>
      </c>
      <c r="F224" s="14" t="s">
        <v>1960</v>
      </c>
      <c r="G224" s="14"/>
      <c r="H224" s="14" t="s">
        <v>1961</v>
      </c>
      <c r="I224" s="15">
        <v>146</v>
      </c>
      <c r="J224" s="77">
        <v>3</v>
      </c>
      <c r="K224" s="92"/>
    </row>
    <row r="225" spans="1:11" ht="20.399999999999999" x14ac:dyDescent="0.25">
      <c r="A225" s="14" t="s">
        <v>1505</v>
      </c>
      <c r="B225" s="14" t="s">
        <v>1962</v>
      </c>
      <c r="C225" s="14" t="s">
        <v>1963</v>
      </c>
      <c r="D225" s="314">
        <v>45787</v>
      </c>
      <c r="E225" s="314">
        <v>45791</v>
      </c>
      <c r="F225" s="14" t="s">
        <v>1964</v>
      </c>
      <c r="G225" s="14"/>
      <c r="H225" s="14" t="s">
        <v>1509</v>
      </c>
      <c r="I225" s="15">
        <v>303.8</v>
      </c>
      <c r="J225" s="77">
        <v>3</v>
      </c>
      <c r="K225" s="92"/>
    </row>
    <row r="226" spans="1:11" ht="20.399999999999999" x14ac:dyDescent="0.25">
      <c r="A226" s="14" t="s">
        <v>1505</v>
      </c>
      <c r="B226" s="14" t="s">
        <v>1965</v>
      </c>
      <c r="C226" s="14" t="s">
        <v>1966</v>
      </c>
      <c r="D226" s="314">
        <v>45780</v>
      </c>
      <c r="E226" s="314">
        <v>45793</v>
      </c>
      <c r="F226" s="14" t="s">
        <v>1967</v>
      </c>
      <c r="G226" s="14"/>
      <c r="H226" s="14" t="s">
        <v>1968</v>
      </c>
      <c r="I226" s="15">
        <v>227.5</v>
      </c>
      <c r="J226" s="77">
        <v>3</v>
      </c>
      <c r="K226" s="92"/>
    </row>
    <row r="227" spans="1:11" ht="20.399999999999999" x14ac:dyDescent="0.25">
      <c r="A227" s="14" t="s">
        <v>1505</v>
      </c>
      <c r="B227" s="14" t="s">
        <v>1969</v>
      </c>
      <c r="C227" s="14" t="s">
        <v>1970</v>
      </c>
      <c r="D227" s="314">
        <v>45809</v>
      </c>
      <c r="E227" s="16">
        <v>45824</v>
      </c>
      <c r="F227" s="14" t="s">
        <v>1971</v>
      </c>
      <c r="G227" s="14"/>
      <c r="H227" s="14" t="s">
        <v>1509</v>
      </c>
      <c r="I227" s="15">
        <v>400.4</v>
      </c>
      <c r="J227" s="77">
        <v>3</v>
      </c>
      <c r="K227" s="92"/>
    </row>
    <row r="228" spans="1:11" ht="20.399999999999999" x14ac:dyDescent="0.25">
      <c r="A228" s="14" t="s">
        <v>1505</v>
      </c>
      <c r="B228" s="14" t="s">
        <v>1972</v>
      </c>
      <c r="C228" s="14" t="s">
        <v>1973</v>
      </c>
      <c r="D228" s="314">
        <v>45808</v>
      </c>
      <c r="E228" s="16">
        <v>45824</v>
      </c>
      <c r="F228" s="14" t="s">
        <v>1974</v>
      </c>
      <c r="G228" s="14"/>
      <c r="H228" s="14" t="s">
        <v>1509</v>
      </c>
      <c r="I228" s="15">
        <v>329.3</v>
      </c>
      <c r="J228" s="77">
        <v>3</v>
      </c>
      <c r="K228" s="92"/>
    </row>
    <row r="229" spans="1:11" ht="30.6" x14ac:dyDescent="0.25">
      <c r="A229" s="14" t="s">
        <v>1505</v>
      </c>
      <c r="B229" s="14" t="s">
        <v>1975</v>
      </c>
      <c r="C229" s="14" t="s">
        <v>1976</v>
      </c>
      <c r="D229" s="314">
        <v>45826</v>
      </c>
      <c r="E229" s="16">
        <v>45826</v>
      </c>
      <c r="F229" s="14" t="s">
        <v>1977</v>
      </c>
      <c r="G229" s="14"/>
      <c r="H229" s="14" t="s">
        <v>1552</v>
      </c>
      <c r="I229" s="15">
        <v>71.679999999999993</v>
      </c>
      <c r="J229" s="77">
        <v>3</v>
      </c>
      <c r="K229" s="92"/>
    </row>
    <row r="230" spans="1:11" ht="30.6" x14ac:dyDescent="0.25">
      <c r="A230" s="14" t="s">
        <v>1505</v>
      </c>
      <c r="B230" s="14" t="s">
        <v>1978</v>
      </c>
      <c r="C230" s="14" t="s">
        <v>1979</v>
      </c>
      <c r="D230" s="314" t="s">
        <v>1980</v>
      </c>
      <c r="E230" s="16">
        <v>45834</v>
      </c>
      <c r="F230" s="14" t="s">
        <v>1981</v>
      </c>
      <c r="G230" s="14"/>
      <c r="H230" s="14" t="s">
        <v>1509</v>
      </c>
      <c r="I230" s="15">
        <v>1095.21</v>
      </c>
      <c r="J230" s="77">
        <v>3</v>
      </c>
      <c r="K230" s="92"/>
    </row>
    <row r="231" spans="1:11" ht="20.399999999999999" x14ac:dyDescent="0.25">
      <c r="A231" s="14" t="s">
        <v>1505</v>
      </c>
      <c r="B231" s="14" t="s">
        <v>1982</v>
      </c>
      <c r="C231" s="14" t="s">
        <v>1983</v>
      </c>
      <c r="D231" s="314">
        <v>45742</v>
      </c>
      <c r="E231" s="16"/>
      <c r="F231" s="14" t="s">
        <v>1984</v>
      </c>
      <c r="G231" s="14"/>
      <c r="H231" s="14" t="s">
        <v>1880</v>
      </c>
      <c r="I231" s="15">
        <v>32.299999999999997</v>
      </c>
      <c r="J231" s="77">
        <v>3</v>
      </c>
      <c r="K231" s="92"/>
    </row>
    <row r="232" spans="1:11" ht="13.2" x14ac:dyDescent="0.25">
      <c r="A232" s="14" t="s">
        <v>1505</v>
      </c>
      <c r="B232" s="14" t="s">
        <v>1985</v>
      </c>
      <c r="C232" s="14" t="s">
        <v>1986</v>
      </c>
      <c r="D232" s="314">
        <v>45804</v>
      </c>
      <c r="E232" s="16"/>
      <c r="F232" s="14" t="s">
        <v>1987</v>
      </c>
      <c r="G232" s="14"/>
      <c r="H232" s="14" t="s">
        <v>1939</v>
      </c>
      <c r="I232" s="15">
        <v>21.68</v>
      </c>
      <c r="J232" s="77">
        <v>3</v>
      </c>
      <c r="K232" s="92"/>
    </row>
    <row r="233" spans="1:11" ht="20.399999999999999" x14ac:dyDescent="0.25">
      <c r="A233" s="14" t="s">
        <v>1505</v>
      </c>
      <c r="B233" s="14" t="s">
        <v>1988</v>
      </c>
      <c r="C233" s="14" t="s">
        <v>1989</v>
      </c>
      <c r="D233" s="314">
        <v>45834</v>
      </c>
      <c r="E233" s="16"/>
      <c r="F233" s="14" t="s">
        <v>1990</v>
      </c>
      <c r="G233" s="14"/>
      <c r="H233" s="14" t="s">
        <v>1919</v>
      </c>
      <c r="I233" s="15">
        <v>10</v>
      </c>
      <c r="J233" s="77">
        <v>3</v>
      </c>
      <c r="K233" s="92"/>
    </row>
    <row r="234" spans="1:11" ht="30.6" x14ac:dyDescent="0.25">
      <c r="A234" s="14" t="s">
        <v>1505</v>
      </c>
      <c r="B234" s="14" t="s">
        <v>1991</v>
      </c>
      <c r="C234" s="14" t="s">
        <v>1992</v>
      </c>
      <c r="D234" s="16">
        <v>45776</v>
      </c>
      <c r="E234" s="16">
        <v>45789</v>
      </c>
      <c r="F234" s="14" t="s">
        <v>1993</v>
      </c>
      <c r="G234" s="14"/>
      <c r="H234" s="14" t="s">
        <v>1665</v>
      </c>
      <c r="I234" s="315">
        <v>38.799999999999997</v>
      </c>
      <c r="J234" s="77">
        <v>4</v>
      </c>
      <c r="K234" s="92"/>
    </row>
    <row r="235" spans="1:11" ht="30.6" x14ac:dyDescent="0.25">
      <c r="A235" s="14" t="s">
        <v>1505</v>
      </c>
      <c r="B235" s="14" t="s">
        <v>1994</v>
      </c>
      <c r="C235" s="14" t="s">
        <v>1995</v>
      </c>
      <c r="D235" s="314">
        <v>45772</v>
      </c>
      <c r="E235" s="16">
        <v>45791</v>
      </c>
      <c r="F235" s="14" t="s">
        <v>1996</v>
      </c>
      <c r="G235" s="14"/>
      <c r="H235" s="14" t="s">
        <v>1509</v>
      </c>
      <c r="I235" s="315">
        <v>492.28</v>
      </c>
      <c r="J235" s="77">
        <v>4</v>
      </c>
      <c r="K235" s="92"/>
    </row>
    <row r="236" spans="1:11" ht="20.399999999999999" x14ac:dyDescent="0.25">
      <c r="A236" s="14" t="s">
        <v>1505</v>
      </c>
      <c r="B236" s="14" t="s">
        <v>1997</v>
      </c>
      <c r="C236" s="14" t="s">
        <v>1998</v>
      </c>
      <c r="D236" s="314">
        <v>45813</v>
      </c>
      <c r="E236" s="16">
        <v>45834</v>
      </c>
      <c r="F236" s="14" t="s">
        <v>1999</v>
      </c>
      <c r="G236" s="14"/>
      <c r="H236" s="14" t="s">
        <v>1746</v>
      </c>
      <c r="I236" s="315">
        <v>300.5</v>
      </c>
      <c r="J236" s="77">
        <v>4</v>
      </c>
      <c r="K236" s="92"/>
    </row>
    <row r="237" spans="1:11" ht="20.399999999999999" x14ac:dyDescent="0.25">
      <c r="A237" s="14" t="s">
        <v>1505</v>
      </c>
      <c r="B237" s="14" t="s">
        <v>2000</v>
      </c>
      <c r="C237" s="14" t="s">
        <v>2001</v>
      </c>
      <c r="D237" s="314">
        <v>45800</v>
      </c>
      <c r="E237" s="16">
        <v>45834</v>
      </c>
      <c r="F237" s="14" t="s">
        <v>2002</v>
      </c>
      <c r="G237" s="14"/>
      <c r="H237" s="14" t="s">
        <v>1665</v>
      </c>
      <c r="I237" s="315">
        <v>36.799999999999997</v>
      </c>
      <c r="J237" s="77">
        <v>4</v>
      </c>
      <c r="K237" s="92"/>
    </row>
    <row r="238" spans="1:11" ht="30.6" x14ac:dyDescent="0.25">
      <c r="A238" s="14" t="s">
        <v>1505</v>
      </c>
      <c r="B238" s="14" t="s">
        <v>2003</v>
      </c>
      <c r="C238" s="14" t="s">
        <v>2004</v>
      </c>
      <c r="D238" s="16">
        <v>45834</v>
      </c>
      <c r="E238" s="16">
        <v>45834</v>
      </c>
      <c r="F238" s="14" t="s">
        <v>2005</v>
      </c>
      <c r="G238" s="14"/>
      <c r="H238" s="14" t="s">
        <v>1509</v>
      </c>
      <c r="I238" s="315">
        <v>495.39</v>
      </c>
      <c r="J238" s="77">
        <v>4</v>
      </c>
      <c r="K238" s="92"/>
    </row>
    <row r="239" spans="1:11" ht="20.399999999999999" x14ac:dyDescent="0.25">
      <c r="A239" s="14" t="s">
        <v>1505</v>
      </c>
      <c r="B239" s="14" t="s">
        <v>2006</v>
      </c>
      <c r="C239" s="14" t="s">
        <v>2007</v>
      </c>
      <c r="D239" s="314">
        <v>45749</v>
      </c>
      <c r="E239" s="16"/>
      <c r="F239" s="14" t="s">
        <v>2008</v>
      </c>
      <c r="G239" s="14" t="s">
        <v>2009</v>
      </c>
      <c r="H239" s="14" t="s">
        <v>2010</v>
      </c>
      <c r="I239" s="15">
        <v>203.10999999999999</v>
      </c>
      <c r="J239" s="77">
        <v>4</v>
      </c>
      <c r="K239" s="92"/>
    </row>
    <row r="240" spans="1:11" ht="13.2" x14ac:dyDescent="0.25">
      <c r="A240" s="14" t="s">
        <v>1505</v>
      </c>
      <c r="B240" s="14" t="s">
        <v>2011</v>
      </c>
      <c r="C240" s="14" t="s">
        <v>2012</v>
      </c>
      <c r="D240" s="314">
        <v>45749</v>
      </c>
      <c r="E240" s="16"/>
      <c r="F240" s="14" t="s">
        <v>2013</v>
      </c>
      <c r="G240" s="14" t="s">
        <v>2009</v>
      </c>
      <c r="H240" s="14" t="s">
        <v>2010</v>
      </c>
      <c r="I240" s="15">
        <v>421.3</v>
      </c>
      <c r="J240" s="77">
        <v>4</v>
      </c>
      <c r="K240" s="92"/>
    </row>
    <row r="241" spans="1:11" ht="20.399999999999999" x14ac:dyDescent="0.25">
      <c r="A241" s="14" t="s">
        <v>1505</v>
      </c>
      <c r="B241" s="14" t="s">
        <v>2014</v>
      </c>
      <c r="C241" s="14" t="s">
        <v>2015</v>
      </c>
      <c r="D241" s="314">
        <v>45772</v>
      </c>
      <c r="E241" s="16"/>
      <c r="F241" s="14" t="s">
        <v>2016</v>
      </c>
      <c r="G241" s="14" t="s">
        <v>2009</v>
      </c>
      <c r="H241" s="14" t="s">
        <v>2010</v>
      </c>
      <c r="I241" s="15">
        <v>756.38</v>
      </c>
      <c r="J241" s="77">
        <v>4</v>
      </c>
      <c r="K241" s="92"/>
    </row>
    <row r="242" spans="1:11" ht="20.399999999999999" x14ac:dyDescent="0.25">
      <c r="A242" s="14" t="s">
        <v>1505</v>
      </c>
      <c r="B242" s="14" t="s">
        <v>2017</v>
      </c>
      <c r="C242" s="14" t="s">
        <v>2018</v>
      </c>
      <c r="D242" s="314">
        <v>45782</v>
      </c>
      <c r="E242" s="16"/>
      <c r="F242" s="14" t="s">
        <v>2019</v>
      </c>
      <c r="G242" s="14" t="s">
        <v>2009</v>
      </c>
      <c r="H242" s="14" t="s">
        <v>2010</v>
      </c>
      <c r="I242" s="15">
        <v>203.10999999999999</v>
      </c>
      <c r="J242" s="77">
        <v>4</v>
      </c>
      <c r="K242" s="92"/>
    </row>
    <row r="243" spans="1:11" ht="13.2" x14ac:dyDescent="0.25">
      <c r="A243" s="14" t="s">
        <v>1505</v>
      </c>
      <c r="B243" s="14" t="s">
        <v>2020</v>
      </c>
      <c r="C243" s="14" t="s">
        <v>2021</v>
      </c>
      <c r="D243" s="314">
        <v>45782</v>
      </c>
      <c r="E243" s="16"/>
      <c r="F243" s="14" t="s">
        <v>2022</v>
      </c>
      <c r="G243" s="14" t="s">
        <v>2009</v>
      </c>
      <c r="H243" s="14" t="s">
        <v>2010</v>
      </c>
      <c r="I243" s="15">
        <v>421.3</v>
      </c>
      <c r="J243" s="77">
        <v>4</v>
      </c>
      <c r="K243" s="92"/>
    </row>
    <row r="244" spans="1:11" ht="20.399999999999999" x14ac:dyDescent="0.25">
      <c r="A244" s="14" t="s">
        <v>1505</v>
      </c>
      <c r="B244" s="14" t="s">
        <v>2023</v>
      </c>
      <c r="C244" s="14" t="s">
        <v>2024</v>
      </c>
      <c r="D244" s="314">
        <v>45810</v>
      </c>
      <c r="E244" s="16"/>
      <c r="F244" s="14" t="s">
        <v>2025</v>
      </c>
      <c r="G244" s="14" t="s">
        <v>2009</v>
      </c>
      <c r="H244" s="14" t="s">
        <v>2010</v>
      </c>
      <c r="I244" s="15">
        <v>203.10999999999999</v>
      </c>
      <c r="J244" s="77">
        <v>4</v>
      </c>
      <c r="K244" s="92"/>
    </row>
    <row r="245" spans="1:11" ht="13.2" x14ac:dyDescent="0.25">
      <c r="A245" s="14" t="s">
        <v>1505</v>
      </c>
      <c r="B245" s="14" t="s">
        <v>2026</v>
      </c>
      <c r="C245" s="14" t="s">
        <v>2027</v>
      </c>
      <c r="D245" s="314">
        <v>45810</v>
      </c>
      <c r="E245" s="16"/>
      <c r="F245" s="14" t="s">
        <v>2028</v>
      </c>
      <c r="G245" s="14" t="s">
        <v>2009</v>
      </c>
      <c r="H245" s="14" t="s">
        <v>2010</v>
      </c>
      <c r="I245" s="15">
        <v>421.3</v>
      </c>
      <c r="J245" s="77">
        <v>4</v>
      </c>
      <c r="K245" s="92"/>
    </row>
    <row r="246" spans="1:11" ht="13.2" x14ac:dyDescent="0.25">
      <c r="A246" s="14" t="s">
        <v>1505</v>
      </c>
      <c r="B246" s="14" t="s">
        <v>2029</v>
      </c>
      <c r="C246" s="14" t="s">
        <v>2030</v>
      </c>
      <c r="D246" s="314">
        <v>45757</v>
      </c>
      <c r="E246" s="16"/>
      <c r="F246" s="14" t="s">
        <v>2031</v>
      </c>
      <c r="G246" s="14" t="s">
        <v>2009</v>
      </c>
      <c r="H246" s="14" t="s">
        <v>2010</v>
      </c>
      <c r="I246" s="15">
        <v>30.75</v>
      </c>
      <c r="J246" s="77">
        <v>4</v>
      </c>
      <c r="K246" s="92"/>
    </row>
    <row r="247" spans="1:11" ht="13.2" x14ac:dyDescent="0.25">
      <c r="A247" s="14" t="s">
        <v>1505</v>
      </c>
      <c r="B247" s="14" t="s">
        <v>2032</v>
      </c>
      <c r="C247" s="14" t="s">
        <v>2033</v>
      </c>
      <c r="D247" s="314">
        <v>45796</v>
      </c>
      <c r="E247" s="16"/>
      <c r="F247" s="14" t="s">
        <v>2034</v>
      </c>
      <c r="G247" s="14" t="s">
        <v>2009</v>
      </c>
      <c r="H247" s="14" t="s">
        <v>2010</v>
      </c>
      <c r="I247" s="315">
        <v>34.25</v>
      </c>
      <c r="J247" s="77">
        <v>4</v>
      </c>
      <c r="K247" s="92"/>
    </row>
    <row r="248" spans="1:11" ht="20.399999999999999" x14ac:dyDescent="0.25">
      <c r="A248" s="14" t="s">
        <v>1505</v>
      </c>
      <c r="B248" s="14" t="s">
        <v>2035</v>
      </c>
      <c r="C248" s="14" t="s">
        <v>2036</v>
      </c>
      <c r="D248" s="314" t="s">
        <v>2037</v>
      </c>
      <c r="E248" s="314">
        <v>45803</v>
      </c>
      <c r="F248" s="14" t="s">
        <v>2038</v>
      </c>
      <c r="G248" s="14"/>
      <c r="H248" s="14" t="s">
        <v>1509</v>
      </c>
      <c r="I248" s="315">
        <v>30.2</v>
      </c>
      <c r="J248" s="77">
        <v>4</v>
      </c>
      <c r="K248" s="92"/>
    </row>
    <row r="249" spans="1:11" ht="13.2" x14ac:dyDescent="0.25">
      <c r="A249" s="14" t="s">
        <v>1505</v>
      </c>
      <c r="B249" s="14" t="s">
        <v>2039</v>
      </c>
      <c r="C249" s="14" t="s">
        <v>2040</v>
      </c>
      <c r="D249" s="314">
        <v>45819</v>
      </c>
      <c r="E249" s="16"/>
      <c r="F249" s="14" t="s">
        <v>2041</v>
      </c>
      <c r="G249" s="14" t="s">
        <v>2009</v>
      </c>
      <c r="H249" s="14" t="s">
        <v>2010</v>
      </c>
      <c r="I249" s="315">
        <v>30.75</v>
      </c>
      <c r="J249" s="77">
        <v>4</v>
      </c>
      <c r="K249" s="92"/>
    </row>
    <row r="250" spans="1:11" ht="13.2" x14ac:dyDescent="0.25">
      <c r="A250" s="14" t="s">
        <v>1505</v>
      </c>
      <c r="B250" s="14" t="s">
        <v>2042</v>
      </c>
      <c r="C250" s="14" t="s">
        <v>2043</v>
      </c>
      <c r="D250" s="314">
        <v>45747</v>
      </c>
      <c r="E250" s="16"/>
      <c r="F250" s="14" t="s">
        <v>2044</v>
      </c>
      <c r="G250" s="14" t="s">
        <v>2045</v>
      </c>
      <c r="H250" s="14" t="s">
        <v>2046</v>
      </c>
      <c r="I250" s="15">
        <v>208</v>
      </c>
      <c r="J250" s="77">
        <v>4</v>
      </c>
      <c r="K250" s="92"/>
    </row>
    <row r="251" spans="1:11" ht="13.2" x14ac:dyDescent="0.25">
      <c r="A251" s="14" t="s">
        <v>1505</v>
      </c>
      <c r="B251" s="14" t="s">
        <v>2047</v>
      </c>
      <c r="C251" s="14" t="s">
        <v>2048</v>
      </c>
      <c r="D251" s="314">
        <v>45835</v>
      </c>
      <c r="E251" s="16"/>
      <c r="F251" s="14" t="s">
        <v>2049</v>
      </c>
      <c r="G251" s="14" t="s">
        <v>1823</v>
      </c>
      <c r="H251" s="14" t="s">
        <v>1824</v>
      </c>
      <c r="I251" s="15">
        <v>65</v>
      </c>
      <c r="J251" s="77">
        <v>4</v>
      </c>
      <c r="K251" s="92"/>
    </row>
    <row r="252" spans="1:11" ht="20.399999999999999" x14ac:dyDescent="0.25">
      <c r="A252" s="14" t="s">
        <v>1505</v>
      </c>
      <c r="B252" s="14" t="s">
        <v>1795</v>
      </c>
      <c r="C252" s="14" t="s">
        <v>1795</v>
      </c>
      <c r="D252" s="314">
        <v>45688</v>
      </c>
      <c r="E252" s="16">
        <v>45691</v>
      </c>
      <c r="F252" s="14" t="s">
        <v>1796</v>
      </c>
      <c r="G252" s="14"/>
      <c r="H252" s="14" t="s">
        <v>1810</v>
      </c>
      <c r="I252" s="15">
        <v>4265</v>
      </c>
      <c r="J252" s="77">
        <v>4</v>
      </c>
      <c r="K252" s="92"/>
    </row>
    <row r="253" spans="1:11" ht="20.399999999999999" x14ac:dyDescent="0.25">
      <c r="A253" s="14" t="s">
        <v>1505</v>
      </c>
      <c r="B253" s="14" t="s">
        <v>1798</v>
      </c>
      <c r="C253" s="14" t="s">
        <v>1798</v>
      </c>
      <c r="D253" s="314">
        <v>45716</v>
      </c>
      <c r="E253" s="16">
        <v>45719</v>
      </c>
      <c r="F253" s="14" t="s">
        <v>1799</v>
      </c>
      <c r="G253" s="14"/>
      <c r="H253" s="14" t="s">
        <v>1810</v>
      </c>
      <c r="I253" s="15">
        <v>4128.8</v>
      </c>
      <c r="J253" s="77">
        <v>4</v>
      </c>
      <c r="K253" s="92"/>
    </row>
    <row r="254" spans="1:11" ht="20.399999999999999" x14ac:dyDescent="0.25">
      <c r="A254" s="14" t="s">
        <v>1505</v>
      </c>
      <c r="B254" s="14" t="s">
        <v>1800</v>
      </c>
      <c r="C254" s="14" t="s">
        <v>1800</v>
      </c>
      <c r="D254" s="314">
        <v>45747</v>
      </c>
      <c r="E254" s="16">
        <v>45748</v>
      </c>
      <c r="F254" s="14" t="s">
        <v>1801</v>
      </c>
      <c r="G254" s="14"/>
      <c r="H254" s="14" t="s">
        <v>1810</v>
      </c>
      <c r="I254" s="15">
        <v>4128.8</v>
      </c>
      <c r="J254" s="77">
        <v>4</v>
      </c>
      <c r="K254" s="92"/>
    </row>
    <row r="255" spans="1:11" ht="20.399999999999999" x14ac:dyDescent="0.25">
      <c r="A255" s="14" t="s">
        <v>1505</v>
      </c>
      <c r="B255" s="14" t="s">
        <v>1802</v>
      </c>
      <c r="C255" s="14" t="s">
        <v>1802</v>
      </c>
      <c r="D255" s="314">
        <v>45777</v>
      </c>
      <c r="E255" s="16">
        <v>45779</v>
      </c>
      <c r="F255" s="14" t="s">
        <v>1803</v>
      </c>
      <c r="G255" s="14"/>
      <c r="H255" s="14" t="s">
        <v>1810</v>
      </c>
      <c r="I255" s="15">
        <v>4128.8</v>
      </c>
      <c r="J255" s="77">
        <v>4</v>
      </c>
      <c r="K255" s="92"/>
    </row>
    <row r="256" spans="1:11" ht="20.399999999999999" x14ac:dyDescent="0.25">
      <c r="A256" s="14" t="s">
        <v>1505</v>
      </c>
      <c r="B256" s="14" t="s">
        <v>1805</v>
      </c>
      <c r="C256" s="14" t="s">
        <v>1805</v>
      </c>
      <c r="D256" s="314">
        <v>45808</v>
      </c>
      <c r="E256" s="16">
        <v>45810</v>
      </c>
      <c r="F256" s="14" t="s">
        <v>1806</v>
      </c>
      <c r="G256" s="14"/>
      <c r="H256" s="14" t="s">
        <v>1810</v>
      </c>
      <c r="I256" s="15">
        <v>4128.8</v>
      </c>
      <c r="J256" s="77">
        <v>4</v>
      </c>
      <c r="K256" s="92"/>
    </row>
    <row r="257" spans="1:13" ht="20.399999999999999" x14ac:dyDescent="0.25">
      <c r="A257" s="14" t="s">
        <v>1505</v>
      </c>
      <c r="B257" s="14" t="s">
        <v>1808</v>
      </c>
      <c r="C257" s="14" t="s">
        <v>1808</v>
      </c>
      <c r="D257" s="314">
        <v>45838</v>
      </c>
      <c r="E257" s="16">
        <v>45840</v>
      </c>
      <c r="F257" s="14" t="s">
        <v>1809</v>
      </c>
      <c r="G257" s="14"/>
      <c r="H257" s="14" t="s">
        <v>1810</v>
      </c>
      <c r="I257" s="15">
        <v>4128.8</v>
      </c>
      <c r="J257" s="77">
        <v>4</v>
      </c>
      <c r="K257" s="92"/>
    </row>
    <row r="258" spans="1:13" ht="20.399999999999999" x14ac:dyDescent="0.25">
      <c r="A258" s="14" t="s">
        <v>1505</v>
      </c>
      <c r="B258" s="14" t="s">
        <v>2050</v>
      </c>
      <c r="C258" s="14" t="s">
        <v>2051</v>
      </c>
      <c r="D258" s="314">
        <v>45783</v>
      </c>
      <c r="E258" s="16"/>
      <c r="F258" s="14" t="s">
        <v>2052</v>
      </c>
      <c r="G258" s="14" t="s">
        <v>2053</v>
      </c>
      <c r="H258" s="14" t="s">
        <v>2054</v>
      </c>
      <c r="I258" s="15">
        <v>434.82</v>
      </c>
      <c r="J258" s="77">
        <v>4</v>
      </c>
      <c r="K258" s="92"/>
    </row>
    <row r="259" spans="1:13" ht="30.6" x14ac:dyDescent="0.25">
      <c r="A259" s="14" t="s">
        <v>1505</v>
      </c>
      <c r="B259" s="14" t="s">
        <v>2055</v>
      </c>
      <c r="C259" s="14" t="s">
        <v>2056</v>
      </c>
      <c r="D259" s="314">
        <v>45789</v>
      </c>
      <c r="E259" s="16"/>
      <c r="F259" s="14" t="s">
        <v>2057</v>
      </c>
      <c r="G259" s="14" t="s">
        <v>2058</v>
      </c>
      <c r="H259" s="14" t="s">
        <v>2059</v>
      </c>
      <c r="I259" s="15">
        <v>740</v>
      </c>
      <c r="J259" s="77">
        <v>4</v>
      </c>
      <c r="K259" s="92"/>
    </row>
    <row r="260" spans="1:13" ht="20.399999999999999" x14ac:dyDescent="0.25">
      <c r="A260" s="14" t="s">
        <v>1505</v>
      </c>
      <c r="B260" s="14" t="s">
        <v>2060</v>
      </c>
      <c r="C260" s="14" t="s">
        <v>2061</v>
      </c>
      <c r="D260" s="314">
        <v>45788</v>
      </c>
      <c r="E260" s="314">
        <v>45791</v>
      </c>
      <c r="F260" s="14" t="s">
        <v>2062</v>
      </c>
      <c r="G260" s="14"/>
      <c r="H260" s="14" t="s">
        <v>1509</v>
      </c>
      <c r="I260" s="15">
        <v>460.84000000000003</v>
      </c>
      <c r="J260" s="77">
        <v>4</v>
      </c>
      <c r="K260" s="92"/>
    </row>
    <row r="261" spans="1:13" ht="13.2" x14ac:dyDescent="0.25">
      <c r="A261" s="14" t="s">
        <v>1505</v>
      </c>
      <c r="B261" s="14" t="s">
        <v>2063</v>
      </c>
      <c r="C261" s="14" t="s">
        <v>2064</v>
      </c>
      <c r="D261" s="314">
        <v>45688</v>
      </c>
      <c r="E261" s="16"/>
      <c r="F261" s="14" t="s">
        <v>2065</v>
      </c>
      <c r="G261" s="14"/>
      <c r="H261" s="14" t="s">
        <v>2066</v>
      </c>
      <c r="I261" s="15">
        <v>8.8800000000000008</v>
      </c>
      <c r="J261" s="77">
        <v>4</v>
      </c>
      <c r="K261" s="92"/>
    </row>
    <row r="262" spans="1:13" ht="13.2" x14ac:dyDescent="0.25">
      <c r="A262" s="14" t="s">
        <v>1505</v>
      </c>
      <c r="B262" s="14" t="s">
        <v>2067</v>
      </c>
      <c r="C262" s="14" t="s">
        <v>2068</v>
      </c>
      <c r="D262" s="314">
        <v>45716</v>
      </c>
      <c r="E262" s="16"/>
      <c r="F262" s="14" t="s">
        <v>2069</v>
      </c>
      <c r="G262" s="14"/>
      <c r="H262" s="14" t="s">
        <v>2066</v>
      </c>
      <c r="I262" s="15">
        <v>22</v>
      </c>
      <c r="J262" s="77">
        <v>4</v>
      </c>
      <c r="K262" s="92"/>
    </row>
    <row r="263" spans="1:13" ht="13.2" x14ac:dyDescent="0.25">
      <c r="A263" s="14" t="s">
        <v>1505</v>
      </c>
      <c r="B263" s="14" t="s">
        <v>1982</v>
      </c>
      <c r="C263" s="14" t="s">
        <v>1983</v>
      </c>
      <c r="D263" s="314">
        <v>45747</v>
      </c>
      <c r="E263" s="16"/>
      <c r="F263" s="14" t="s">
        <v>2070</v>
      </c>
      <c r="G263" s="14"/>
      <c r="H263" s="14" t="s">
        <v>2066</v>
      </c>
      <c r="I263" s="15">
        <v>22</v>
      </c>
      <c r="J263" s="77">
        <v>4</v>
      </c>
      <c r="K263" s="92"/>
    </row>
    <row r="264" spans="1:13" ht="13.2" x14ac:dyDescent="0.25">
      <c r="A264" s="14" t="s">
        <v>1505</v>
      </c>
      <c r="B264" s="14" t="s">
        <v>2071</v>
      </c>
      <c r="C264" s="14" t="s">
        <v>2072</v>
      </c>
      <c r="D264" s="314">
        <v>45777</v>
      </c>
      <c r="E264" s="16"/>
      <c r="F264" s="14" t="s">
        <v>2073</v>
      </c>
      <c r="G264" s="14"/>
      <c r="H264" s="14" t="s">
        <v>2066</v>
      </c>
      <c r="I264" s="15">
        <v>22</v>
      </c>
      <c r="J264" s="77">
        <v>4</v>
      </c>
      <c r="K264" s="92"/>
    </row>
    <row r="265" spans="1:13" ht="13.2" x14ac:dyDescent="0.25">
      <c r="A265" s="14" t="s">
        <v>1505</v>
      </c>
      <c r="B265" s="14" t="s">
        <v>1985</v>
      </c>
      <c r="C265" s="14" t="s">
        <v>1986</v>
      </c>
      <c r="D265" s="314">
        <v>45808</v>
      </c>
      <c r="E265" s="16"/>
      <c r="F265" s="14" t="s">
        <v>2074</v>
      </c>
      <c r="G265" s="14"/>
      <c r="H265" s="14" t="s">
        <v>2066</v>
      </c>
      <c r="I265" s="15">
        <v>22</v>
      </c>
      <c r="J265" s="77">
        <v>4</v>
      </c>
      <c r="K265" s="92"/>
    </row>
    <row r="266" spans="1:13" ht="13.2" x14ac:dyDescent="0.25">
      <c r="A266" s="14" t="s">
        <v>1505</v>
      </c>
      <c r="B266" s="14" t="s">
        <v>1988</v>
      </c>
      <c r="C266" s="14" t="s">
        <v>1989</v>
      </c>
      <c r="D266" s="314">
        <v>45838</v>
      </c>
      <c r="E266" s="16"/>
      <c r="F266" s="14" t="s">
        <v>2075</v>
      </c>
      <c r="G266" s="14"/>
      <c r="H266" s="14" t="s">
        <v>2066</v>
      </c>
      <c r="I266" s="15">
        <v>22</v>
      </c>
      <c r="J266" s="77">
        <v>4</v>
      </c>
      <c r="K266" s="92"/>
    </row>
    <row r="267" spans="1:13" ht="20.399999999999999" x14ac:dyDescent="0.25">
      <c r="A267" s="14" t="s">
        <v>2076</v>
      </c>
      <c r="B267" s="14" t="s">
        <v>2077</v>
      </c>
      <c r="C267" s="14" t="s">
        <v>2078</v>
      </c>
      <c r="D267" s="314">
        <v>45865</v>
      </c>
      <c r="E267" s="16"/>
      <c r="F267" s="14" t="s">
        <v>2079</v>
      </c>
      <c r="G267" s="14"/>
      <c r="H267" s="14" t="s">
        <v>2080</v>
      </c>
      <c r="I267" s="15">
        <v>13680</v>
      </c>
      <c r="J267" s="77">
        <v>5</v>
      </c>
      <c r="K267" s="92"/>
    </row>
    <row r="268" spans="1:13" ht="13.2" x14ac:dyDescent="0.25">
      <c r="A268" s="14" t="s">
        <v>2076</v>
      </c>
      <c r="B268" s="14" t="s">
        <v>2081</v>
      </c>
      <c r="C268" s="14" t="s">
        <v>2082</v>
      </c>
      <c r="D268" s="314">
        <v>45896</v>
      </c>
      <c r="E268" s="16"/>
      <c r="F268" s="14" t="s">
        <v>2083</v>
      </c>
      <c r="G268" s="14" t="s">
        <v>2084</v>
      </c>
      <c r="H268" s="14" t="s">
        <v>2085</v>
      </c>
      <c r="I268" s="15">
        <v>46320</v>
      </c>
      <c r="J268" s="77">
        <v>5</v>
      </c>
      <c r="K268" s="92"/>
    </row>
    <row r="269" spans="1:13" ht="13.2" x14ac:dyDescent="0.25">
      <c r="A269" s="14" t="s">
        <v>1505</v>
      </c>
      <c r="B269" s="14" t="s">
        <v>2092</v>
      </c>
      <c r="C269" s="14" t="s">
        <v>2100</v>
      </c>
      <c r="D269" s="16">
        <v>46070</v>
      </c>
      <c r="E269" s="16"/>
      <c r="F269" s="14" t="s">
        <v>2087</v>
      </c>
      <c r="G269" s="14" t="s">
        <v>2099</v>
      </c>
      <c r="H269" s="14" t="s">
        <v>2086</v>
      </c>
      <c r="I269" s="15">
        <v>248.6</v>
      </c>
      <c r="J269" s="77">
        <v>4</v>
      </c>
      <c r="K269" s="92"/>
    </row>
    <row r="270" spans="1:13" ht="30.6" x14ac:dyDescent="0.25">
      <c r="A270" s="14" t="s">
        <v>1505</v>
      </c>
      <c r="B270" s="14" t="s">
        <v>2096</v>
      </c>
      <c r="C270" s="14" t="s">
        <v>2097</v>
      </c>
      <c r="D270" s="16">
        <v>46057</v>
      </c>
      <c r="E270" s="16">
        <v>46076</v>
      </c>
      <c r="F270" s="14" t="s">
        <v>2088</v>
      </c>
      <c r="G270" s="14"/>
      <c r="H270" s="14" t="s">
        <v>1746</v>
      </c>
      <c r="I270" s="15">
        <v>326.8</v>
      </c>
      <c r="J270" s="77">
        <v>4</v>
      </c>
      <c r="K270" s="92"/>
    </row>
    <row r="271" spans="1:13" ht="13.2" x14ac:dyDescent="0.25">
      <c r="A271" s="14" t="s">
        <v>1505</v>
      </c>
      <c r="B271" s="14" t="s">
        <v>2095</v>
      </c>
      <c r="C271" s="14" t="s">
        <v>2101</v>
      </c>
      <c r="D271" s="16">
        <v>46066</v>
      </c>
      <c r="E271" s="16"/>
      <c r="F271" s="14" t="s">
        <v>2089</v>
      </c>
      <c r="G271" s="14" t="s">
        <v>2102</v>
      </c>
      <c r="H271" s="14" t="s">
        <v>2010</v>
      </c>
      <c r="I271" s="15">
        <v>30.75</v>
      </c>
      <c r="J271" s="77">
        <v>4</v>
      </c>
      <c r="K271" s="92"/>
    </row>
    <row r="272" spans="1:13" ht="13.2" x14ac:dyDescent="0.25">
      <c r="A272" s="14" t="s">
        <v>1505</v>
      </c>
      <c r="B272" s="14" t="s">
        <v>2093</v>
      </c>
      <c r="C272" s="14" t="s">
        <v>2094</v>
      </c>
      <c r="D272" s="16">
        <v>46079</v>
      </c>
      <c r="E272" s="16">
        <v>46079</v>
      </c>
      <c r="F272" s="14" t="s">
        <v>2090</v>
      </c>
      <c r="G272" s="14"/>
      <c r="H272" s="14" t="s">
        <v>1509</v>
      </c>
      <c r="I272" s="15">
        <v>38</v>
      </c>
      <c r="J272" s="77">
        <v>4</v>
      </c>
      <c r="K272" s="92"/>
      <c r="M272" s="317"/>
    </row>
    <row r="273" spans="1:11" ht="13.2" x14ac:dyDescent="0.25">
      <c r="A273" s="14" t="s">
        <v>1505</v>
      </c>
      <c r="B273" s="14" t="s">
        <v>2092</v>
      </c>
      <c r="C273" s="14" t="s">
        <v>2100</v>
      </c>
      <c r="D273" s="16">
        <v>46070</v>
      </c>
      <c r="E273" s="16"/>
      <c r="F273" s="14" t="s">
        <v>2091</v>
      </c>
      <c r="G273" s="14" t="s">
        <v>2099</v>
      </c>
      <c r="H273" s="14" t="s">
        <v>2086</v>
      </c>
      <c r="I273" s="15">
        <v>4.3099999999999996</v>
      </c>
      <c r="J273" s="77">
        <v>4</v>
      </c>
      <c r="K273" s="316"/>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75" priority="54" stopIfTrue="1">
      <formula>$A1055&lt;&gt;""</formula>
    </cfRule>
  </conditionalFormatting>
  <conditionalFormatting sqref="A1112:H1113">
    <cfRule type="expression" dxfId="74" priority="65" stopIfTrue="1">
      <formula>$A1112&lt;&gt;""</formula>
    </cfRule>
  </conditionalFormatting>
  <conditionalFormatting sqref="A107:J5000">
    <cfRule type="expression" dxfId="73" priority="1" stopIfTrue="1">
      <formula>$A107&lt;&gt;""</formula>
    </cfRule>
  </conditionalFormatting>
  <conditionalFormatting sqref="B472:E477">
    <cfRule type="expression" dxfId="72" priority="156" stopIfTrue="1">
      <formula>$A472&lt;&gt;""</formula>
    </cfRule>
  </conditionalFormatting>
  <conditionalFormatting sqref="B484:E488">
    <cfRule type="expression" dxfId="71" priority="191" stopIfTrue="1">
      <formula>$A484&lt;&gt;""</formula>
    </cfRule>
  </conditionalFormatting>
  <conditionalFormatting sqref="B689:E689">
    <cfRule type="expression" dxfId="70" priority="83" stopIfTrue="1">
      <formula>$A689&lt;&gt;""</formula>
    </cfRule>
  </conditionalFormatting>
  <conditionalFormatting sqref="B691:E691 H691:I691 B692:I693 B694:E699 H694:I699">
    <cfRule type="expression" dxfId="69" priority="43" stopIfTrue="1">
      <formula>$A691&lt;&gt;""</formula>
    </cfRule>
  </conditionalFormatting>
  <conditionalFormatting sqref="B701:E701 H701:I701">
    <cfRule type="expression" dxfId="68" priority="34" stopIfTrue="1">
      <formula>$A701&lt;&gt;""</formula>
    </cfRule>
  </conditionalFormatting>
  <conditionalFormatting sqref="B819:E819">
    <cfRule type="expression" dxfId="67" priority="106" stopIfTrue="1">
      <formula>$A819&lt;&gt;""</formula>
    </cfRule>
  </conditionalFormatting>
  <conditionalFormatting sqref="B1110:E1110">
    <cfRule type="expression" dxfId="66" priority="152" stopIfTrue="1">
      <formula>$A1110&lt;&gt;""</formula>
    </cfRule>
  </conditionalFormatting>
  <conditionalFormatting sqref="B1114:E1114">
    <cfRule type="expression" dxfId="65" priority="208" stopIfTrue="1">
      <formula>$A1114&lt;&gt;""</formula>
    </cfRule>
  </conditionalFormatting>
  <conditionalFormatting sqref="B1131:E1136">
    <cfRule type="expression" dxfId="64" priority="198" stopIfTrue="1">
      <formula>$A1131&lt;&gt;""</formula>
    </cfRule>
  </conditionalFormatting>
  <conditionalFormatting sqref="B1138:E1148">
    <cfRule type="expression" dxfId="63" priority="66" stopIfTrue="1">
      <formula>$A1138&lt;&gt;""</formula>
    </cfRule>
  </conditionalFormatting>
  <conditionalFormatting sqref="B1152:E1152">
    <cfRule type="expression" dxfId="62" priority="92" stopIfTrue="1">
      <formula>$A1152&lt;&gt;""</formula>
    </cfRule>
  </conditionalFormatting>
  <conditionalFormatting sqref="B1253:E1260 I1253:J1270">
    <cfRule type="expression" dxfId="61" priority="142" stopIfTrue="1">
      <formula>$A1253&lt;&gt;""</formula>
    </cfRule>
  </conditionalFormatting>
  <conditionalFormatting sqref="B1293:E1301">
    <cfRule type="expression" dxfId="60" priority="177" stopIfTrue="1">
      <formula>$A1293&lt;&gt;""</formula>
    </cfRule>
  </conditionalFormatting>
  <conditionalFormatting sqref="B1303:E1326">
    <cfRule type="expression" dxfId="59" priority="56" stopIfTrue="1">
      <formula>$A1303&lt;&gt;""</formula>
    </cfRule>
  </conditionalFormatting>
  <conditionalFormatting sqref="B1360:E1363">
    <cfRule type="expression" dxfId="58" priority="73" stopIfTrue="1">
      <formula>$A1360&lt;&gt;""</formula>
    </cfRule>
  </conditionalFormatting>
  <conditionalFormatting sqref="B1365:E1367">
    <cfRule type="expression" dxfId="57" priority="278" stopIfTrue="1">
      <formula>$A1365&lt;&gt;""</formula>
    </cfRule>
  </conditionalFormatting>
  <conditionalFormatting sqref="B1369:E1379">
    <cfRule type="expression" dxfId="56" priority="97" stopIfTrue="1">
      <formula>$A1369&lt;&gt;""</formula>
    </cfRule>
  </conditionalFormatting>
  <conditionalFormatting sqref="B1393:E1404">
    <cfRule type="expression" dxfId="55" priority="135" stopIfTrue="1">
      <formula>$A1393&lt;&gt;""</formula>
    </cfRule>
  </conditionalFormatting>
  <conditionalFormatting sqref="B1412:E1450">
    <cfRule type="expression" dxfId="54" priority="172" stopIfTrue="1">
      <formula>$A1412&lt;&gt;""</formula>
    </cfRule>
  </conditionalFormatting>
  <conditionalFormatting sqref="B1453:E1458">
    <cfRule type="expression" dxfId="53" priority="242" stopIfTrue="1">
      <formula>$A1453&lt;&gt;""</formula>
    </cfRule>
  </conditionalFormatting>
  <conditionalFormatting sqref="B489:G489">
    <cfRule type="expression" dxfId="52" priority="192" stopIfTrue="1">
      <formula>$A489&lt;&gt;""</formula>
    </cfRule>
  </conditionalFormatting>
  <conditionalFormatting sqref="B478:H483">
    <cfRule type="expression" dxfId="51" priority="212" stopIfTrue="1">
      <formula>$A478&lt;&gt;""</formula>
    </cfRule>
  </conditionalFormatting>
  <conditionalFormatting sqref="B490:H496">
    <cfRule type="expression" dxfId="50" priority="168" stopIfTrue="1">
      <formula>$A490&lt;&gt;""</formula>
    </cfRule>
  </conditionalFormatting>
  <conditionalFormatting sqref="B1067:H1082">
    <cfRule type="expression" dxfId="49" priority="238" stopIfTrue="1">
      <formula>$A1067&lt;&gt;""</formula>
    </cfRule>
  </conditionalFormatting>
  <conditionalFormatting sqref="B1272:H1274 B1275:E1288 H1275:H1288">
    <cfRule type="expression" dxfId="48" priority="167" stopIfTrue="1">
      <formula>$A1272&lt;&gt;""</formula>
    </cfRule>
  </conditionalFormatting>
  <conditionalFormatting sqref="B1290:H1292">
    <cfRule type="expression" dxfId="47" priority="62" stopIfTrue="1">
      <formula>$A1290&lt;&gt;""</formula>
    </cfRule>
  </conditionalFormatting>
  <conditionalFormatting sqref="B1364:H1364">
    <cfRule type="expression" dxfId="46" priority="308" stopIfTrue="1">
      <formula>$A1364&lt;&gt;""</formula>
    </cfRule>
  </conditionalFormatting>
  <conditionalFormatting sqref="B1380:H1385">
    <cfRule type="expression" dxfId="45" priority="36" stopIfTrue="1">
      <formula>$A1380&lt;&gt;""</formula>
    </cfRule>
  </conditionalFormatting>
  <conditionalFormatting sqref="B1410:H1411">
    <cfRule type="expression" dxfId="44" priority="215" stopIfTrue="1">
      <formula>$A1410&lt;&gt;""</formula>
    </cfRule>
  </conditionalFormatting>
  <conditionalFormatting sqref="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43" priority="309" stopIfTrue="1">
      <formula>$A470&lt;&gt;""</formula>
    </cfRule>
  </conditionalFormatting>
  <conditionalFormatting sqref="B497:I499">
    <cfRule type="expression" dxfId="42" priority="114" stopIfTrue="1">
      <formula>$A497&lt;&gt;""</formula>
    </cfRule>
  </conditionalFormatting>
  <conditionalFormatting sqref="B645:I688">
    <cfRule type="expression" dxfId="41" priority="275" stopIfTrue="1">
      <formula>$A645&lt;&gt;""</formula>
    </cfRule>
  </conditionalFormatting>
  <conditionalFormatting sqref="B690:I690">
    <cfRule type="expression" dxfId="40" priority="41" stopIfTrue="1">
      <formula>$A690&lt;&gt;""</formula>
    </cfRule>
  </conditionalFormatting>
  <conditionalFormatting sqref="B1137:I1137">
    <cfRule type="expression" dxfId="39" priority="166" stopIfTrue="1">
      <formula>$A1137&lt;&gt;""</formula>
    </cfRule>
  </conditionalFormatting>
  <conditionalFormatting sqref="B1149:I1151">
    <cfRule type="expression" dxfId="38" priority="35" stopIfTrue="1">
      <formula>$A1149&lt;&gt;""</formula>
    </cfRule>
  </conditionalFormatting>
  <conditionalFormatting sqref="B1153:I1157">
    <cfRule type="expression" dxfId="37" priority="37" stopIfTrue="1">
      <formula>$A1153&lt;&gt;""</formula>
    </cfRule>
  </conditionalFormatting>
  <conditionalFormatting sqref="B1271:I1271 I1272:I1288">
    <cfRule type="expression" dxfId="36" priority="170" stopIfTrue="1">
      <formula>$A1271&lt;&gt;""</formula>
    </cfRule>
  </conditionalFormatting>
  <conditionalFormatting sqref="B1368:I1368">
    <cfRule type="expression" dxfId="35" priority="165" stopIfTrue="1">
      <formula>$A1368&lt;&gt;""</formula>
    </cfRule>
  </conditionalFormatting>
  <conditionalFormatting sqref="B269:J320">
    <cfRule type="expression" dxfId="34" priority="112" stopIfTrue="1">
      <formula>$A269&lt;&gt;""</formula>
    </cfRule>
  </conditionalFormatting>
  <conditionalFormatting sqref="B360:J420">
    <cfRule type="expression" dxfId="33" priority="280" stopIfTrue="1">
      <formula>$A360&lt;&gt;""</formula>
    </cfRule>
  </conditionalFormatting>
  <conditionalFormatting sqref="B457:J458">
    <cfRule type="expression" dxfId="32" priority="241" stopIfTrue="1">
      <formula>$A457&lt;&gt;""</formula>
    </cfRule>
  </conditionalFormatting>
  <conditionalFormatting sqref="B599:J625">
    <cfRule type="expression" dxfId="31" priority="21" stopIfTrue="1">
      <formula>$A599&lt;&gt;""</formula>
    </cfRule>
  </conditionalFormatting>
  <conditionalFormatting sqref="B1053:J1054">
    <cfRule type="expression" dxfId="30" priority="236" stopIfTrue="1">
      <formula>$A1053&lt;&gt;""</formula>
    </cfRule>
  </conditionalFormatting>
  <conditionalFormatting sqref="B1127:J1130">
    <cfRule type="expression" dxfId="29" priority="26" stopIfTrue="1">
      <formula>$A1127&lt;&gt;""</formula>
    </cfRule>
  </conditionalFormatting>
  <conditionalFormatting sqref="B1158:J1252">
    <cfRule type="expression" dxfId="28" priority="52" stopIfTrue="1">
      <formula>$A1158&lt;&gt;""</formula>
    </cfRule>
  </conditionalFormatting>
  <conditionalFormatting sqref="B1406:J1406">
    <cfRule type="expression" dxfId="27" priority="217" stopIfTrue="1">
      <formula>$A1406&lt;&gt;""</formula>
    </cfRule>
  </conditionalFormatting>
  <conditionalFormatting sqref="B1461:J4374">
    <cfRule type="expression" dxfId="26" priority="61" stopIfTrue="1">
      <formula>$A1461&lt;&gt;""</formula>
    </cfRule>
  </conditionalFormatting>
  <conditionalFormatting sqref="F472:H473">
    <cfRule type="expression" dxfId="25" priority="158" stopIfTrue="1">
      <formula>$A472&lt;&gt;""</formula>
    </cfRule>
  </conditionalFormatting>
  <conditionalFormatting sqref="F476:H477">
    <cfRule type="expression" dxfId="24" priority="248" stopIfTrue="1">
      <formula>$A476&lt;&gt;""</formula>
    </cfRule>
  </conditionalFormatting>
  <conditionalFormatting sqref="F484:H486 H487:H489">
    <cfRule type="expression" dxfId="23" priority="190" stopIfTrue="1">
      <formula>$A484&lt;&gt;""</formula>
    </cfRule>
  </conditionalFormatting>
  <conditionalFormatting sqref="F1131:H1131">
    <cfRule type="expression" dxfId="22" priority="299" stopIfTrue="1">
      <formula>$A1131&lt;&gt;""</formula>
    </cfRule>
  </conditionalFormatting>
  <conditionalFormatting sqref="F1255:H1260">
    <cfRule type="expression" dxfId="21" priority="141" stopIfTrue="1">
      <formula>$A1255&lt;&gt;""</formula>
    </cfRule>
  </conditionalFormatting>
  <conditionalFormatting sqref="H474:H475">
    <cfRule type="expression" dxfId="20" priority="162" stopIfTrue="1">
      <formula>$A474&lt;&gt;""</formula>
    </cfRule>
  </conditionalFormatting>
  <conditionalFormatting sqref="H1132:H1136">
    <cfRule type="expression" dxfId="19" priority="200" stopIfTrue="1">
      <formula>$A1132&lt;&gt;""</formula>
    </cfRule>
  </conditionalFormatting>
  <conditionalFormatting sqref="H1254">
    <cfRule type="expression" dxfId="18" priority="211" stopIfTrue="1">
      <formula>$A1254&lt;&gt;""</formula>
    </cfRule>
  </conditionalFormatting>
  <conditionalFormatting sqref="H1293:H1301">
    <cfRule type="expression" dxfId="17" priority="179" stopIfTrue="1">
      <formula>$A1293&lt;&gt;""</formula>
    </cfRule>
  </conditionalFormatting>
  <conditionalFormatting sqref="H1303:H1326">
    <cfRule type="expression" dxfId="16" priority="58" stopIfTrue="1">
      <formula>$A1303&lt;&gt;""</formula>
    </cfRule>
  </conditionalFormatting>
  <conditionalFormatting sqref="H1365:H1367">
    <cfRule type="expression" dxfId="15" priority="277" stopIfTrue="1">
      <formula>$A1365&lt;&gt;""</formula>
    </cfRule>
  </conditionalFormatting>
  <conditionalFormatting sqref="H1369:H1379">
    <cfRule type="expression" dxfId="14" priority="38" stopIfTrue="1">
      <formula>$A1369&lt;&gt;""</formula>
    </cfRule>
  </conditionalFormatting>
  <conditionalFormatting sqref="H1412">
    <cfRule type="expression" dxfId="13" priority="174" stopIfTrue="1">
      <formula>$A1412&lt;&gt;""</formula>
    </cfRule>
  </conditionalFormatting>
  <conditionalFormatting sqref="H1453:H1458">
    <cfRule type="expression" dxfId="12" priority="244" stopIfTrue="1">
      <formula>$A1453&lt;&gt;""</formula>
    </cfRule>
  </conditionalFormatting>
  <conditionalFormatting sqref="H689:I689">
    <cfRule type="expression" dxfId="11" priority="85" stopIfTrue="1">
      <formula>$A689&lt;&gt;""</formula>
    </cfRule>
  </conditionalFormatting>
  <conditionalFormatting sqref="H1138:I1148">
    <cfRule type="expression" dxfId="10" priority="69" stopIfTrue="1">
      <formula>$A1138&lt;&gt;""</formula>
    </cfRule>
  </conditionalFormatting>
  <conditionalFormatting sqref="H1152:I1152">
    <cfRule type="expression" dxfId="9" priority="95" stopIfTrue="1">
      <formula>$A1152&lt;&gt;""</formula>
    </cfRule>
  </conditionalFormatting>
  <conditionalFormatting sqref="H1110:J1110">
    <cfRule type="expression" dxfId="8" priority="151" stopIfTrue="1">
      <formula>$A1110&lt;&gt;""</formula>
    </cfRule>
  </conditionalFormatting>
  <conditionalFormatting sqref="H1360:J1363">
    <cfRule type="expression" dxfId="7" priority="74" stopIfTrue="1">
      <formula>$A1360&lt;&gt;""</formula>
    </cfRule>
  </conditionalFormatting>
  <conditionalFormatting sqref="H1393:J1404">
    <cfRule type="expression" dxfId="6" priority="33" stopIfTrue="1">
      <formula>$A1393&lt;&gt;""</formula>
    </cfRule>
  </conditionalFormatting>
  <conditionalFormatting sqref="I472:I496">
    <cfRule type="expression" dxfId="5" priority="159" stopIfTrue="1">
      <formula>$A472&lt;&gt;""</formula>
    </cfRule>
  </conditionalFormatting>
  <conditionalFormatting sqref="I1369:I1385">
    <cfRule type="expression" dxfId="4" priority="101" stopIfTrue="1">
      <formula>$A1369&lt;&gt;""</formula>
    </cfRule>
  </conditionalFormatting>
  <conditionalFormatting sqref="I1290:J1359">
    <cfRule type="expression" dxfId="3" priority="181" stopIfTrue="1">
      <formula>$A1290&lt;&gt;""</formula>
    </cfRule>
  </conditionalFormatting>
  <conditionalFormatting sqref="I1410:J1447">
    <cfRule type="expression" dxfId="2" priority="176" stopIfTrue="1">
      <formula>$A1410&lt;&gt;""</formula>
    </cfRule>
  </conditionalFormatting>
  <conditionalFormatting sqref="I1451:J1458">
    <cfRule type="expression" dxfId="1" priority="274" stopIfTrue="1">
      <formula>$A1451&lt;&gt;""</formula>
    </cfRule>
  </conditionalFormatting>
  <conditionalFormatting sqref="J1137:J1157">
    <cfRule type="expression" dxfId="0" priority="301"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horizontalDpi="4294967295" verticalDpi="4294967295"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ht="20.399999999999999"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x14ac:dyDescent="0.2">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ht="20.399999999999999" x14ac:dyDescent="0.2">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20.399999999999999" x14ac:dyDescent="0.2">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x14ac:dyDescent="0.2">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x14ac:dyDescent="0.2">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x14ac:dyDescent="0.2">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2"/>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x14ac:dyDescent="0.2">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x14ac:dyDescent="0.2">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7" t="s">
        <v>428</v>
      </c>
      <c r="D68" s="199" t="s">
        <v>482</v>
      </c>
      <c r="E68" s="199" t="s">
        <v>435</v>
      </c>
      <c r="F68" s="199" t="s">
        <v>536</v>
      </c>
      <c r="G68" s="265" t="s">
        <v>920</v>
      </c>
      <c r="H68" s="265" t="s">
        <v>921</v>
      </c>
      <c r="I68" s="275" t="s">
        <v>922</v>
      </c>
      <c r="J68" s="199" t="s">
        <v>430</v>
      </c>
      <c r="K68" s="275" t="s">
        <v>923</v>
      </c>
      <c r="L68" s="201">
        <v>421905650170</v>
      </c>
      <c r="M68" s="199" t="s">
        <v>924</v>
      </c>
      <c r="N68" s="287"/>
      <c r="O68" s="287"/>
      <c r="P68" s="287"/>
      <c r="R68" s="276" t="str">
        <f t="shared" ref="R68:R90" si="2">A68</f>
        <v>30788714</v>
      </c>
    </row>
    <row r="69" spans="1:18" x14ac:dyDescent="0.2">
      <c r="A69" s="203" t="s">
        <v>925</v>
      </c>
      <c r="B69" s="287" t="s">
        <v>926</v>
      </c>
      <c r="C69" s="287" t="s">
        <v>428</v>
      </c>
      <c r="D69" s="287" t="s">
        <v>482</v>
      </c>
      <c r="E69" s="287" t="s">
        <v>435</v>
      </c>
      <c r="F69" s="287" t="s">
        <v>536</v>
      </c>
      <c r="G69" s="287" t="s">
        <v>927</v>
      </c>
      <c r="H69" s="287" t="s">
        <v>928</v>
      </c>
      <c r="I69" s="287" t="s">
        <v>929</v>
      </c>
      <c r="J69" s="287" t="s">
        <v>430</v>
      </c>
      <c r="K69" s="287" t="s">
        <v>930</v>
      </c>
      <c r="L69" s="288">
        <v>421903636503</v>
      </c>
      <c r="M69" s="287" t="s">
        <v>931</v>
      </c>
      <c r="N69" s="287"/>
      <c r="O69" s="287"/>
      <c r="P69" s="287"/>
      <c r="R69" s="276" t="str">
        <f t="shared" si="2"/>
        <v>30806518</v>
      </c>
    </row>
    <row r="70" spans="1:18" x14ac:dyDescent="0.2">
      <c r="A70" s="203" t="s">
        <v>932</v>
      </c>
      <c r="B70" s="287" t="s">
        <v>933</v>
      </c>
      <c r="C70" s="287" t="s">
        <v>428</v>
      </c>
      <c r="D70" s="287" t="s">
        <v>934</v>
      </c>
      <c r="E70" s="287" t="s">
        <v>435</v>
      </c>
      <c r="F70" s="287" t="s">
        <v>563</v>
      </c>
      <c r="G70" s="287" t="s">
        <v>935</v>
      </c>
      <c r="H70" s="287" t="s">
        <v>936</v>
      </c>
      <c r="I70" s="287" t="s">
        <v>937</v>
      </c>
      <c r="J70" s="287" t="s">
        <v>430</v>
      </c>
      <c r="K70" s="287" t="s">
        <v>938</v>
      </c>
      <c r="L70" s="288">
        <v>421917263316</v>
      </c>
      <c r="M70" s="287" t="s">
        <v>939</v>
      </c>
      <c r="N70" s="287"/>
      <c r="O70" s="287"/>
      <c r="P70" s="287"/>
      <c r="R70" s="276" t="str">
        <f t="shared" si="2"/>
        <v>31751075</v>
      </c>
    </row>
    <row r="71" spans="1:18" x14ac:dyDescent="0.2">
      <c r="A71" s="203" t="s">
        <v>940</v>
      </c>
      <c r="B71" s="287" t="s">
        <v>941</v>
      </c>
      <c r="C71" s="287" t="s">
        <v>428</v>
      </c>
      <c r="D71" s="287" t="s">
        <v>942</v>
      </c>
      <c r="E71" s="287" t="s">
        <v>943</v>
      </c>
      <c r="F71" s="287" t="s">
        <v>944</v>
      </c>
      <c r="G71" s="287" t="s">
        <v>945</v>
      </c>
      <c r="H71" s="287" t="s">
        <v>946</v>
      </c>
      <c r="I71" s="287" t="s">
        <v>947</v>
      </c>
      <c r="J71" s="287" t="s">
        <v>432</v>
      </c>
      <c r="K71" s="287" t="s">
        <v>947</v>
      </c>
      <c r="L71" s="288">
        <v>421905486716</v>
      </c>
      <c r="M71" s="287" t="s">
        <v>948</v>
      </c>
      <c r="N71" s="287"/>
      <c r="O71" s="287" t="s">
        <v>1462</v>
      </c>
      <c r="P71" s="287"/>
      <c r="R71" s="276" t="str">
        <f t="shared" si="2"/>
        <v>37818058</v>
      </c>
    </row>
    <row r="72" spans="1:18" x14ac:dyDescent="0.2">
      <c r="A72" s="203" t="s">
        <v>949</v>
      </c>
      <c r="B72" s="287" t="s">
        <v>950</v>
      </c>
      <c r="C72" s="287" t="s">
        <v>428</v>
      </c>
      <c r="D72" s="287" t="s">
        <v>951</v>
      </c>
      <c r="E72" s="287" t="s">
        <v>788</v>
      </c>
      <c r="F72" s="287" t="s">
        <v>952</v>
      </c>
      <c r="G72" s="287" t="s">
        <v>953</v>
      </c>
      <c r="H72" s="287" t="s">
        <v>954</v>
      </c>
      <c r="I72" s="287" t="s">
        <v>955</v>
      </c>
      <c r="J72" s="287" t="s">
        <v>432</v>
      </c>
      <c r="K72" s="287" t="s">
        <v>955</v>
      </c>
      <c r="L72" s="288">
        <v>421905235472</v>
      </c>
      <c r="M72" s="287" t="s">
        <v>956</v>
      </c>
      <c r="N72" s="287"/>
      <c r="O72" s="287"/>
      <c r="P72" s="287"/>
      <c r="R72" s="276" t="str">
        <f t="shared" si="2"/>
        <v>31871526</v>
      </c>
    </row>
    <row r="73" spans="1:18" x14ac:dyDescent="0.2">
      <c r="A73" s="203" t="s">
        <v>957</v>
      </c>
      <c r="B73" s="287" t="s">
        <v>958</v>
      </c>
      <c r="C73" s="287" t="s">
        <v>428</v>
      </c>
      <c r="D73" s="287" t="s">
        <v>959</v>
      </c>
      <c r="E73" s="287" t="s">
        <v>960</v>
      </c>
      <c r="F73" s="287" t="s">
        <v>961</v>
      </c>
      <c r="G73" s="287" t="s">
        <v>962</v>
      </c>
      <c r="H73" s="287" t="s">
        <v>963</v>
      </c>
      <c r="I73" s="287" t="s">
        <v>964</v>
      </c>
      <c r="J73" s="287" t="s">
        <v>430</v>
      </c>
      <c r="K73" s="287" t="s">
        <v>964</v>
      </c>
      <c r="L73" s="288">
        <v>421905970041</v>
      </c>
      <c r="M73" s="287" t="s">
        <v>965</v>
      </c>
      <c r="N73" s="287"/>
      <c r="O73" s="287"/>
      <c r="P73" s="287"/>
      <c r="R73" s="276" t="str">
        <f t="shared" si="2"/>
        <v>31989373</v>
      </c>
    </row>
    <row r="74" spans="1:18" x14ac:dyDescent="0.2">
      <c r="A74" s="203" t="s">
        <v>1463</v>
      </c>
      <c r="B74" s="287" t="s">
        <v>1464</v>
      </c>
      <c r="C74" s="287" t="s">
        <v>428</v>
      </c>
      <c r="D74" s="287" t="s">
        <v>1465</v>
      </c>
      <c r="E74" s="287" t="s">
        <v>1466</v>
      </c>
      <c r="F74" s="287" t="s">
        <v>439</v>
      </c>
      <c r="G74" s="287" t="s">
        <v>1467</v>
      </c>
      <c r="H74" s="287" t="s">
        <v>1468</v>
      </c>
      <c r="I74" s="287" t="s">
        <v>1469</v>
      </c>
      <c r="J74" s="287" t="s">
        <v>1470</v>
      </c>
      <c r="K74" s="287"/>
      <c r="L74" s="288">
        <v>421907953701</v>
      </c>
      <c r="M74" s="287"/>
      <c r="N74" s="287"/>
      <c r="O74" s="287"/>
      <c r="P74" s="287"/>
      <c r="R74" s="276" t="str">
        <f t="shared" si="2"/>
        <v>17326087</v>
      </c>
    </row>
    <row r="75" spans="1:18" x14ac:dyDescent="0.2">
      <c r="A75" s="203" t="s">
        <v>966</v>
      </c>
      <c r="B75" s="287" t="s">
        <v>967</v>
      </c>
      <c r="C75" s="287" t="s">
        <v>428</v>
      </c>
      <c r="D75" s="287" t="s">
        <v>968</v>
      </c>
      <c r="E75" s="287" t="s">
        <v>969</v>
      </c>
      <c r="F75" s="287" t="s">
        <v>970</v>
      </c>
      <c r="G75" s="287" t="s">
        <v>971</v>
      </c>
      <c r="H75" s="287" t="s">
        <v>972</v>
      </c>
      <c r="I75" s="287" t="s">
        <v>973</v>
      </c>
      <c r="J75" s="287" t="s">
        <v>430</v>
      </c>
      <c r="K75" s="287" t="s">
        <v>973</v>
      </c>
      <c r="L75" s="288">
        <v>421915879583</v>
      </c>
      <c r="M75" s="287" t="s">
        <v>974</v>
      </c>
      <c r="N75" s="287"/>
      <c r="O75" s="287"/>
      <c r="P75" s="287"/>
      <c r="R75" s="276" t="str">
        <f t="shared" si="2"/>
        <v>42219922</v>
      </c>
    </row>
    <row r="76" spans="1:18" x14ac:dyDescent="0.2">
      <c r="A76" s="203" t="s">
        <v>975</v>
      </c>
      <c r="B76" s="287" t="s">
        <v>976</v>
      </c>
      <c r="C76" s="287" t="s">
        <v>428</v>
      </c>
      <c r="D76" s="287" t="s">
        <v>977</v>
      </c>
      <c r="E76" s="287" t="s">
        <v>436</v>
      </c>
      <c r="F76" s="287" t="s">
        <v>746</v>
      </c>
      <c r="G76" s="287" t="s">
        <v>978</v>
      </c>
      <c r="H76" s="287" t="s">
        <v>979</v>
      </c>
      <c r="I76" s="287" t="s">
        <v>980</v>
      </c>
      <c r="J76" s="287" t="s">
        <v>432</v>
      </c>
      <c r="K76" s="287" t="s">
        <v>981</v>
      </c>
      <c r="L76" s="288">
        <v>421918711548</v>
      </c>
      <c r="M76" s="287" t="s">
        <v>982</v>
      </c>
      <c r="N76" s="287"/>
      <c r="O76" s="287"/>
      <c r="P76" s="287"/>
      <c r="R76" s="276" t="str">
        <f t="shared" si="2"/>
        <v>51118831</v>
      </c>
    </row>
    <row r="77" spans="1:18" x14ac:dyDescent="0.2">
      <c r="A77" s="203" t="s">
        <v>983</v>
      </c>
      <c r="B77" s="287" t="s">
        <v>984</v>
      </c>
      <c r="C77" s="287" t="s">
        <v>428</v>
      </c>
      <c r="D77" s="287" t="s">
        <v>482</v>
      </c>
      <c r="E77" s="287" t="s">
        <v>435</v>
      </c>
      <c r="F77" s="287" t="s">
        <v>536</v>
      </c>
      <c r="G77" s="287" t="s">
        <v>985</v>
      </c>
      <c r="H77" s="287" t="s">
        <v>986</v>
      </c>
      <c r="I77" s="287" t="s">
        <v>987</v>
      </c>
      <c r="J77" s="287" t="s">
        <v>432</v>
      </c>
      <c r="K77" s="287" t="s">
        <v>987</v>
      </c>
      <c r="L77" s="288">
        <v>421905245008</v>
      </c>
      <c r="M77" s="287" t="s">
        <v>988</v>
      </c>
      <c r="N77" s="287"/>
      <c r="O77" s="287"/>
      <c r="P77" s="287"/>
      <c r="R77" s="276" t="str">
        <f t="shared" si="2"/>
        <v>00684767</v>
      </c>
    </row>
    <row r="78" spans="1:18" x14ac:dyDescent="0.2">
      <c r="A78" s="203" t="s">
        <v>1471</v>
      </c>
      <c r="B78" s="287" t="s">
        <v>1472</v>
      </c>
      <c r="C78" s="287" t="s">
        <v>428</v>
      </c>
      <c r="D78" s="287" t="s">
        <v>1449</v>
      </c>
      <c r="E78" s="287" t="s">
        <v>1400</v>
      </c>
      <c r="F78" s="287" t="s">
        <v>431</v>
      </c>
      <c r="G78" s="287" t="s">
        <v>1473</v>
      </c>
      <c r="H78" s="287" t="s">
        <v>1474</v>
      </c>
      <c r="I78" s="287" t="s">
        <v>1452</v>
      </c>
      <c r="J78" s="287" t="s">
        <v>430</v>
      </c>
      <c r="K78" s="287" t="s">
        <v>1475</v>
      </c>
      <c r="L78" s="288" t="s">
        <v>1476</v>
      </c>
      <c r="M78" s="287" t="s">
        <v>1477</v>
      </c>
      <c r="N78" s="287"/>
      <c r="O78" s="287"/>
      <c r="P78" s="287"/>
      <c r="R78" s="276" t="str">
        <f t="shared" si="2"/>
        <v>22665234</v>
      </c>
    </row>
    <row r="79" spans="1:18" x14ac:dyDescent="0.2">
      <c r="A79" s="203" t="s">
        <v>989</v>
      </c>
      <c r="B79" s="287" t="s">
        <v>990</v>
      </c>
      <c r="C79" s="287" t="s">
        <v>428</v>
      </c>
      <c r="D79" s="287" t="s">
        <v>1478</v>
      </c>
      <c r="E79" s="287" t="s">
        <v>440</v>
      </c>
      <c r="F79" s="287" t="s">
        <v>441</v>
      </c>
      <c r="G79" s="287" t="s">
        <v>991</v>
      </c>
      <c r="H79" s="287" t="s">
        <v>992</v>
      </c>
      <c r="I79" s="287" t="s">
        <v>993</v>
      </c>
      <c r="J79" s="287" t="s">
        <v>430</v>
      </c>
      <c r="K79" s="287" t="s">
        <v>994</v>
      </c>
      <c r="L79" s="288">
        <v>421918808923</v>
      </c>
      <c r="M79" s="287" t="s">
        <v>995</v>
      </c>
      <c r="N79" s="287"/>
      <c r="O79" s="287"/>
      <c r="P79" s="287"/>
      <c r="R79" s="276" t="str">
        <f t="shared" si="2"/>
        <v>30793203</v>
      </c>
    </row>
    <row r="80" spans="1:18" x14ac:dyDescent="0.2">
      <c r="A80" s="203" t="s">
        <v>996</v>
      </c>
      <c r="B80" s="287" t="s">
        <v>997</v>
      </c>
      <c r="C80" s="287" t="s">
        <v>428</v>
      </c>
      <c r="D80" s="287" t="s">
        <v>998</v>
      </c>
      <c r="E80" s="287" t="s">
        <v>435</v>
      </c>
      <c r="F80" s="287" t="s">
        <v>999</v>
      </c>
      <c r="G80" s="287" t="s">
        <v>1000</v>
      </c>
      <c r="H80" s="287" t="s">
        <v>1001</v>
      </c>
      <c r="I80" s="287" t="s">
        <v>1002</v>
      </c>
      <c r="J80" s="287" t="s">
        <v>430</v>
      </c>
      <c r="K80" s="287" t="s">
        <v>1002</v>
      </c>
      <c r="L80" s="288">
        <v>421905418010</v>
      </c>
      <c r="M80" s="287" t="s">
        <v>1003</v>
      </c>
      <c r="N80" s="287"/>
      <c r="O80" s="287"/>
      <c r="P80" s="287"/>
      <c r="R80" s="276" t="str">
        <f t="shared" si="2"/>
        <v>00681768</v>
      </c>
    </row>
    <row r="81" spans="1:18" x14ac:dyDescent="0.2">
      <c r="A81" s="203" t="s">
        <v>1004</v>
      </c>
      <c r="B81" s="287" t="s">
        <v>1005</v>
      </c>
      <c r="C81" s="287" t="s">
        <v>428</v>
      </c>
      <c r="D81" s="287" t="s">
        <v>482</v>
      </c>
      <c r="E81" s="287" t="s">
        <v>435</v>
      </c>
      <c r="F81" s="287" t="s">
        <v>536</v>
      </c>
      <c r="G81" s="287" t="s">
        <v>1006</v>
      </c>
      <c r="H81" s="287" t="s">
        <v>1007</v>
      </c>
      <c r="I81" s="287" t="s">
        <v>1008</v>
      </c>
      <c r="J81" s="287" t="s">
        <v>430</v>
      </c>
      <c r="K81" s="287" t="s">
        <v>1008</v>
      </c>
      <c r="L81" s="288">
        <v>421915282858</v>
      </c>
      <c r="M81" s="287" t="s">
        <v>1009</v>
      </c>
      <c r="N81" s="287"/>
      <c r="O81" s="287"/>
      <c r="P81" s="287"/>
      <c r="R81" s="276" t="str">
        <f t="shared" si="2"/>
        <v>31796079</v>
      </c>
    </row>
    <row r="82" spans="1:18" x14ac:dyDescent="0.2">
      <c r="A82" s="203" t="s">
        <v>1479</v>
      </c>
      <c r="B82" s="287" t="s">
        <v>1480</v>
      </c>
      <c r="C82" s="287" t="s">
        <v>428</v>
      </c>
      <c r="D82" s="287" t="s">
        <v>535</v>
      </c>
      <c r="E82" s="287" t="s">
        <v>437</v>
      </c>
      <c r="F82" s="287" t="s">
        <v>536</v>
      </c>
      <c r="G82" s="287" t="s">
        <v>1481</v>
      </c>
      <c r="H82" s="287" t="s">
        <v>1482</v>
      </c>
      <c r="I82" s="287" t="s">
        <v>1483</v>
      </c>
      <c r="J82" s="287" t="s">
        <v>1484</v>
      </c>
      <c r="K82" s="287" t="s">
        <v>1483</v>
      </c>
      <c r="L82" s="288">
        <v>421917176673</v>
      </c>
      <c r="M82" s="287" t="s">
        <v>1485</v>
      </c>
      <c r="N82" s="287"/>
      <c r="O82" s="287"/>
      <c r="P82" s="287"/>
      <c r="R82" s="276" t="str">
        <f t="shared" si="2"/>
        <v>30811406</v>
      </c>
    </row>
    <row r="83" spans="1:18" x14ac:dyDescent="0.2">
      <c r="A83" s="203" t="s">
        <v>1010</v>
      </c>
      <c r="B83" s="287" t="s">
        <v>1011</v>
      </c>
      <c r="C83" s="287" t="s">
        <v>428</v>
      </c>
      <c r="D83" s="287" t="s">
        <v>1012</v>
      </c>
      <c r="E83" s="287" t="s">
        <v>830</v>
      </c>
      <c r="F83" s="287" t="s">
        <v>1013</v>
      </c>
      <c r="G83" s="287" t="s">
        <v>1014</v>
      </c>
      <c r="H83" s="287" t="s">
        <v>1015</v>
      </c>
      <c r="I83" s="287" t="s">
        <v>1016</v>
      </c>
      <c r="J83" s="287" t="s">
        <v>432</v>
      </c>
      <c r="K83" s="287" t="s">
        <v>1016</v>
      </c>
      <c r="L83" s="288">
        <v>421918648073</v>
      </c>
      <c r="M83" s="287" t="s">
        <v>1017</v>
      </c>
      <c r="N83" s="287"/>
      <c r="O83" s="287"/>
      <c r="P83" s="287"/>
      <c r="R83" s="276" t="str">
        <f t="shared" si="2"/>
        <v>53007344</v>
      </c>
    </row>
    <row r="84" spans="1:18" x14ac:dyDescent="0.2">
      <c r="A84" s="203" t="s">
        <v>1018</v>
      </c>
      <c r="B84" s="287" t="s">
        <v>1019</v>
      </c>
      <c r="C84" s="287" t="s">
        <v>428</v>
      </c>
      <c r="D84" s="287" t="s">
        <v>1020</v>
      </c>
      <c r="E84" s="287" t="s">
        <v>440</v>
      </c>
      <c r="F84" s="287" t="s">
        <v>441</v>
      </c>
      <c r="G84" s="287" t="s">
        <v>1021</v>
      </c>
      <c r="H84" s="287" t="s">
        <v>1022</v>
      </c>
      <c r="I84" s="287" t="s">
        <v>1023</v>
      </c>
      <c r="J84" s="287" t="s">
        <v>430</v>
      </c>
      <c r="K84" s="287" t="s">
        <v>1023</v>
      </c>
      <c r="L84" s="288">
        <v>421905700790</v>
      </c>
      <c r="M84" s="287" t="s">
        <v>1024</v>
      </c>
      <c r="N84" s="287"/>
      <c r="O84" s="287"/>
      <c r="P84" s="287"/>
      <c r="R84" s="276" t="str">
        <f t="shared" si="2"/>
        <v>35538015</v>
      </c>
    </row>
    <row r="85" spans="1:18" x14ac:dyDescent="0.2">
      <c r="A85" s="203" t="s">
        <v>1025</v>
      </c>
      <c r="B85" s="287" t="s">
        <v>1026</v>
      </c>
      <c r="C85" s="287" t="s">
        <v>428</v>
      </c>
      <c r="D85" s="287" t="s">
        <v>778</v>
      </c>
      <c r="E85" s="287" t="s">
        <v>435</v>
      </c>
      <c r="F85" s="287" t="s">
        <v>779</v>
      </c>
      <c r="G85" s="287" t="s">
        <v>1027</v>
      </c>
      <c r="H85" s="287" t="s">
        <v>1028</v>
      </c>
      <c r="I85" s="287" t="s">
        <v>1029</v>
      </c>
      <c r="J85" s="287" t="s">
        <v>432</v>
      </c>
      <c r="K85" s="287" t="s">
        <v>1030</v>
      </c>
      <c r="L85" s="288">
        <v>421918737877</v>
      </c>
      <c r="M85" s="287" t="s">
        <v>1031</v>
      </c>
      <c r="N85" s="287"/>
      <c r="O85" s="287"/>
      <c r="P85" s="287"/>
      <c r="R85" s="276" t="str">
        <f t="shared" si="2"/>
        <v>00585319</v>
      </c>
    </row>
    <row r="86" spans="1:18" x14ac:dyDescent="0.2">
      <c r="A86" s="203" t="s">
        <v>1032</v>
      </c>
      <c r="B86" s="287" t="s">
        <v>1033</v>
      </c>
      <c r="C86" s="287" t="s">
        <v>428</v>
      </c>
      <c r="D86" s="287" t="s">
        <v>1034</v>
      </c>
      <c r="E86" s="287" t="s">
        <v>437</v>
      </c>
      <c r="F86" s="287" t="s">
        <v>536</v>
      </c>
      <c r="G86" s="287" t="s">
        <v>1035</v>
      </c>
      <c r="H86" s="287" t="s">
        <v>1036</v>
      </c>
      <c r="I86" s="287" t="s">
        <v>1037</v>
      </c>
      <c r="J86" s="287" t="s">
        <v>430</v>
      </c>
      <c r="K86" s="287" t="s">
        <v>1037</v>
      </c>
      <c r="L86" s="288">
        <v>421903422249</v>
      </c>
      <c r="M86" s="287" t="s">
        <v>1038</v>
      </c>
      <c r="N86" s="287"/>
      <c r="O86" s="287"/>
      <c r="P86" s="287"/>
      <c r="R86" s="276" t="str">
        <f t="shared" si="2"/>
        <v>42132690</v>
      </c>
    </row>
    <row r="87" spans="1:18" x14ac:dyDescent="0.2">
      <c r="A87" s="203" t="s">
        <v>1039</v>
      </c>
      <c r="B87" s="287" t="s">
        <v>1040</v>
      </c>
      <c r="C87" s="287" t="s">
        <v>428</v>
      </c>
      <c r="D87" s="287" t="s">
        <v>1041</v>
      </c>
      <c r="E87" s="287" t="s">
        <v>435</v>
      </c>
      <c r="F87" s="287" t="s">
        <v>1042</v>
      </c>
      <c r="G87" s="287" t="s">
        <v>1043</v>
      </c>
      <c r="H87" s="287" t="s">
        <v>1044</v>
      </c>
      <c r="I87" s="287" t="s">
        <v>1045</v>
      </c>
      <c r="J87" s="287" t="s">
        <v>432</v>
      </c>
      <c r="K87" s="287" t="s">
        <v>1046</v>
      </c>
      <c r="L87" s="288">
        <v>421905641479</v>
      </c>
      <c r="M87" s="287" t="s">
        <v>1047</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90">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90">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9">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9">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9">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1">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1">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1">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90">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1">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9">
        <v>297898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1488</v>
      </c>
      <c r="D13" s="289">
        <v>21500</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9">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1">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1">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90">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1">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2">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90">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9">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1490</v>
      </c>
      <c r="D22" s="289">
        <v>44000</v>
      </c>
      <c r="E22" s="173">
        <v>0</v>
      </c>
      <c r="F22" s="166" t="s">
        <v>338</v>
      </c>
      <c r="G22" s="169" t="s">
        <v>319</v>
      </c>
      <c r="H22" s="169" t="s">
        <v>1489</v>
      </c>
      <c r="I22" s="192" t="str">
        <f t="shared" ref="I22:I85" si="5">A22&amp;F22</f>
        <v>00688321a</v>
      </c>
      <c r="J22" s="167" t="str">
        <f t="shared" ref="J22:J85" si="6">A22&amp;G22</f>
        <v>00688321026 02</v>
      </c>
      <c r="K22" s="5" t="s">
        <v>1095</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584</v>
      </c>
      <c r="B23" s="204" t="str">
        <f>VLOOKUP(A23,Adr!A:B,2,FALSE)</f>
        <v>SLOVENSKÁ CHEERLEADING ÚNIA</v>
      </c>
      <c r="C23" s="169" t="s">
        <v>1096</v>
      </c>
      <c r="D23" s="290">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1">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9">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1">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9">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1">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90">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1491</v>
      </c>
      <c r="D30" s="290">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1">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9">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9">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9">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9">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9">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90">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82" t="s">
        <v>688</v>
      </c>
      <c r="B38" s="204" t="str">
        <f>VLOOKUP(A38,Adr!A:B,2,FALSE)</f>
        <v>Slovenský biliardový zväz</v>
      </c>
      <c r="C38" s="185" t="s">
        <v>1124</v>
      </c>
      <c r="D38" s="289">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2">
      <c r="A39" s="166" t="s">
        <v>691</v>
      </c>
      <c r="B39" s="204" t="str">
        <f>VLOOKUP(A39,Adr!A:B,2,FALSE)</f>
        <v>Slovenský bowlingový zväz</v>
      </c>
      <c r="C39" s="185" t="s">
        <v>1126</v>
      </c>
      <c r="D39" s="289">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2">
      <c r="A40" s="202" t="s">
        <v>699</v>
      </c>
      <c r="B40" s="204" t="str">
        <f>VLOOKUP(A40,Adr!A:B,2,FALSE)</f>
        <v>Slovenský bridžový zväz</v>
      </c>
      <c r="C40" s="185" t="s">
        <v>1128</v>
      </c>
      <c r="D40" s="289">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2">
      <c r="A41" s="198" t="s">
        <v>706</v>
      </c>
      <c r="B41" s="204" t="str">
        <f>VLOOKUP(A41,Adr!A:B,2,FALSE)</f>
        <v>Slovenský curlingový zväz</v>
      </c>
      <c r="C41" s="169" t="s">
        <v>1130</v>
      </c>
      <c r="D41" s="290">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2">
      <c r="A42" s="202" t="s">
        <v>715</v>
      </c>
      <c r="B42" s="204" t="str">
        <f>VLOOKUP(A42,Adr!A:B,2,FALSE)</f>
        <v>Slovenský futbalový zväz</v>
      </c>
      <c r="C42" s="169" t="s">
        <v>1132</v>
      </c>
      <c r="D42" s="290">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2">
      <c r="A43" s="202" t="s">
        <v>715</v>
      </c>
      <c r="B43" s="204" t="str">
        <f>VLOOKUP(A43,Adr!A:B,2,FALSE)</f>
        <v>Slovenský futbalový zväz</v>
      </c>
      <c r="C43" s="169" t="s">
        <v>1492</v>
      </c>
      <c r="D43" s="290">
        <v>300000</v>
      </c>
      <c r="E43" s="230">
        <v>0</v>
      </c>
      <c r="F43" s="166" t="s">
        <v>338</v>
      </c>
      <c r="G43" s="169" t="s">
        <v>319</v>
      </c>
      <c r="H43" s="169" t="s">
        <v>1489</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2">
      <c r="A44" s="198" t="s">
        <v>723</v>
      </c>
      <c r="B44" s="204" t="str">
        <f>VLOOKUP(A44,Adr!A:B,2,FALSE)</f>
        <v>Slovenský horolezecký spolok JAMES</v>
      </c>
      <c r="C44" s="169" t="s">
        <v>1134</v>
      </c>
      <c r="D44" s="290">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2">
      <c r="A45" s="166" t="s">
        <v>723</v>
      </c>
      <c r="B45" s="204" t="str">
        <f>VLOOKUP(A45,Adr!A:B,2,FALSE)</f>
        <v>Slovenský horolezecký spolok JAMES</v>
      </c>
      <c r="C45" s="169" t="s">
        <v>1136</v>
      </c>
      <c r="D45" s="290">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2">
      <c r="A46" s="198" t="s">
        <v>729</v>
      </c>
      <c r="B46" s="204" t="str">
        <f>VLOOKUP(A46,Adr!A:B,2,FALSE)</f>
        <v>Slovenský krasokorčuliarsky zväz</v>
      </c>
      <c r="C46" s="169" t="s">
        <v>1138</v>
      </c>
      <c r="D46" s="290">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x14ac:dyDescent="0.2">
      <c r="A47" s="202" t="s">
        <v>737</v>
      </c>
      <c r="B47" s="204" t="str">
        <f>VLOOKUP(A47,Adr!A:B,2,FALSE)</f>
        <v>Slovenský lukostrelecký zväz</v>
      </c>
      <c r="C47" s="196" t="s">
        <v>1140</v>
      </c>
      <c r="D47" s="291">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2">
      <c r="A48" s="198" t="s">
        <v>743</v>
      </c>
      <c r="B48" s="204" t="str">
        <f>VLOOKUP(A48,Adr!A:B,2,FALSE)</f>
        <v>Slovenský národný aeroklub generála Milana Rastislava Štefánika</v>
      </c>
      <c r="C48" s="169" t="s">
        <v>1142</v>
      </c>
      <c r="D48" s="290">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760</v>
      </c>
      <c r="B49" s="204" t="str">
        <f>VLOOKUP(A49,Adr!A:B,2,FALSE)</f>
        <v>Slovenský rýchlokorčuliarsky zväz</v>
      </c>
      <c r="C49" s="196" t="s">
        <v>1144</v>
      </c>
      <c r="D49" s="291">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2">
      <c r="A50" s="202" t="s">
        <v>767</v>
      </c>
      <c r="B50" s="204" t="str">
        <f>VLOOKUP(A50,Adr!A:B,2,FALSE)</f>
        <v>Slovenský stolnotenisový zväz</v>
      </c>
      <c r="C50" s="169" t="s">
        <v>1146</v>
      </c>
      <c r="D50" s="290">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2">
      <c r="A51" s="202" t="s">
        <v>767</v>
      </c>
      <c r="B51" s="204" t="str">
        <f>VLOOKUP(A51,Adr!A:B,2,FALSE)</f>
        <v>Slovenský stolnotenisový zväz</v>
      </c>
      <c r="C51" s="169" t="s">
        <v>1493</v>
      </c>
      <c r="D51" s="290">
        <v>40000</v>
      </c>
      <c r="E51" s="230">
        <v>0</v>
      </c>
      <c r="F51" s="166" t="s">
        <v>338</v>
      </c>
      <c r="G51" s="169" t="s">
        <v>319</v>
      </c>
      <c r="H51" s="169" t="s">
        <v>1489</v>
      </c>
      <c r="I51" s="192" t="str">
        <f t="shared" si="5"/>
        <v>30806836a</v>
      </c>
      <c r="J51" s="167" t="str">
        <f t="shared" si="6"/>
        <v>30806836026 02</v>
      </c>
      <c r="K51" s="5" t="s">
        <v>1147</v>
      </c>
      <c r="L51" s="167" t="str">
        <f t="shared" si="7"/>
        <v>30806836026 02K</v>
      </c>
      <c r="M51" s="5" t="str">
        <f t="shared" si="8"/>
        <v>Slovenský stolnotenisový zväzaKstolný tenis - kapitálové transfery</v>
      </c>
      <c r="N51" s="3" t="str">
        <f t="shared" si="9"/>
        <v>30806836aK</v>
      </c>
    </row>
    <row r="52" spans="1:14" x14ac:dyDescent="0.2">
      <c r="A52" s="198" t="s">
        <v>776</v>
      </c>
      <c r="B52" s="204" t="str">
        <f>VLOOKUP(A52,Adr!A:B,2,FALSE)</f>
        <v>SLOVENSKÝ STRELECKÝ ZVÄZ</v>
      </c>
      <c r="C52" s="196" t="s">
        <v>1148</v>
      </c>
      <c r="D52" s="289">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x14ac:dyDescent="0.2">
      <c r="A53" s="198" t="s">
        <v>776</v>
      </c>
      <c r="B53" s="204" t="str">
        <f>VLOOKUP(A53,Adr!A:B,2,FALSE)</f>
        <v>SLOVENSKÝ STRELECKÝ ZVÄZ</v>
      </c>
      <c r="C53" s="196" t="s">
        <v>1494</v>
      </c>
      <c r="D53" s="289">
        <v>10000</v>
      </c>
      <c r="E53" s="230">
        <v>0</v>
      </c>
      <c r="F53" s="166" t="s">
        <v>338</v>
      </c>
      <c r="G53" s="169" t="s">
        <v>319</v>
      </c>
      <c r="H53" s="169" t="s">
        <v>1489</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2">
      <c r="A54" s="198" t="s">
        <v>785</v>
      </c>
      <c r="B54" s="204" t="str">
        <f>VLOOKUP(A54,Adr!A:B,2,FALSE)</f>
        <v>Slovenský šachový zväz</v>
      </c>
      <c r="C54" s="169" t="s">
        <v>1150</v>
      </c>
      <c r="D54" s="290">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x14ac:dyDescent="0.2">
      <c r="A55" s="166" t="s">
        <v>795</v>
      </c>
      <c r="B55" s="204" t="str">
        <f>VLOOKUP(A55,Adr!A:B,2,FALSE)</f>
        <v>Slovenský šermiarsky zväz</v>
      </c>
      <c r="C55" s="196" t="s">
        <v>1152</v>
      </c>
      <c r="D55" s="291">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2">
      <c r="A56" s="202" t="s">
        <v>803</v>
      </c>
      <c r="B56" s="204" t="str">
        <f>VLOOKUP(A56,Adr!A:B,2,FALSE)</f>
        <v>Slovenský tenisový zväz</v>
      </c>
      <c r="C56" s="185" t="s">
        <v>1154</v>
      </c>
      <c r="D56" s="289">
        <v>2366098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2">
      <c r="A57" s="178" t="s">
        <v>811</v>
      </c>
      <c r="B57" s="204" t="str">
        <f>VLOOKUP(A57,Adr!A:B,2,FALSE)</f>
        <v>Slovenský veslársky zväz</v>
      </c>
      <c r="C57" s="185" t="s">
        <v>1156</v>
      </c>
      <c r="D57" s="289">
        <v>35552</v>
      </c>
      <c r="E57" s="230">
        <v>0</v>
      </c>
      <c r="F57" s="166" t="s">
        <v>338</v>
      </c>
      <c r="G57" s="169" t="s">
        <v>319</v>
      </c>
      <c r="H57" s="169" t="s">
        <v>1057</v>
      </c>
      <c r="I57" s="192" t="str">
        <f t="shared" si="5"/>
        <v>00688304a</v>
      </c>
      <c r="J57" s="167" t="str">
        <f t="shared" si="6"/>
        <v>00688304026 02</v>
      </c>
      <c r="K57" s="5" t="s">
        <v>1157</v>
      </c>
      <c r="L57" s="167" t="str">
        <f t="shared" si="7"/>
        <v>00688304026 02B</v>
      </c>
      <c r="M57" s="5" t="str">
        <f t="shared" si="8"/>
        <v>Slovenský veslársky zväzaBveslovanie - bežné transfery</v>
      </c>
      <c r="N57" s="3" t="str">
        <f t="shared" si="9"/>
        <v>00688304aB</v>
      </c>
    </row>
    <row r="58" spans="1:14" x14ac:dyDescent="0.2">
      <c r="A58" s="198" t="s">
        <v>820</v>
      </c>
      <c r="B58" s="204" t="str">
        <f>VLOOKUP(A58,Adr!A:B,2,FALSE)</f>
        <v>SLOVENSKÝ ZÁPASNÍCKY ZVÄZ</v>
      </c>
      <c r="C58" s="169" t="s">
        <v>1158</v>
      </c>
      <c r="D58" s="291">
        <v>173268</v>
      </c>
      <c r="E58" s="173">
        <v>0</v>
      </c>
      <c r="F58" s="166" t="s">
        <v>338</v>
      </c>
      <c r="G58" s="169" t="s">
        <v>319</v>
      </c>
      <c r="H58" s="169" t="s">
        <v>1057</v>
      </c>
      <c r="I58" s="192" t="str">
        <f t="shared" si="5"/>
        <v>31791981a</v>
      </c>
      <c r="J58" s="167" t="str">
        <f t="shared" si="6"/>
        <v>31791981026 02</v>
      </c>
      <c r="K58" s="5" t="s">
        <v>1159</v>
      </c>
      <c r="L58" s="167" t="str">
        <f t="shared" si="7"/>
        <v>31791981026 02B</v>
      </c>
      <c r="M58" s="5" t="str">
        <f t="shared" si="8"/>
        <v>SLOVENSKÝ ZÁPASNÍCKY ZVÄZaBzápasenie - bežné transfery</v>
      </c>
      <c r="N58" s="3" t="str">
        <f t="shared" si="9"/>
        <v>31791981aB</v>
      </c>
    </row>
    <row r="59" spans="1:14" x14ac:dyDescent="0.2">
      <c r="A59" s="198" t="s">
        <v>827</v>
      </c>
      <c r="B59" s="204" t="str">
        <f>VLOOKUP(A59,Adr!A:B,2,FALSE)</f>
        <v>Slovenský zväz bedmintonu</v>
      </c>
      <c r="C59" s="185" t="s">
        <v>1160</v>
      </c>
      <c r="D59" s="290">
        <v>239696</v>
      </c>
      <c r="E59" s="230">
        <v>0</v>
      </c>
      <c r="F59" s="166" t="s">
        <v>338</v>
      </c>
      <c r="G59" s="169" t="s">
        <v>319</v>
      </c>
      <c r="H59" s="169" t="s">
        <v>1057</v>
      </c>
      <c r="I59" s="192" t="str">
        <f t="shared" si="5"/>
        <v>30811546a</v>
      </c>
      <c r="J59" s="167" t="str">
        <f t="shared" si="6"/>
        <v>30811546026 02</v>
      </c>
      <c r="K59" s="5" t="s">
        <v>1161</v>
      </c>
      <c r="L59" s="167" t="str">
        <f t="shared" si="7"/>
        <v>30811546026 02B</v>
      </c>
      <c r="M59" s="5" t="str">
        <f t="shared" si="8"/>
        <v>Slovenský zväz bedmintonuaBbedminton - bežné transfery</v>
      </c>
      <c r="N59" s="3" t="str">
        <f t="shared" si="9"/>
        <v>30811546aB</v>
      </c>
    </row>
    <row r="60" spans="1:14" x14ac:dyDescent="0.2">
      <c r="A60" s="182" t="s">
        <v>836</v>
      </c>
      <c r="B60" s="204" t="str">
        <f>VLOOKUP(A60,Adr!A:B,2,FALSE)</f>
        <v>Slovenský zväz biatlonu</v>
      </c>
      <c r="C60" s="185" t="s">
        <v>1162</v>
      </c>
      <c r="D60" s="289">
        <v>246030</v>
      </c>
      <c r="E60" s="173">
        <v>0</v>
      </c>
      <c r="F60" s="166" t="s">
        <v>338</v>
      </c>
      <c r="G60" s="169" t="s">
        <v>319</v>
      </c>
      <c r="H60" s="169" t="s">
        <v>1057</v>
      </c>
      <c r="I60" s="192" t="str">
        <f t="shared" si="5"/>
        <v>35656743a</v>
      </c>
      <c r="J60" s="167" t="str">
        <f t="shared" si="6"/>
        <v>35656743026 02</v>
      </c>
      <c r="K60" s="5" t="s">
        <v>1163</v>
      </c>
      <c r="L60" s="167" t="str">
        <f t="shared" si="7"/>
        <v>35656743026 02B</v>
      </c>
      <c r="M60" s="5" t="str">
        <f t="shared" si="8"/>
        <v>Slovenský zväz biatlonuaBbiatlon - bežné transfery</v>
      </c>
      <c r="N60" s="3" t="str">
        <f t="shared" si="9"/>
        <v>35656743aB</v>
      </c>
    </row>
    <row r="61" spans="1:14" x14ac:dyDescent="0.2">
      <c r="A61" s="182" t="s">
        <v>836</v>
      </c>
      <c r="B61" s="204" t="str">
        <f>VLOOKUP(A61,Adr!A:B,2,FALSE)</f>
        <v>Slovenský zväz biatlonu</v>
      </c>
      <c r="C61" s="185" t="s">
        <v>1495</v>
      </c>
      <c r="D61" s="289">
        <v>76600</v>
      </c>
      <c r="E61" s="230">
        <v>0</v>
      </c>
      <c r="F61" s="166" t="s">
        <v>338</v>
      </c>
      <c r="G61" s="169" t="s">
        <v>319</v>
      </c>
      <c r="H61" s="169" t="s">
        <v>1489</v>
      </c>
      <c r="I61" s="192" t="str">
        <f t="shared" si="5"/>
        <v>35656743a</v>
      </c>
      <c r="J61" s="167" t="str">
        <f t="shared" si="6"/>
        <v>35656743026 02</v>
      </c>
      <c r="K61" s="5" t="s">
        <v>1163</v>
      </c>
      <c r="L61" s="167" t="str">
        <f t="shared" si="7"/>
        <v>35656743026 02K</v>
      </c>
      <c r="M61" s="5" t="str">
        <f t="shared" si="8"/>
        <v>Slovenský zväz biatlonuaKbiatlon - kapitálové transfery</v>
      </c>
      <c r="N61" s="3" t="str">
        <f t="shared" si="9"/>
        <v>35656743aK</v>
      </c>
    </row>
    <row r="62" spans="1:14" x14ac:dyDescent="0.2">
      <c r="A62" s="166" t="s">
        <v>845</v>
      </c>
      <c r="B62" s="204" t="str">
        <f>VLOOKUP(A62,Adr!A:B,2,FALSE)</f>
        <v>Slovenský zväz bobistov</v>
      </c>
      <c r="C62" s="196" t="s">
        <v>1164</v>
      </c>
      <c r="D62" s="289">
        <v>36270</v>
      </c>
      <c r="E62" s="173">
        <v>0</v>
      </c>
      <c r="F62" s="166" t="s">
        <v>338</v>
      </c>
      <c r="G62" s="169" t="s">
        <v>319</v>
      </c>
      <c r="H62" s="169" t="s">
        <v>1057</v>
      </c>
      <c r="I62" s="192" t="str">
        <f t="shared" si="5"/>
        <v>36067580a</v>
      </c>
      <c r="J62" s="167" t="str">
        <f t="shared" si="6"/>
        <v>36067580026 02</v>
      </c>
      <c r="K62" s="5" t="s">
        <v>1165</v>
      </c>
      <c r="L62" s="167" t="str">
        <f t="shared" si="7"/>
        <v>36067580026 02B</v>
      </c>
      <c r="M62" s="5" t="str">
        <f t="shared" si="8"/>
        <v>Slovenský zväz bobistovaBboby a skeleton - bežné transfery</v>
      </c>
      <c r="N62" s="3" t="str">
        <f t="shared" si="9"/>
        <v>36067580aB</v>
      </c>
    </row>
    <row r="63" spans="1:14" x14ac:dyDescent="0.2">
      <c r="A63" s="202" t="s">
        <v>854</v>
      </c>
      <c r="B63" s="204" t="str">
        <f>VLOOKUP(A63,Adr!A:B,2,FALSE)</f>
        <v>Slovenský zväz cyklistiky</v>
      </c>
      <c r="C63" s="185" t="s">
        <v>1166</v>
      </c>
      <c r="D63" s="291">
        <v>1259216</v>
      </c>
      <c r="E63" s="230">
        <v>0</v>
      </c>
      <c r="F63" s="166" t="s">
        <v>338</v>
      </c>
      <c r="G63" s="169" t="s">
        <v>319</v>
      </c>
      <c r="H63" s="169" t="s">
        <v>1057</v>
      </c>
      <c r="I63" s="192" t="str">
        <f t="shared" si="5"/>
        <v>00684112a</v>
      </c>
      <c r="J63" s="167" t="str">
        <f t="shared" si="6"/>
        <v>00684112026 02</v>
      </c>
      <c r="K63" s="5" t="s">
        <v>1167</v>
      </c>
      <c r="L63" s="167" t="str">
        <f t="shared" si="7"/>
        <v>00684112026 02B</v>
      </c>
      <c r="M63" s="5" t="str">
        <f t="shared" si="8"/>
        <v>Slovenský zväz cyklistikyaBcyklistika - bežné transfery</v>
      </c>
      <c r="N63" s="3" t="str">
        <f t="shared" si="9"/>
        <v>00684112aB</v>
      </c>
    </row>
    <row r="64" spans="1:14" x14ac:dyDescent="0.2">
      <c r="A64" s="202" t="s">
        <v>863</v>
      </c>
      <c r="B64" s="204" t="str">
        <f>VLOOKUP(A64,Adr!A:B,2,FALSE)</f>
        <v>Slovenský zväz dráhového golfu</v>
      </c>
      <c r="C64" s="185" t="s">
        <v>1168</v>
      </c>
      <c r="D64" s="291">
        <v>17224</v>
      </c>
      <c r="E64" s="173">
        <v>0</v>
      </c>
      <c r="F64" s="166" t="s">
        <v>338</v>
      </c>
      <c r="G64" s="169" t="s">
        <v>319</v>
      </c>
      <c r="H64" s="169" t="s">
        <v>1057</v>
      </c>
      <c r="I64" s="192" t="str">
        <f t="shared" si="5"/>
        <v>31806431a</v>
      </c>
      <c r="J64" s="167" t="str">
        <f t="shared" si="6"/>
        <v>31806431026 02</v>
      </c>
      <c r="K64" s="5" t="s">
        <v>1169</v>
      </c>
      <c r="L64" s="167" t="str">
        <f t="shared" si="7"/>
        <v>31806431026 02B</v>
      </c>
      <c r="M64" s="5" t="str">
        <f t="shared" si="8"/>
        <v>Slovenský zväz dráhového golfuaBdráhový golf - bežné transfery</v>
      </c>
      <c r="N64" s="3" t="str">
        <f t="shared" si="9"/>
        <v>31806431aB</v>
      </c>
    </row>
    <row r="65" spans="1:14" x14ac:dyDescent="0.2">
      <c r="A65" s="198" t="s">
        <v>870</v>
      </c>
      <c r="B65" s="204" t="str">
        <f>VLOOKUP(A65,Adr!A:B,2,FALSE)</f>
        <v>Slovenský zväz florbalu</v>
      </c>
      <c r="C65" s="169" t="s">
        <v>1170</v>
      </c>
      <c r="D65" s="291">
        <v>463736</v>
      </c>
      <c r="E65" s="230">
        <v>0</v>
      </c>
      <c r="F65" s="166" t="s">
        <v>338</v>
      </c>
      <c r="G65" s="169" t="s">
        <v>319</v>
      </c>
      <c r="H65" s="169" t="s">
        <v>1057</v>
      </c>
      <c r="I65" s="192" t="str">
        <f t="shared" si="5"/>
        <v>31795421a</v>
      </c>
      <c r="J65" s="167" t="str">
        <f t="shared" si="6"/>
        <v>31795421026 02</v>
      </c>
      <c r="K65" s="5" t="s">
        <v>1171</v>
      </c>
      <c r="L65" s="167" t="str">
        <f t="shared" si="7"/>
        <v>31795421026 02B</v>
      </c>
      <c r="M65" s="5" t="str">
        <f t="shared" si="8"/>
        <v>Slovenský zväz florbaluaBflorbal - bežné transfery</v>
      </c>
      <c r="N65" s="3" t="str">
        <f t="shared" si="9"/>
        <v>31795421aB</v>
      </c>
    </row>
    <row r="66" spans="1:14" x14ac:dyDescent="0.2">
      <c r="A66" s="166" t="s">
        <v>877</v>
      </c>
      <c r="B66" s="204" t="str">
        <f>VLOOKUP(A66,Adr!A:B,2,FALSE)</f>
        <v>Slovenský zväz hádzanej</v>
      </c>
      <c r="C66" s="169" t="s">
        <v>1172</v>
      </c>
      <c r="D66" s="290">
        <v>1127740</v>
      </c>
      <c r="E66" s="173">
        <v>0</v>
      </c>
      <c r="F66" s="166" t="s">
        <v>338</v>
      </c>
      <c r="G66" s="169" t="s">
        <v>319</v>
      </c>
      <c r="H66" s="169" t="s">
        <v>1057</v>
      </c>
      <c r="I66" s="192" t="str">
        <f t="shared" si="5"/>
        <v>30774772a</v>
      </c>
      <c r="J66" s="167" t="str">
        <f t="shared" si="6"/>
        <v>30774772026 02</v>
      </c>
      <c r="K66" s="5" t="s">
        <v>1173</v>
      </c>
      <c r="L66" s="167" t="str">
        <f t="shared" si="7"/>
        <v>30774772026 02B</v>
      </c>
      <c r="M66" s="5" t="str">
        <f t="shared" si="8"/>
        <v>Slovenský zväz hádzanejaBhádzaná - bežné transfery</v>
      </c>
      <c r="N66" s="3" t="str">
        <f t="shared" si="9"/>
        <v>30774772aB</v>
      </c>
    </row>
    <row r="67" spans="1:14" x14ac:dyDescent="0.2">
      <c r="A67" s="166" t="s">
        <v>884</v>
      </c>
      <c r="B67" s="204" t="str">
        <f>VLOOKUP(A67,Adr!A:B,2,FALSE)</f>
        <v>Slovenský zväz jachtingu</v>
      </c>
      <c r="C67" s="185" t="s">
        <v>1174</v>
      </c>
      <c r="D67" s="291">
        <v>45922</v>
      </c>
      <c r="E67" s="230">
        <v>0</v>
      </c>
      <c r="F67" s="166" t="s">
        <v>338</v>
      </c>
      <c r="G67" s="169" t="s">
        <v>319</v>
      </c>
      <c r="H67" s="169" t="s">
        <v>1057</v>
      </c>
      <c r="I67" s="192" t="str">
        <f t="shared" si="5"/>
        <v>30793211a</v>
      </c>
      <c r="J67" s="167" t="str">
        <f t="shared" si="6"/>
        <v>30793211026 02</v>
      </c>
      <c r="K67" s="5" t="s">
        <v>1175</v>
      </c>
      <c r="L67" s="167" t="str">
        <f t="shared" si="7"/>
        <v>30793211026 02B</v>
      </c>
      <c r="M67" s="5" t="str">
        <f t="shared" si="8"/>
        <v>Slovenský zväz jachtinguaBjachting - bežné transfery</v>
      </c>
      <c r="N67" s="3" t="str">
        <f t="shared" si="9"/>
        <v>30793211aB</v>
      </c>
    </row>
    <row r="68" spans="1:14" x14ac:dyDescent="0.2">
      <c r="A68" s="178" t="s">
        <v>891</v>
      </c>
      <c r="B68" s="204" t="str">
        <f>VLOOKUP(A68,Adr!A:B,2,FALSE)</f>
        <v>Slovenský zväz Judo</v>
      </c>
      <c r="C68" s="196" t="s">
        <v>1176</v>
      </c>
      <c r="D68" s="289">
        <v>129672</v>
      </c>
      <c r="E68" s="173">
        <v>0</v>
      </c>
      <c r="F68" s="166" t="s">
        <v>338</v>
      </c>
      <c r="G68" s="169" t="s">
        <v>319</v>
      </c>
      <c r="H68" s="169" t="s">
        <v>1057</v>
      </c>
      <c r="I68" s="192" t="str">
        <f t="shared" si="5"/>
        <v>17308518a</v>
      </c>
      <c r="J68" s="167" t="str">
        <f t="shared" si="6"/>
        <v>17308518026 02</v>
      </c>
      <c r="K68" s="5" t="s">
        <v>1177</v>
      </c>
      <c r="L68" s="167" t="str">
        <f t="shared" si="7"/>
        <v>17308518026 02B</v>
      </c>
      <c r="M68" s="5" t="str">
        <f t="shared" si="8"/>
        <v>Slovenský zväz JudoaBjudo - bežné transfery</v>
      </c>
      <c r="N68" s="3" t="str">
        <f t="shared" si="9"/>
        <v>17308518aB</v>
      </c>
    </row>
    <row r="69" spans="1:14" x14ac:dyDescent="0.2">
      <c r="A69" s="202" t="s">
        <v>898</v>
      </c>
      <c r="B69" s="204" t="str">
        <f>VLOOKUP(A69,Adr!A:B,2,FALSE)</f>
        <v>Slovenský Zväz Karate</v>
      </c>
      <c r="C69" s="196" t="s">
        <v>1178</v>
      </c>
      <c r="D69" s="291">
        <v>480058</v>
      </c>
      <c r="E69" s="230">
        <v>0</v>
      </c>
      <c r="F69" s="166" t="s">
        <v>338</v>
      </c>
      <c r="G69" s="169" t="s">
        <v>319</v>
      </c>
      <c r="H69" s="169" t="s">
        <v>1057</v>
      </c>
      <c r="I69" s="192" t="str">
        <f t="shared" si="5"/>
        <v>30811571a</v>
      </c>
      <c r="J69" s="167" t="str">
        <f t="shared" si="6"/>
        <v>30811571026 02</v>
      </c>
      <c r="K69" s="5" t="s">
        <v>1179</v>
      </c>
      <c r="L69" s="167" t="str">
        <f t="shared" si="7"/>
        <v>30811571026 02B</v>
      </c>
      <c r="M69" s="5" t="str">
        <f t="shared" si="8"/>
        <v>Slovenský Zväz KarateaBkarate - bežné transfery</v>
      </c>
      <c r="N69" s="3" t="str">
        <f t="shared" si="9"/>
        <v>30811571aB</v>
      </c>
    </row>
    <row r="70" spans="1:14" x14ac:dyDescent="0.2">
      <c r="A70" s="202" t="s">
        <v>898</v>
      </c>
      <c r="B70" s="204" t="str">
        <f>VLOOKUP(A70,Adr!A:B,2,FALSE)</f>
        <v>Slovenský Zväz Karate</v>
      </c>
      <c r="C70" s="196" t="s">
        <v>1496</v>
      </c>
      <c r="D70" s="291">
        <v>30000</v>
      </c>
      <c r="E70" s="173">
        <v>0</v>
      </c>
      <c r="F70" s="166" t="s">
        <v>338</v>
      </c>
      <c r="G70" s="169" t="s">
        <v>319</v>
      </c>
      <c r="H70" s="169" t="s">
        <v>1489</v>
      </c>
      <c r="I70" s="192" t="str">
        <f t="shared" si="5"/>
        <v>30811571a</v>
      </c>
      <c r="J70" s="167" t="str">
        <f t="shared" si="6"/>
        <v>30811571026 02</v>
      </c>
      <c r="K70" s="5" t="s">
        <v>1179</v>
      </c>
      <c r="L70" s="167" t="str">
        <f t="shared" si="7"/>
        <v>30811571026 02K</v>
      </c>
      <c r="M70" s="5" t="str">
        <f t="shared" si="8"/>
        <v>Slovenský Zväz KarateaKkarate - kapitálové transfery</v>
      </c>
      <c r="N70" s="3" t="str">
        <f t="shared" si="9"/>
        <v>30811571aK</v>
      </c>
    </row>
    <row r="71" spans="1:14" x14ac:dyDescent="0.2">
      <c r="A71" s="198" t="s">
        <v>905</v>
      </c>
      <c r="B71" s="204" t="str">
        <f>VLOOKUP(A71,Adr!A:B,2,FALSE)</f>
        <v>Slovenský zväz kickboxu</v>
      </c>
      <c r="C71" s="185" t="s">
        <v>1180</v>
      </c>
      <c r="D71" s="291">
        <v>77606</v>
      </c>
      <c r="E71" s="230">
        <v>0</v>
      </c>
      <c r="F71" s="166" t="s">
        <v>338</v>
      </c>
      <c r="G71" s="169" t="s">
        <v>319</v>
      </c>
      <c r="H71" s="169" t="s">
        <v>1057</v>
      </c>
      <c r="I71" s="192" t="str">
        <f t="shared" si="5"/>
        <v>31119247a</v>
      </c>
      <c r="J71" s="167" t="str">
        <f t="shared" si="6"/>
        <v>31119247026 02</v>
      </c>
      <c r="K71" s="5" t="s">
        <v>1181</v>
      </c>
      <c r="L71" s="167" t="str">
        <f t="shared" si="7"/>
        <v>31119247026 02B</v>
      </c>
      <c r="M71" s="5" t="str">
        <f t="shared" si="8"/>
        <v>Slovenský zväz kickboxuaBkickbox - bežné transfery</v>
      </c>
      <c r="N71" s="3" t="str">
        <f t="shared" si="9"/>
        <v>31119247aB</v>
      </c>
    </row>
    <row r="72" spans="1:14" x14ac:dyDescent="0.2">
      <c r="A72" s="166" t="s">
        <v>910</v>
      </c>
      <c r="B72" s="204" t="str">
        <f>VLOOKUP(A72,Adr!A:B,2,FALSE)</f>
        <v>Slovenský zväz ľadového hokeja</v>
      </c>
      <c r="C72" s="196" t="s">
        <v>1182</v>
      </c>
      <c r="D72" s="289">
        <v>5031908</v>
      </c>
      <c r="E72" s="173">
        <v>0</v>
      </c>
      <c r="F72" s="166" t="s">
        <v>338</v>
      </c>
      <c r="G72" s="169" t="s">
        <v>319</v>
      </c>
      <c r="H72" s="169" t="s">
        <v>1057</v>
      </c>
      <c r="I72" s="192" t="str">
        <f t="shared" si="5"/>
        <v>30845386a</v>
      </c>
      <c r="J72" s="167" t="str">
        <f t="shared" si="6"/>
        <v>30845386026 02</v>
      </c>
      <c r="K72" s="5" t="s">
        <v>1183</v>
      </c>
      <c r="L72" s="167" t="str">
        <f t="shared" si="7"/>
        <v>30845386026 02B</v>
      </c>
      <c r="M72" s="5" t="str">
        <f t="shared" si="8"/>
        <v>Slovenský zväz ľadového hokejaaBľadový hokej - bežné transfery</v>
      </c>
      <c r="N72" s="3" t="str">
        <f t="shared" si="9"/>
        <v>30845386aB</v>
      </c>
    </row>
    <row r="73" spans="1:14" x14ac:dyDescent="0.2">
      <c r="A73" s="166" t="s">
        <v>910</v>
      </c>
      <c r="B73" s="204" t="str">
        <f>VLOOKUP(A73,Adr!A:B,2,FALSE)</f>
        <v>Slovenský zväz ľadového hokeja</v>
      </c>
      <c r="C73" s="196" t="s">
        <v>1497</v>
      </c>
      <c r="D73" s="289">
        <v>100000</v>
      </c>
      <c r="E73" s="230">
        <v>0</v>
      </c>
      <c r="F73" s="166" t="s">
        <v>338</v>
      </c>
      <c r="G73" s="169" t="s">
        <v>319</v>
      </c>
      <c r="H73" s="169" t="s">
        <v>1489</v>
      </c>
      <c r="I73" s="192" t="str">
        <f t="shared" si="5"/>
        <v>30845386a</v>
      </c>
      <c r="J73" s="167" t="str">
        <f t="shared" si="6"/>
        <v>30845386026 02</v>
      </c>
      <c r="K73" s="5" t="s">
        <v>1183</v>
      </c>
      <c r="L73" s="167" t="str">
        <f t="shared" si="7"/>
        <v>30845386026 02K</v>
      </c>
      <c r="M73" s="5" t="str">
        <f t="shared" si="8"/>
        <v>Slovenský zväz ľadového hokejaaKľadový hokej - kapitálové transfery</v>
      </c>
      <c r="N73" s="3" t="str">
        <f t="shared" si="9"/>
        <v>30845386aK</v>
      </c>
    </row>
    <row r="74" spans="1:14" x14ac:dyDescent="0.2">
      <c r="A74" s="182" t="s">
        <v>918</v>
      </c>
      <c r="B74" s="204" t="str">
        <f>VLOOKUP(A74,Adr!A:B,2,FALSE)</f>
        <v>Slovenský zväz moderného päťboja</v>
      </c>
      <c r="C74" s="185" t="s">
        <v>1184</v>
      </c>
      <c r="D74" s="291">
        <v>55488</v>
      </c>
      <c r="E74" s="173">
        <v>0</v>
      </c>
      <c r="F74" s="166" t="s">
        <v>338</v>
      </c>
      <c r="G74" s="169" t="s">
        <v>319</v>
      </c>
      <c r="H74" s="169" t="s">
        <v>1057</v>
      </c>
      <c r="I74" s="192" t="str">
        <f t="shared" si="5"/>
        <v>30788714a</v>
      </c>
      <c r="J74" s="167" t="str">
        <f t="shared" si="6"/>
        <v>30788714026 02</v>
      </c>
      <c r="K74" s="5" t="s">
        <v>1185</v>
      </c>
      <c r="L74" s="167" t="str">
        <f t="shared" si="7"/>
        <v>30788714026 02B</v>
      </c>
      <c r="M74" s="5" t="str">
        <f t="shared" si="8"/>
        <v>Slovenský zväz moderného päťbojaaBmoderný päťboj - bežné transfery</v>
      </c>
      <c r="N74" s="3" t="str">
        <f t="shared" si="9"/>
        <v>30788714aB</v>
      </c>
    </row>
    <row r="75" spans="1:14" x14ac:dyDescent="0.2">
      <c r="A75" s="202" t="s">
        <v>925</v>
      </c>
      <c r="B75" s="204" t="str">
        <f>VLOOKUP(A75,Adr!A:B,2,FALSE)</f>
        <v>Slovenský zväz orientačných športov</v>
      </c>
      <c r="C75" s="185" t="s">
        <v>1186</v>
      </c>
      <c r="D75" s="289">
        <v>27202</v>
      </c>
      <c r="E75" s="230">
        <v>0</v>
      </c>
      <c r="F75" s="166" t="s">
        <v>338</v>
      </c>
      <c r="G75" s="169" t="s">
        <v>319</v>
      </c>
      <c r="H75" s="169" t="s">
        <v>1057</v>
      </c>
      <c r="I75" s="192" t="str">
        <f t="shared" si="5"/>
        <v>30806518a</v>
      </c>
      <c r="J75" s="167" t="str">
        <f t="shared" si="6"/>
        <v>30806518026 02</v>
      </c>
      <c r="K75" s="5" t="s">
        <v>1187</v>
      </c>
      <c r="L75" s="167" t="str">
        <f t="shared" si="7"/>
        <v>30806518026 02B</v>
      </c>
      <c r="M75" s="5" t="str">
        <f t="shared" si="8"/>
        <v>Slovenský zväz orientačných športovaBorientačné športy - bežné transfery</v>
      </c>
      <c r="N75" s="3" t="str">
        <f t="shared" si="9"/>
        <v>30806518aB</v>
      </c>
    </row>
    <row r="76" spans="1:14" x14ac:dyDescent="0.2">
      <c r="A76" s="182" t="s">
        <v>932</v>
      </c>
      <c r="B76" s="204" t="str">
        <f>VLOOKUP(A76,Adr!A:B,2,FALSE)</f>
        <v>Slovenský zväz pozemného hokeja</v>
      </c>
      <c r="C76" s="185" t="s">
        <v>1188</v>
      </c>
      <c r="D76" s="289">
        <v>66394</v>
      </c>
      <c r="E76" s="173">
        <v>0</v>
      </c>
      <c r="F76" s="166" t="s">
        <v>338</v>
      </c>
      <c r="G76" s="169" t="s">
        <v>319</v>
      </c>
      <c r="H76" s="169" t="s">
        <v>1057</v>
      </c>
      <c r="I76" s="192" t="str">
        <f t="shared" si="5"/>
        <v>31751075a</v>
      </c>
      <c r="J76" s="167" t="str">
        <f t="shared" si="6"/>
        <v>31751075026 02</v>
      </c>
      <c r="K76" s="5" t="s">
        <v>1189</v>
      </c>
      <c r="L76" s="167" t="str">
        <f t="shared" si="7"/>
        <v>31751075026 02B</v>
      </c>
      <c r="M76" s="5" t="str">
        <f t="shared" si="8"/>
        <v>Slovenský zväz pozemného hokejaaBpozemný hokej - bežné transfery</v>
      </c>
      <c r="N76" s="3" t="str">
        <f t="shared" si="9"/>
        <v>31751075aB</v>
      </c>
    </row>
    <row r="77" spans="1:14" x14ac:dyDescent="0.2">
      <c r="A77" s="182" t="s">
        <v>932</v>
      </c>
      <c r="B77" s="204" t="str">
        <f>VLOOKUP(A77,Adr!A:B,2,FALSE)</f>
        <v>Slovenský zväz pozemného hokeja</v>
      </c>
      <c r="C77" s="185" t="s">
        <v>1498</v>
      </c>
      <c r="D77" s="289">
        <v>10000</v>
      </c>
      <c r="E77" s="230">
        <v>0</v>
      </c>
      <c r="F77" s="166" t="s">
        <v>338</v>
      </c>
      <c r="G77" s="169" t="s">
        <v>319</v>
      </c>
      <c r="H77" s="169" t="s">
        <v>1489</v>
      </c>
      <c r="I77" s="192" t="str">
        <f t="shared" si="5"/>
        <v>31751075a</v>
      </c>
      <c r="J77" s="167" t="str">
        <f t="shared" si="6"/>
        <v>31751075026 02</v>
      </c>
      <c r="K77" s="5" t="s">
        <v>1189</v>
      </c>
      <c r="L77" s="167" t="str">
        <f t="shared" si="7"/>
        <v>31751075026 02K</v>
      </c>
      <c r="M77" s="5" t="str">
        <f t="shared" si="8"/>
        <v>Slovenský zväz pozemného hokejaaKpozemný hokej - kapitálové transfery</v>
      </c>
      <c r="N77" s="3" t="str">
        <f t="shared" si="9"/>
        <v>31751075aK</v>
      </c>
    </row>
    <row r="78" spans="1:14" x14ac:dyDescent="0.2">
      <c r="A78" s="202" t="s">
        <v>940</v>
      </c>
      <c r="B78" s="204" t="str">
        <f>VLOOKUP(A78,Adr!A:B,2,FALSE)</f>
        <v>Slovenský zväz psích záprahov</v>
      </c>
      <c r="C78" s="185" t="s">
        <v>1190</v>
      </c>
      <c r="D78" s="289">
        <v>19554</v>
      </c>
      <c r="E78" s="173">
        <v>0</v>
      </c>
      <c r="F78" s="166" t="s">
        <v>338</v>
      </c>
      <c r="G78" s="169" t="s">
        <v>319</v>
      </c>
      <c r="H78" s="169" t="s">
        <v>1057</v>
      </c>
      <c r="I78" s="192" t="str">
        <f t="shared" si="5"/>
        <v>37818058a</v>
      </c>
      <c r="J78" s="167" t="str">
        <f t="shared" si="6"/>
        <v>37818058026 02</v>
      </c>
      <c r="K78" s="5" t="s">
        <v>1191</v>
      </c>
      <c r="L78" s="167" t="str">
        <f t="shared" si="7"/>
        <v>37818058026 02B</v>
      </c>
      <c r="M78" s="5" t="str">
        <f t="shared" si="8"/>
        <v>Slovenský zväz psích záprahovaBpsie záprahy - bežné transfery</v>
      </c>
      <c r="N78" s="3" t="str">
        <f t="shared" si="9"/>
        <v>37818058aB</v>
      </c>
    </row>
    <row r="79" spans="1:14" x14ac:dyDescent="0.2">
      <c r="A79" s="202" t="s">
        <v>949</v>
      </c>
      <c r="B79" s="204" t="str">
        <f>VLOOKUP(A79,Adr!A:B,2,FALSE)</f>
        <v>Slovenský zväz rybolovnej techniky</v>
      </c>
      <c r="C79" s="185" t="s">
        <v>1192</v>
      </c>
      <c r="D79" s="289">
        <v>39020</v>
      </c>
      <c r="E79" s="230">
        <v>0</v>
      </c>
      <c r="F79" s="166" t="s">
        <v>338</v>
      </c>
      <c r="G79" s="169" t="s">
        <v>319</v>
      </c>
      <c r="H79" s="169" t="s">
        <v>1057</v>
      </c>
      <c r="I79" s="192" t="str">
        <f t="shared" si="5"/>
        <v>31871526a</v>
      </c>
      <c r="J79" s="167" t="str">
        <f t="shared" si="6"/>
        <v>31871526026 02</v>
      </c>
      <c r="K79" s="5" t="s">
        <v>1193</v>
      </c>
      <c r="L79" s="167" t="str">
        <f t="shared" si="7"/>
        <v>31871526026 02B</v>
      </c>
      <c r="M79" s="5" t="str">
        <f t="shared" si="8"/>
        <v>Slovenský zväz rybolovnej technikyaBrybolovná technika - bežné transfery</v>
      </c>
      <c r="N79" s="3" t="str">
        <f t="shared" si="9"/>
        <v>31871526aB</v>
      </c>
    </row>
    <row r="80" spans="1:14" x14ac:dyDescent="0.2">
      <c r="A80" s="166" t="s">
        <v>957</v>
      </c>
      <c r="B80" s="204" t="str">
        <f>VLOOKUP(A80,Adr!A:B,2,FALSE)</f>
        <v>Slovenský zväz sánkarov</v>
      </c>
      <c r="C80" s="185" t="s">
        <v>1194</v>
      </c>
      <c r="D80" s="289">
        <v>62812</v>
      </c>
      <c r="E80" s="173">
        <v>0</v>
      </c>
      <c r="F80" s="166" t="s">
        <v>338</v>
      </c>
      <c r="G80" s="169" t="s">
        <v>319</v>
      </c>
      <c r="H80" s="169" t="s">
        <v>1057</v>
      </c>
      <c r="I80" s="192" t="str">
        <f t="shared" si="5"/>
        <v>31989373a</v>
      </c>
      <c r="J80" s="167" t="str">
        <f t="shared" si="6"/>
        <v>31989373026 02</v>
      </c>
      <c r="K80" s="5" t="s">
        <v>1195</v>
      </c>
      <c r="L80" s="167" t="str">
        <f t="shared" si="7"/>
        <v>31989373026 02B</v>
      </c>
      <c r="M80" s="5" t="str">
        <f t="shared" si="8"/>
        <v>Slovenský zväz sánkarovaBsánkovanie - bežné transfery</v>
      </c>
      <c r="N80" s="3" t="str">
        <f t="shared" si="9"/>
        <v>31989373aB</v>
      </c>
    </row>
    <row r="81" spans="1:14" x14ac:dyDescent="0.2">
      <c r="A81" s="166" t="s">
        <v>957</v>
      </c>
      <c r="B81" s="204" t="str">
        <f>VLOOKUP(A81,Adr!A:B,2,FALSE)</f>
        <v>Slovenský zväz sánkarov</v>
      </c>
      <c r="C81" s="185" t="s">
        <v>1499</v>
      </c>
      <c r="D81" s="289">
        <v>3200</v>
      </c>
      <c r="E81" s="230">
        <v>0</v>
      </c>
      <c r="F81" s="166" t="s">
        <v>338</v>
      </c>
      <c r="G81" s="169" t="s">
        <v>319</v>
      </c>
      <c r="H81" s="169" t="s">
        <v>1489</v>
      </c>
      <c r="I81" s="192" t="str">
        <f t="shared" si="5"/>
        <v>31989373a</v>
      </c>
      <c r="J81" s="167" t="str">
        <f t="shared" si="6"/>
        <v>31989373026 02</v>
      </c>
      <c r="K81" s="5" t="s">
        <v>1195</v>
      </c>
      <c r="L81" s="167" t="str">
        <f t="shared" si="7"/>
        <v>31989373026 02K</v>
      </c>
      <c r="M81" s="5" t="str">
        <f t="shared" si="8"/>
        <v>Slovenský zväz sánkarovaKsánkovanie - kapitálové transfery</v>
      </c>
      <c r="N81" s="3" t="str">
        <f t="shared" si="9"/>
        <v>31989373aK</v>
      </c>
    </row>
    <row r="82" spans="1:14" x14ac:dyDescent="0.2">
      <c r="A82" s="166" t="s">
        <v>966</v>
      </c>
      <c r="B82" s="204" t="str">
        <f>VLOOKUP(A82,Adr!A:B,2,FALSE)</f>
        <v>Slovenský zväz športového ju-jitsu</v>
      </c>
      <c r="C82" s="185" t="s">
        <v>1196</v>
      </c>
      <c r="D82" s="289">
        <v>15790</v>
      </c>
      <c r="E82" s="173">
        <v>0</v>
      </c>
      <c r="F82" s="166" t="s">
        <v>338</v>
      </c>
      <c r="G82" s="169" t="s">
        <v>319</v>
      </c>
      <c r="H82" s="169" t="s">
        <v>1057</v>
      </c>
      <c r="I82" s="192" t="str">
        <f t="shared" si="5"/>
        <v>42219922a</v>
      </c>
      <c r="J82" s="167" t="str">
        <f t="shared" si="6"/>
        <v>42219922026 02</v>
      </c>
      <c r="K82" s="5" t="s">
        <v>1197</v>
      </c>
      <c r="L82" s="167" t="str">
        <f t="shared" si="7"/>
        <v>42219922026 02B</v>
      </c>
      <c r="M82" s="5" t="str">
        <f t="shared" si="8"/>
        <v>Slovenský zväz športového ju-jitsuaBju-jitsu - bežné transfery</v>
      </c>
      <c r="N82" s="3" t="str">
        <f t="shared" si="9"/>
        <v>42219922aB</v>
      </c>
    </row>
    <row r="83" spans="1:14" x14ac:dyDescent="0.2">
      <c r="A83" s="166" t="s">
        <v>975</v>
      </c>
      <c r="B83" s="204" t="str">
        <f>VLOOKUP(A83,Adr!A:B,2,FALSE)</f>
        <v>Slovenský zväz športového rybolovu</v>
      </c>
      <c r="C83" s="196" t="s">
        <v>1198</v>
      </c>
      <c r="D83" s="289">
        <v>72718</v>
      </c>
      <c r="E83" s="230">
        <v>0</v>
      </c>
      <c r="F83" s="166" t="s">
        <v>338</v>
      </c>
      <c r="G83" s="169" t="s">
        <v>319</v>
      </c>
      <c r="H83" s="169" t="s">
        <v>1057</v>
      </c>
      <c r="I83" s="192" t="str">
        <f t="shared" si="5"/>
        <v>51118831a</v>
      </c>
      <c r="J83" s="167" t="str">
        <f t="shared" si="6"/>
        <v>51118831026 02</v>
      </c>
      <c r="K83" s="5" t="s">
        <v>1199</v>
      </c>
      <c r="L83" s="167" t="str">
        <f t="shared" si="7"/>
        <v>51118831026 02B</v>
      </c>
      <c r="M83" s="5" t="str">
        <f t="shared" si="8"/>
        <v>Slovenský zväz športového rybolovuaBšportové rybárstvo - bežné transfery</v>
      </c>
      <c r="N83" s="3" t="str">
        <f t="shared" si="9"/>
        <v>51118831aB</v>
      </c>
    </row>
    <row r="84" spans="1:14" x14ac:dyDescent="0.2">
      <c r="A84" s="166" t="s">
        <v>983</v>
      </c>
      <c r="B84" s="204" t="str">
        <f>VLOOKUP(A84,Adr!A:B,2,FALSE)</f>
        <v>Slovenský zväz tanečných športov</v>
      </c>
      <c r="C84" s="196" t="s">
        <v>1200</v>
      </c>
      <c r="D84" s="289">
        <v>309566</v>
      </c>
      <c r="E84" s="173">
        <v>0</v>
      </c>
      <c r="F84" s="166" t="s">
        <v>338</v>
      </c>
      <c r="G84" s="169" t="s">
        <v>319</v>
      </c>
      <c r="H84" s="169" t="s">
        <v>1057</v>
      </c>
      <c r="I84" s="192" t="str">
        <f t="shared" si="5"/>
        <v>00684767a</v>
      </c>
      <c r="J84" s="167" t="str">
        <f t="shared" si="6"/>
        <v>00684767026 02</v>
      </c>
      <c r="K84" s="5" t="s">
        <v>1201</v>
      </c>
      <c r="L84" s="167" t="str">
        <f t="shared" si="7"/>
        <v>00684767026 02B</v>
      </c>
      <c r="M84" s="5" t="str">
        <f t="shared" si="8"/>
        <v>Slovenský zväz tanečných športovaBtanečný šport - bežné transfery</v>
      </c>
      <c r="N84" s="3" t="str">
        <f t="shared" si="9"/>
        <v>00684767aB</v>
      </c>
    </row>
    <row r="85" spans="1:14" x14ac:dyDescent="0.2">
      <c r="A85" s="166" t="s">
        <v>989</v>
      </c>
      <c r="B85" s="204" t="str">
        <f>VLOOKUP(A85,Adr!A:B,2,FALSE)</f>
        <v>Slovenský zväz vodného lyžovania a wakeboardingu</v>
      </c>
      <c r="C85" s="190" t="s">
        <v>1202</v>
      </c>
      <c r="D85" s="291">
        <v>30430</v>
      </c>
      <c r="E85" s="230">
        <v>0</v>
      </c>
      <c r="F85" s="166" t="s">
        <v>338</v>
      </c>
      <c r="G85" s="169" t="s">
        <v>319</v>
      </c>
      <c r="H85" s="169" t="s">
        <v>1057</v>
      </c>
      <c r="I85" s="192" t="str">
        <f t="shared" si="5"/>
        <v>30793203a</v>
      </c>
      <c r="J85" s="167" t="str">
        <f t="shared" si="6"/>
        <v>30793203026 02</v>
      </c>
      <c r="K85" s="5" t="s">
        <v>1203</v>
      </c>
      <c r="L85" s="167" t="str">
        <f t="shared" si="7"/>
        <v>30793203026 02B</v>
      </c>
      <c r="M85" s="5" t="str">
        <f t="shared" si="8"/>
        <v>Slovenský zväz vodného lyžovania a wakeboardinguaBvodné lyžovanie - bežné transfery</v>
      </c>
      <c r="N85" s="3" t="str">
        <f t="shared" si="9"/>
        <v>30793203aB</v>
      </c>
    </row>
    <row r="86" spans="1:14" x14ac:dyDescent="0.2">
      <c r="A86" s="182" t="s">
        <v>996</v>
      </c>
      <c r="B86" s="204" t="str">
        <f>VLOOKUP(A86,Adr!A:B,2,FALSE)</f>
        <v>Slovenský zväz vodného motorizmu</v>
      </c>
      <c r="C86" s="169" t="s">
        <v>1204</v>
      </c>
      <c r="D86" s="291">
        <v>15790</v>
      </c>
      <c r="E86" s="173">
        <v>0</v>
      </c>
      <c r="F86" s="166" t="s">
        <v>338</v>
      </c>
      <c r="G86" s="169" t="s">
        <v>319</v>
      </c>
      <c r="H86" s="169" t="s">
        <v>1057</v>
      </c>
      <c r="I86" s="192" t="str">
        <f t="shared" ref="I86:I94" si="10">A86&amp;F86</f>
        <v>00681768a</v>
      </c>
      <c r="J86" s="167" t="str">
        <f t="shared" ref="J86:J94" si="11">A86&amp;G86</f>
        <v>00681768026 02</v>
      </c>
      <c r="K86" s="5" t="s">
        <v>1205</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1004</v>
      </c>
      <c r="B87" s="204" t="str">
        <f>VLOOKUP(A87,Adr!A:B,2,FALSE)</f>
        <v>Slovenský zväz vzpierania</v>
      </c>
      <c r="C87" s="169" t="s">
        <v>1206</v>
      </c>
      <c r="D87" s="291">
        <v>170038</v>
      </c>
      <c r="E87" s="230">
        <v>0</v>
      </c>
      <c r="F87" s="166" t="s">
        <v>338</v>
      </c>
      <c r="G87" s="169" t="s">
        <v>319</v>
      </c>
      <c r="H87" s="169" t="s">
        <v>1057</v>
      </c>
      <c r="I87" s="192" t="str">
        <f t="shared" si="10"/>
        <v>31796079a</v>
      </c>
      <c r="J87" s="167" t="str">
        <f t="shared" si="11"/>
        <v>31796079026 02</v>
      </c>
      <c r="K87" s="5" t="s">
        <v>1207</v>
      </c>
      <c r="L87" s="167" t="str">
        <f t="shared" si="12"/>
        <v>31796079026 02B</v>
      </c>
      <c r="M87" s="5" t="str">
        <f t="shared" si="13"/>
        <v>Slovenský zväz vzpieraniaaBvzpieranie - bežné transfery</v>
      </c>
      <c r="N87" s="3" t="str">
        <f t="shared" si="14"/>
        <v>31796079aB</v>
      </c>
    </row>
    <row r="88" spans="1:14" x14ac:dyDescent="0.2">
      <c r="A88" s="202" t="s">
        <v>1004</v>
      </c>
      <c r="B88" s="204" t="str">
        <f>VLOOKUP(A88,Adr!A:B,2,FALSE)</f>
        <v>Slovenský zväz vzpierania</v>
      </c>
      <c r="C88" s="169" t="s">
        <v>1500</v>
      </c>
      <c r="D88" s="291">
        <v>60000</v>
      </c>
      <c r="E88" s="173">
        <v>0</v>
      </c>
      <c r="F88" s="166" t="s">
        <v>338</v>
      </c>
      <c r="G88" s="169" t="s">
        <v>319</v>
      </c>
      <c r="H88" s="169" t="s">
        <v>1489</v>
      </c>
      <c r="I88" s="192" t="str">
        <f t="shared" si="10"/>
        <v>31796079a</v>
      </c>
      <c r="J88" s="167" t="str">
        <f t="shared" si="11"/>
        <v>31796079026 02</v>
      </c>
      <c r="K88" s="5" t="s">
        <v>1207</v>
      </c>
      <c r="L88" s="167" t="str">
        <f t="shared" si="12"/>
        <v>31796079026 02K</v>
      </c>
      <c r="M88" s="5" t="str">
        <f t="shared" si="13"/>
        <v>Slovenský zväz vzpieraniaaKvzpieranie - kapitálové transfery</v>
      </c>
      <c r="N88" s="3" t="str">
        <f t="shared" si="14"/>
        <v>31796079aK</v>
      </c>
    </row>
    <row r="89" spans="1:14" x14ac:dyDescent="0.2">
      <c r="A89" s="198" t="s">
        <v>1010</v>
      </c>
      <c r="B89" s="204" t="str">
        <f>VLOOKUP(A89,Adr!A:B,2,FALSE)</f>
        <v>Teqballová federácia Slovensko</v>
      </c>
      <c r="C89" s="185" t="s">
        <v>1208</v>
      </c>
      <c r="D89" s="290">
        <v>23790</v>
      </c>
      <c r="E89" s="230">
        <v>0</v>
      </c>
      <c r="F89" s="166" t="s">
        <v>338</v>
      </c>
      <c r="G89" s="169" t="s">
        <v>319</v>
      </c>
      <c r="H89" s="169" t="s">
        <v>1057</v>
      </c>
      <c r="I89" s="192" t="str">
        <f t="shared" si="10"/>
        <v>53007344a</v>
      </c>
      <c r="J89" s="167" t="str">
        <f t="shared" si="11"/>
        <v>53007344026 02</v>
      </c>
      <c r="K89" s="5" t="s">
        <v>1209</v>
      </c>
      <c r="L89" s="167" t="str">
        <f t="shared" si="12"/>
        <v>53007344026 02B</v>
      </c>
      <c r="M89" s="5" t="str">
        <f t="shared" si="13"/>
        <v>Teqballová federácia SlovenskoaBteqball - bežné transfery</v>
      </c>
      <c r="N89" s="3" t="str">
        <f t="shared" si="14"/>
        <v>53007344aB</v>
      </c>
    </row>
    <row r="90" spans="1:14" x14ac:dyDescent="0.2">
      <c r="A90" s="198" t="s">
        <v>1010</v>
      </c>
      <c r="B90" s="204" t="str">
        <f>VLOOKUP(A90,Adr!A:B,2,FALSE)</f>
        <v>Teqballová federácia Slovensko</v>
      </c>
      <c r="C90" s="185" t="s">
        <v>1501</v>
      </c>
      <c r="D90" s="290">
        <v>8000</v>
      </c>
      <c r="E90" s="173">
        <v>0</v>
      </c>
      <c r="F90" s="166" t="s">
        <v>338</v>
      </c>
      <c r="G90" s="169" t="s">
        <v>319</v>
      </c>
      <c r="H90" s="169" t="s">
        <v>1489</v>
      </c>
      <c r="I90" s="192" t="str">
        <f t="shared" si="10"/>
        <v>53007344a</v>
      </c>
      <c r="J90" s="167" t="str">
        <f t="shared" si="11"/>
        <v>53007344026 02</v>
      </c>
      <c r="K90" s="5" t="s">
        <v>1209</v>
      </c>
      <c r="L90" s="167" t="str">
        <f t="shared" si="12"/>
        <v>53007344026 02K</v>
      </c>
      <c r="M90" s="5" t="str">
        <f t="shared" si="13"/>
        <v>Teqballová federácia SlovenskoaKteqball - kapitálové transfery</v>
      </c>
      <c r="N90" s="3" t="str">
        <f t="shared" si="14"/>
        <v>53007344aK</v>
      </c>
    </row>
    <row r="91" spans="1:14" x14ac:dyDescent="0.2">
      <c r="A91" s="198" t="s">
        <v>1018</v>
      </c>
      <c r="B91" s="204" t="str">
        <f>VLOOKUP(A91,Adr!A:B,2,FALSE)</f>
        <v>Združenie šípkarských organizácií</v>
      </c>
      <c r="C91" s="185" t="s">
        <v>1210</v>
      </c>
      <c r="D91" s="290">
        <v>38732</v>
      </c>
      <c r="E91" s="230">
        <v>0</v>
      </c>
      <c r="F91" s="166" t="s">
        <v>338</v>
      </c>
      <c r="G91" s="169" t="s">
        <v>319</v>
      </c>
      <c r="H91" s="169" t="s">
        <v>1057</v>
      </c>
      <c r="I91" s="192" t="str">
        <f t="shared" si="10"/>
        <v>35538015a</v>
      </c>
      <c r="J91" s="167" t="str">
        <f t="shared" si="11"/>
        <v>35538015026 02</v>
      </c>
      <c r="K91" s="5" t="s">
        <v>1211</v>
      </c>
      <c r="L91" s="167" t="str">
        <f t="shared" si="12"/>
        <v>35538015026 02B</v>
      </c>
      <c r="M91" s="5" t="str">
        <f t="shared" si="13"/>
        <v>Združenie šípkarských organizáciíaBšípky - bežné transfery</v>
      </c>
      <c r="N91" s="3" t="str">
        <f t="shared" si="14"/>
        <v>35538015aB</v>
      </c>
    </row>
    <row r="92" spans="1:14" x14ac:dyDescent="0.2">
      <c r="A92" s="202" t="s">
        <v>1025</v>
      </c>
      <c r="B92" s="204" t="str">
        <f>VLOOKUP(A92,Adr!A:B,2,FALSE)</f>
        <v>Zväz potápačov Slovenska</v>
      </c>
      <c r="C92" s="196" t="s">
        <v>1212</v>
      </c>
      <c r="D92" s="289">
        <v>48328</v>
      </c>
      <c r="E92" s="173">
        <v>0</v>
      </c>
      <c r="F92" s="166" t="s">
        <v>338</v>
      </c>
      <c r="G92" s="169" t="s">
        <v>319</v>
      </c>
      <c r="H92" s="169" t="s">
        <v>1057</v>
      </c>
      <c r="I92" s="192" t="str">
        <f t="shared" si="10"/>
        <v>00585319a</v>
      </c>
      <c r="J92" s="167" t="str">
        <f t="shared" si="11"/>
        <v>00585319026 02</v>
      </c>
      <c r="K92" s="5" t="s">
        <v>1213</v>
      </c>
      <c r="L92" s="167" t="str">
        <f t="shared" si="12"/>
        <v>00585319026 02B</v>
      </c>
      <c r="M92" s="5" t="str">
        <f t="shared" si="13"/>
        <v>Zväz potápačov SlovenskaaBpotápačské športy - bežné transfery</v>
      </c>
      <c r="N92" s="3" t="str">
        <f t="shared" si="14"/>
        <v>00585319aB</v>
      </c>
    </row>
    <row r="93" spans="1:14" x14ac:dyDescent="0.2">
      <c r="A93" s="198" t="s">
        <v>1032</v>
      </c>
      <c r="B93" s="204" t="str">
        <f>VLOOKUP(A93,Adr!A:B,2,FALSE)</f>
        <v>Zväz slovenského kolieskového korčuľovania</v>
      </c>
      <c r="C93" s="196" t="s">
        <v>1214</v>
      </c>
      <c r="D93" s="289">
        <v>108886</v>
      </c>
      <c r="E93" s="230">
        <v>0</v>
      </c>
      <c r="F93" s="166" t="s">
        <v>338</v>
      </c>
      <c r="G93" s="169" t="s">
        <v>319</v>
      </c>
      <c r="H93" s="169" t="s">
        <v>1057</v>
      </c>
      <c r="I93" s="192" t="str">
        <f t="shared" si="10"/>
        <v>42132690a</v>
      </c>
      <c r="J93" s="167" t="str">
        <f t="shared" si="11"/>
        <v>42132690026 02</v>
      </c>
      <c r="K93" s="5" t="s">
        <v>1215</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1039</v>
      </c>
      <c r="B94" s="204" t="str">
        <f>VLOOKUP(A94,Adr!A:B,2,FALSE)</f>
        <v>Zväz slovenského lyžovania</v>
      </c>
      <c r="C94" s="185" t="s">
        <v>1216</v>
      </c>
      <c r="D94" s="291">
        <v>841652</v>
      </c>
      <c r="E94" s="173">
        <v>0</v>
      </c>
      <c r="F94" s="166" t="s">
        <v>338</v>
      </c>
      <c r="G94" s="169" t="s">
        <v>319</v>
      </c>
      <c r="H94" s="169" t="s">
        <v>1057</v>
      </c>
      <c r="I94" s="192" t="str">
        <f t="shared" si="10"/>
        <v>50671669a</v>
      </c>
      <c r="J94" s="167" t="str">
        <f t="shared" si="11"/>
        <v>50671669026 02</v>
      </c>
      <c r="K94" s="5" t="s">
        <v>1217</v>
      </c>
      <c r="L94" s="167" t="str">
        <f t="shared" si="12"/>
        <v>50671669026 02B</v>
      </c>
      <c r="M94" s="5" t="str">
        <f t="shared" si="13"/>
        <v>Zväz slovenského lyžovaniaaBlyžovanie - bežné transfery</v>
      </c>
      <c r="N94" s="3" t="str">
        <f t="shared" si="14"/>
        <v>50671669aB</v>
      </c>
    </row>
    <row r="95" spans="1:14" x14ac:dyDescent="0.2">
      <c r="A95" s="166" t="s">
        <v>1039</v>
      </c>
      <c r="B95" s="204" t="str">
        <f>VLOOKUP(A95,Adr!A:B,2,FALSE)</f>
        <v>Zväz slovenského lyžovania</v>
      </c>
      <c r="C95" s="185" t="s">
        <v>1502</v>
      </c>
      <c r="D95" s="289">
        <v>100000</v>
      </c>
      <c r="E95" s="230">
        <v>0</v>
      </c>
      <c r="F95" s="166" t="s">
        <v>338</v>
      </c>
      <c r="G95" s="169" t="s">
        <v>319</v>
      </c>
      <c r="H95" s="169" t="s">
        <v>1489</v>
      </c>
      <c r="I95" s="192" t="str">
        <f t="shared" ref="I95" si="15">A95&amp;F95</f>
        <v>50671669a</v>
      </c>
      <c r="J95" s="167" t="str">
        <f t="shared" ref="J95" si="16">A95&amp;G95</f>
        <v>50671669026 02</v>
      </c>
      <c r="K95" s="5" t="s">
        <v>1217</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1053</v>
      </c>
      <c r="B1" s="2"/>
      <c r="C1" s="2" t="s">
        <v>335</v>
      </c>
      <c r="D1" s="2" t="s">
        <v>1218</v>
      </c>
      <c r="E1" s="2" t="s">
        <v>1219</v>
      </c>
      <c r="F1" s="2" t="s">
        <v>315</v>
      </c>
      <c r="G1" s="2" t="s">
        <v>1220</v>
      </c>
      <c r="H1" s="2"/>
      <c r="I1" s="2" t="s">
        <v>315</v>
      </c>
      <c r="J1" s="2" t="s">
        <v>1221</v>
      </c>
      <c r="K1" s="2"/>
      <c r="L1" s="2"/>
      <c r="M1" s="2"/>
      <c r="N1" s="2"/>
    </row>
    <row r="2" spans="1:14" x14ac:dyDescent="0.25">
      <c r="A2" t="s">
        <v>1222</v>
      </c>
      <c r="C2" t="s">
        <v>338</v>
      </c>
      <c r="D2" t="s">
        <v>1223</v>
      </c>
      <c r="E2">
        <v>1</v>
      </c>
      <c r="F2" t="s">
        <v>319</v>
      </c>
      <c r="G2" t="s">
        <v>1224</v>
      </c>
      <c r="I2" t="s">
        <v>317</v>
      </c>
      <c r="J2" t="s">
        <v>1225</v>
      </c>
    </row>
    <row r="3" spans="1:14" x14ac:dyDescent="0.25">
      <c r="A3" t="s">
        <v>1059</v>
      </c>
      <c r="C3" t="s">
        <v>340</v>
      </c>
      <c r="D3" t="s">
        <v>1226</v>
      </c>
      <c r="E3">
        <v>1</v>
      </c>
      <c r="F3" t="s">
        <v>319</v>
      </c>
      <c r="G3" t="s">
        <v>1224</v>
      </c>
      <c r="I3" t="s">
        <v>319</v>
      </c>
      <c r="J3" t="s">
        <v>320</v>
      </c>
    </row>
    <row r="4" spans="1:14" x14ac:dyDescent="0.25">
      <c r="A4" t="s">
        <v>1123</v>
      </c>
      <c r="C4" t="s">
        <v>342</v>
      </c>
      <c r="D4" t="s">
        <v>1227</v>
      </c>
      <c r="E4">
        <v>1</v>
      </c>
      <c r="F4" t="s">
        <v>319</v>
      </c>
      <c r="G4" t="s">
        <v>1224</v>
      </c>
      <c r="I4" t="s">
        <v>321</v>
      </c>
      <c r="J4" t="s">
        <v>322</v>
      </c>
    </row>
    <row r="5" spans="1:14" x14ac:dyDescent="0.25">
      <c r="A5" t="s">
        <v>1079</v>
      </c>
      <c r="C5" t="s">
        <v>344</v>
      </c>
      <c r="D5" t="s">
        <v>1228</v>
      </c>
      <c r="E5">
        <v>1</v>
      </c>
      <c r="F5" t="s">
        <v>319</v>
      </c>
      <c r="G5" t="s">
        <v>1224</v>
      </c>
      <c r="I5" t="s">
        <v>323</v>
      </c>
      <c r="J5" t="s">
        <v>324</v>
      </c>
    </row>
    <row r="6" spans="1:14" x14ac:dyDescent="0.25">
      <c r="A6" t="s">
        <v>1229</v>
      </c>
      <c r="C6" t="s">
        <v>346</v>
      </c>
      <c r="D6" t="s">
        <v>1230</v>
      </c>
      <c r="E6">
        <v>1</v>
      </c>
      <c r="F6" t="s">
        <v>319</v>
      </c>
      <c r="G6" t="s">
        <v>1224</v>
      </c>
      <c r="I6" t="s">
        <v>325</v>
      </c>
      <c r="J6" t="s">
        <v>1231</v>
      </c>
    </row>
    <row r="7" spans="1:14" x14ac:dyDescent="0.25">
      <c r="A7" t="s">
        <v>1232</v>
      </c>
      <c r="C7" t="s">
        <v>348</v>
      </c>
      <c r="D7" t="s">
        <v>1233</v>
      </c>
      <c r="E7">
        <v>2</v>
      </c>
      <c r="F7" t="s">
        <v>321</v>
      </c>
      <c r="G7" t="s">
        <v>1234</v>
      </c>
    </row>
    <row r="8" spans="1:14" x14ac:dyDescent="0.25">
      <c r="A8" t="s">
        <v>1087</v>
      </c>
      <c r="C8" t="s">
        <v>350</v>
      </c>
      <c r="D8" t="s">
        <v>1235</v>
      </c>
      <c r="E8">
        <v>3</v>
      </c>
      <c r="F8" t="s">
        <v>321</v>
      </c>
      <c r="G8" t="s">
        <v>1236</v>
      </c>
    </row>
    <row r="9" spans="1:14" x14ac:dyDescent="0.25">
      <c r="A9" t="s">
        <v>1237</v>
      </c>
      <c r="C9" t="s">
        <v>352</v>
      </c>
      <c r="D9" t="s">
        <v>1238</v>
      </c>
      <c r="E9">
        <v>3</v>
      </c>
      <c r="F9" t="s">
        <v>321</v>
      </c>
      <c r="G9" t="s">
        <v>1239</v>
      </c>
    </row>
    <row r="10" spans="1:14" x14ac:dyDescent="0.25">
      <c r="A10" t="s">
        <v>1161</v>
      </c>
      <c r="C10" t="s">
        <v>354</v>
      </c>
      <c r="D10" t="s">
        <v>1240</v>
      </c>
      <c r="E10">
        <v>4</v>
      </c>
      <c r="F10" t="s">
        <v>321</v>
      </c>
      <c r="G10" t="s">
        <v>1241</v>
      </c>
    </row>
    <row r="11" spans="1:14" x14ac:dyDescent="0.25">
      <c r="A11" t="s">
        <v>1163</v>
      </c>
      <c r="C11" t="s">
        <v>356</v>
      </c>
      <c r="D11" t="s">
        <v>1242</v>
      </c>
      <c r="E11">
        <v>4</v>
      </c>
      <c r="F11" t="s">
        <v>317</v>
      </c>
      <c r="G11" t="s">
        <v>1241</v>
      </c>
    </row>
    <row r="12" spans="1:14" x14ac:dyDescent="0.25">
      <c r="A12" t="s">
        <v>1125</v>
      </c>
      <c r="C12" t="s">
        <v>358</v>
      </c>
      <c r="D12" t="s">
        <v>1243</v>
      </c>
      <c r="E12">
        <v>4</v>
      </c>
      <c r="F12" t="s">
        <v>317</v>
      </c>
      <c r="G12" t="s">
        <v>1241</v>
      </c>
    </row>
    <row r="13" spans="1:14" x14ac:dyDescent="0.25">
      <c r="A13" t="s">
        <v>1165</v>
      </c>
      <c r="C13" t="s">
        <v>360</v>
      </c>
      <c r="D13" t="s">
        <v>1244</v>
      </c>
      <c r="E13">
        <v>4</v>
      </c>
      <c r="F13" t="s">
        <v>325</v>
      </c>
      <c r="G13" t="s">
        <v>1241</v>
      </c>
    </row>
    <row r="14" spans="1:14" x14ac:dyDescent="0.25">
      <c r="A14" t="s">
        <v>1061</v>
      </c>
      <c r="C14" t="s">
        <v>362</v>
      </c>
      <c r="D14" t="s">
        <v>1245</v>
      </c>
      <c r="E14">
        <v>4</v>
      </c>
      <c r="F14" t="s">
        <v>321</v>
      </c>
      <c r="G14" t="s">
        <v>1241</v>
      </c>
    </row>
    <row r="15" spans="1:14" x14ac:dyDescent="0.25">
      <c r="A15" t="s">
        <v>1063</v>
      </c>
      <c r="C15" t="s">
        <v>364</v>
      </c>
    </row>
    <row r="16" spans="1:14" x14ac:dyDescent="0.25">
      <c r="A16" t="s">
        <v>1127</v>
      </c>
      <c r="C16" t="s">
        <v>365</v>
      </c>
    </row>
    <row r="17" spans="1:3" x14ac:dyDescent="0.25">
      <c r="A17" t="s">
        <v>1089</v>
      </c>
      <c r="C17" t="s">
        <v>366</v>
      </c>
    </row>
    <row r="18" spans="1:3" x14ac:dyDescent="0.25">
      <c r="A18" t="s">
        <v>1129</v>
      </c>
      <c r="C18" t="s">
        <v>367</v>
      </c>
    </row>
    <row r="19" spans="1:3" x14ac:dyDescent="0.25">
      <c r="A19" t="s">
        <v>1131</v>
      </c>
      <c r="C19" t="s">
        <v>368</v>
      </c>
    </row>
    <row r="20" spans="1:3" x14ac:dyDescent="0.25">
      <c r="A20" t="s">
        <v>1167</v>
      </c>
      <c r="C20" t="s">
        <v>1246</v>
      </c>
    </row>
    <row r="21" spans="1:3" x14ac:dyDescent="0.25">
      <c r="A21" t="s">
        <v>1247</v>
      </c>
      <c r="C21" t="s">
        <v>1248</v>
      </c>
    </row>
    <row r="22" spans="1:3" x14ac:dyDescent="0.25">
      <c r="A22" t="s">
        <v>1249</v>
      </c>
      <c r="C22" t="s">
        <v>1250</v>
      </c>
    </row>
    <row r="23" spans="1:3" x14ac:dyDescent="0.25">
      <c r="A23" t="s">
        <v>1169</v>
      </c>
      <c r="C23" t="s">
        <v>1251</v>
      </c>
    </row>
    <row r="24" spans="1:3" x14ac:dyDescent="0.25">
      <c r="A24" t="s">
        <v>1252</v>
      </c>
      <c r="C24" t="s">
        <v>1253</v>
      </c>
    </row>
    <row r="25" spans="1:3" x14ac:dyDescent="0.25">
      <c r="A25" t="s">
        <v>1171</v>
      </c>
      <c r="C25" t="s">
        <v>1254</v>
      </c>
    </row>
    <row r="26" spans="1:3" x14ac:dyDescent="0.25">
      <c r="A26" t="s">
        <v>1133</v>
      </c>
      <c r="C26" t="s">
        <v>1255</v>
      </c>
    </row>
    <row r="27" spans="1:3" x14ac:dyDescent="0.25">
      <c r="A27" t="s">
        <v>1075</v>
      </c>
      <c r="C27" t="s">
        <v>1256</v>
      </c>
    </row>
    <row r="28" spans="1:3" x14ac:dyDescent="0.25">
      <c r="A28" t="s">
        <v>1093</v>
      </c>
    </row>
    <row r="29" spans="1:3" x14ac:dyDescent="0.25">
      <c r="A29" t="s">
        <v>1095</v>
      </c>
    </row>
    <row r="30" spans="1:3" x14ac:dyDescent="0.25">
      <c r="A30" t="s">
        <v>1173</v>
      </c>
    </row>
    <row r="31" spans="1:3" x14ac:dyDescent="0.25">
      <c r="A31" t="s">
        <v>1135</v>
      </c>
    </row>
    <row r="32" spans="1:3" x14ac:dyDescent="0.25">
      <c r="A32" t="s">
        <v>1175</v>
      </c>
    </row>
    <row r="33" spans="1:1" x14ac:dyDescent="0.25">
      <c r="A33" t="s">
        <v>1099</v>
      </c>
    </row>
    <row r="34" spans="1:1" x14ac:dyDescent="0.25">
      <c r="A34" t="s">
        <v>1177</v>
      </c>
    </row>
    <row r="35" spans="1:1" x14ac:dyDescent="0.25">
      <c r="A35" t="s">
        <v>1197</v>
      </c>
    </row>
    <row r="36" spans="1:1" x14ac:dyDescent="0.25">
      <c r="A36" t="s">
        <v>1101</v>
      </c>
    </row>
    <row r="37" spans="1:1" x14ac:dyDescent="0.25">
      <c r="A37" t="s">
        <v>1179</v>
      </c>
    </row>
    <row r="38" spans="1:1" x14ac:dyDescent="0.25">
      <c r="A38" t="s">
        <v>1257</v>
      </c>
    </row>
    <row r="39" spans="1:1" x14ac:dyDescent="0.25">
      <c r="A39" t="s">
        <v>1181</v>
      </c>
    </row>
    <row r="40" spans="1:1" x14ac:dyDescent="0.25">
      <c r="A40" t="s">
        <v>1215</v>
      </c>
    </row>
    <row r="41" spans="1:1" x14ac:dyDescent="0.25">
      <c r="A41" t="s">
        <v>1077</v>
      </c>
    </row>
    <row r="42" spans="1:1" x14ac:dyDescent="0.25">
      <c r="A42" t="s">
        <v>1139</v>
      </c>
    </row>
    <row r="43" spans="1:1" x14ac:dyDescent="0.25">
      <c r="A43" t="s">
        <v>1258</v>
      </c>
    </row>
    <row r="44" spans="1:1" x14ac:dyDescent="0.25">
      <c r="A44" t="s">
        <v>1259</v>
      </c>
    </row>
    <row r="45" spans="1:1" x14ac:dyDescent="0.25">
      <c r="A45" t="s">
        <v>1260</v>
      </c>
    </row>
    <row r="46" spans="1:1" x14ac:dyDescent="0.25">
      <c r="A46" t="s">
        <v>1183</v>
      </c>
    </row>
    <row r="47" spans="1:1" x14ac:dyDescent="0.25">
      <c r="A47" t="s">
        <v>1103</v>
      </c>
    </row>
    <row r="48" spans="1:1" x14ac:dyDescent="0.25">
      <c r="A48" t="s">
        <v>1143</v>
      </c>
    </row>
    <row r="49" spans="1:1" x14ac:dyDescent="0.25">
      <c r="A49" t="s">
        <v>1141</v>
      </c>
    </row>
    <row r="50" spans="1:1" x14ac:dyDescent="0.25">
      <c r="A50" t="s">
        <v>1217</v>
      </c>
    </row>
    <row r="51" spans="1:1" x14ac:dyDescent="0.25">
      <c r="A51" t="s">
        <v>1185</v>
      </c>
    </row>
    <row r="52" spans="1:1" x14ac:dyDescent="0.25">
      <c r="A52" t="s">
        <v>1105</v>
      </c>
    </row>
    <row r="53" spans="1:1" x14ac:dyDescent="0.25">
      <c r="A53" t="s">
        <v>1261</v>
      </c>
    </row>
    <row r="54" spans="1:1" x14ac:dyDescent="0.25">
      <c r="A54" t="s">
        <v>1187</v>
      </c>
    </row>
    <row r="55" spans="1:1" x14ac:dyDescent="0.25">
      <c r="A55" t="s">
        <v>1262</v>
      </c>
    </row>
    <row r="56" spans="1:1" x14ac:dyDescent="0.25">
      <c r="A56" t="s">
        <v>1109</v>
      </c>
    </row>
    <row r="57" spans="1:1" x14ac:dyDescent="0.25">
      <c r="A57" t="s">
        <v>1263</v>
      </c>
    </row>
    <row r="58" spans="1:1" x14ac:dyDescent="0.25">
      <c r="A58" t="s">
        <v>1213</v>
      </c>
    </row>
    <row r="59" spans="1:1" x14ac:dyDescent="0.25">
      <c r="A59" t="s">
        <v>1264</v>
      </c>
    </row>
    <row r="60" spans="1:1" x14ac:dyDescent="0.25">
      <c r="A60" t="s">
        <v>1189</v>
      </c>
    </row>
    <row r="61" spans="1:1" x14ac:dyDescent="0.25">
      <c r="A61" t="s">
        <v>1265</v>
      </c>
    </row>
    <row r="62" spans="1:1" x14ac:dyDescent="0.25">
      <c r="A62" t="s">
        <v>1191</v>
      </c>
    </row>
    <row r="63" spans="1:1" x14ac:dyDescent="0.25">
      <c r="A63" t="s">
        <v>1266</v>
      </c>
    </row>
    <row r="64" spans="1:1" x14ac:dyDescent="0.25">
      <c r="A64" t="s">
        <v>1111</v>
      </c>
    </row>
    <row r="65" spans="1:1" x14ac:dyDescent="0.25">
      <c r="A65" t="s">
        <v>1193</v>
      </c>
    </row>
    <row r="66" spans="1:1" x14ac:dyDescent="0.25">
      <c r="A66" t="s">
        <v>1145</v>
      </c>
    </row>
    <row r="67" spans="1:1" x14ac:dyDescent="0.25">
      <c r="A67" t="s">
        <v>1267</v>
      </c>
    </row>
    <row r="68" spans="1:1" x14ac:dyDescent="0.25">
      <c r="A68" t="s">
        <v>1195</v>
      </c>
    </row>
    <row r="69" spans="1:1" x14ac:dyDescent="0.25">
      <c r="A69" t="s">
        <v>1268</v>
      </c>
    </row>
    <row r="70" spans="1:1" x14ac:dyDescent="0.25">
      <c r="A70" t="s">
        <v>1269</v>
      </c>
    </row>
    <row r="71" spans="1:1" x14ac:dyDescent="0.25">
      <c r="A71" t="s">
        <v>1071</v>
      </c>
    </row>
    <row r="72" spans="1:1" x14ac:dyDescent="0.25">
      <c r="A72" t="s">
        <v>1113</v>
      </c>
    </row>
    <row r="73" spans="1:1" x14ac:dyDescent="0.25">
      <c r="A73" t="s">
        <v>1270</v>
      </c>
    </row>
    <row r="74" spans="1:1" x14ac:dyDescent="0.25">
      <c r="A74" t="s">
        <v>1115</v>
      </c>
    </row>
    <row r="75" spans="1:1" x14ac:dyDescent="0.25">
      <c r="A75" t="s">
        <v>1117</v>
      </c>
    </row>
    <row r="76" spans="1:1" x14ac:dyDescent="0.25">
      <c r="A76" t="s">
        <v>1147</v>
      </c>
    </row>
    <row r="77" spans="1:1" x14ac:dyDescent="0.25">
      <c r="A77" t="s">
        <v>1149</v>
      </c>
    </row>
    <row r="78" spans="1:1" x14ac:dyDescent="0.25">
      <c r="A78" t="s">
        <v>1271</v>
      </c>
    </row>
    <row r="79" spans="1:1" x14ac:dyDescent="0.25">
      <c r="A79" t="s">
        <v>1272</v>
      </c>
    </row>
    <row r="80" spans="1:1" x14ac:dyDescent="0.25">
      <c r="A80" t="s">
        <v>1151</v>
      </c>
    </row>
    <row r="81" spans="1:1" x14ac:dyDescent="0.25">
      <c r="A81" t="s">
        <v>1153</v>
      </c>
    </row>
    <row r="82" spans="1:1" x14ac:dyDescent="0.25">
      <c r="A82" t="s">
        <v>1211</v>
      </c>
    </row>
    <row r="83" spans="1:1" x14ac:dyDescent="0.25">
      <c r="A83" t="s">
        <v>1273</v>
      </c>
    </row>
    <row r="84" spans="1:1" x14ac:dyDescent="0.25">
      <c r="A84" t="s">
        <v>1199</v>
      </c>
    </row>
    <row r="85" spans="1:1" x14ac:dyDescent="0.25">
      <c r="A85" t="s">
        <v>1073</v>
      </c>
    </row>
    <row r="86" spans="1:1" x14ac:dyDescent="0.25">
      <c r="A86" t="s">
        <v>1083</v>
      </c>
    </row>
    <row r="87" spans="1:1" x14ac:dyDescent="0.25">
      <c r="A87" t="s">
        <v>1201</v>
      </c>
    </row>
    <row r="88" spans="1:1" x14ac:dyDescent="0.25">
      <c r="A88" t="s">
        <v>1155</v>
      </c>
    </row>
    <row r="89" spans="1:1" x14ac:dyDescent="0.25">
      <c r="A89" t="s">
        <v>1107</v>
      </c>
    </row>
    <row r="90" spans="1:1" x14ac:dyDescent="0.25">
      <c r="A90" t="s">
        <v>1119</v>
      </c>
    </row>
    <row r="91" spans="1:1" x14ac:dyDescent="0.25">
      <c r="A91" t="s">
        <v>1157</v>
      </c>
    </row>
    <row r="92" spans="1:1" x14ac:dyDescent="0.25">
      <c r="A92" t="s">
        <v>1203</v>
      </c>
    </row>
    <row r="93" spans="1:1" x14ac:dyDescent="0.25">
      <c r="A93" t="s">
        <v>1274</v>
      </c>
    </row>
    <row r="94" spans="1:1" x14ac:dyDescent="0.25">
      <c r="A94" t="s">
        <v>1205</v>
      </c>
    </row>
    <row r="95" spans="1:1" x14ac:dyDescent="0.25">
      <c r="A95" t="s">
        <v>1121</v>
      </c>
    </row>
    <row r="96" spans="1:1" x14ac:dyDescent="0.25">
      <c r="A96" t="s">
        <v>1207</v>
      </c>
    </row>
    <row r="97" spans="1:1" x14ac:dyDescent="0.25">
      <c r="A97" t="s">
        <v>1065</v>
      </c>
    </row>
    <row r="98" spans="1:1" x14ac:dyDescent="0.25">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3" t="str">
        <f>Spolu!C3&amp;", "&amp;Spolu!C6</f>
        <v>Slovenský zväz vzpierania, Olympijské námestie 14290/1, Bratislava, 831 04</v>
      </c>
      <c r="B1" s="373"/>
      <c r="C1" s="373"/>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4" t="s">
        <v>1275</v>
      </c>
      <c r="F3" s="375"/>
      <c r="N3" s="137" t="str">
        <f t="shared" si="0"/>
        <v>c - príspevok Slovenskému paralympijskému výboru</v>
      </c>
      <c r="O3" s="137" t="s">
        <v>342</v>
      </c>
      <c r="P3" s="137" t="s">
        <v>343</v>
      </c>
    </row>
    <row r="4" spans="1:16" ht="45.75" customHeight="1" x14ac:dyDescent="0.25">
      <c r="E4" s="375"/>
      <c r="F4" s="375"/>
      <c r="N4" s="137" t="str">
        <f t="shared" si="0"/>
        <v>d - príspevok športovcom top tímu</v>
      </c>
      <c r="O4" s="137" t="s">
        <v>344</v>
      </c>
      <c r="P4" s="137" t="s">
        <v>345</v>
      </c>
    </row>
    <row r="5" spans="1:16" ht="30.75" customHeight="1" x14ac:dyDescent="0.25">
      <c r="C5" s="138" t="s">
        <v>1276</v>
      </c>
      <c r="N5" s="137" t="str">
        <f t="shared" si="0"/>
        <v>e - rozvoj športov, ktoré nie sú uznanými podľa zákona č. 440/2015 Z. z.</v>
      </c>
      <c r="O5" s="137" t="s">
        <v>346</v>
      </c>
      <c r="P5" s="137" t="s">
        <v>351</v>
      </c>
    </row>
    <row r="6" spans="1:16" ht="30" x14ac:dyDescent="0.25">
      <c r="C6" s="138" t="s">
        <v>1277</v>
      </c>
      <c r="E6" s="140" t="s">
        <v>1278</v>
      </c>
      <c r="F6" s="149"/>
      <c r="N6" s="137" t="str">
        <f t="shared" si="0"/>
        <v>f - organizovanie významných a tradičných športových podujatí na území SR v roku 2020</v>
      </c>
      <c r="O6" s="137" t="s">
        <v>348</v>
      </c>
      <c r="P6" s="137" t="s">
        <v>1279</v>
      </c>
    </row>
    <row r="7" spans="1:16" x14ac:dyDescent="0.25">
      <c r="C7" s="138" t="s">
        <v>1280</v>
      </c>
      <c r="E7" s="140" t="s">
        <v>1281</v>
      </c>
      <c r="F7" s="150"/>
      <c r="N7" s="137" t="str">
        <f t="shared" si="0"/>
        <v>g - projekty školského, univerzitného športu a športu pre všetkých</v>
      </c>
      <c r="O7" s="137" t="s">
        <v>350</v>
      </c>
      <c r="P7" s="137" t="s">
        <v>1282</v>
      </c>
    </row>
    <row r="8" spans="1:16" x14ac:dyDescent="0.25">
      <c r="C8" s="138" t="s">
        <v>1283</v>
      </c>
      <c r="E8" s="140" t="s">
        <v>1284</v>
      </c>
      <c r="F8" s="151"/>
      <c r="N8" s="137" t="str">
        <f t="shared" si="0"/>
        <v>h - podpora a rozvoj turistických a cykloturistických trás</v>
      </c>
      <c r="O8" s="137" t="s">
        <v>352</v>
      </c>
      <c r="P8" s="137" t="s">
        <v>353</v>
      </c>
    </row>
    <row r="9" spans="1:16" x14ac:dyDescent="0.25">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5">
      <c r="N10" s="137" t="str">
        <f t="shared" si="0"/>
        <v>j - projekty pre popularizáciu pohybových aktivít detí, mládeže a seniorov</v>
      </c>
      <c r="O10" s="137" t="s">
        <v>356</v>
      </c>
      <c r="P10" s="137" t="s">
        <v>1287</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6" t="s">
        <v>1288</v>
      </c>
      <c r="B12" s="376"/>
      <c r="C12" s="376"/>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1289</v>
      </c>
    </row>
    <row r="14" spans="1:16" ht="45" customHeight="1" x14ac:dyDescent="0.25">
      <c r="A14" s="377"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7"/>
      <c r="C14" s="377"/>
      <c r="F14" s="141"/>
      <c r="N14" s="137" t="str">
        <f t="shared" si="0"/>
        <v>n - organizovanie významnej súťaže podľa § 55 ods. 1 písm. b)</v>
      </c>
      <c r="O14" s="137" t="s">
        <v>364</v>
      </c>
      <c r="P14" s="137" t="s">
        <v>1290</v>
      </c>
    </row>
    <row r="15" spans="1:16" ht="32.25" customHeight="1" thickBot="1" x14ac:dyDescent="0.3">
      <c r="A15" s="139" t="s">
        <v>1291</v>
      </c>
      <c r="B15" s="378" t="s">
        <v>1292</v>
      </c>
      <c r="C15" s="379"/>
      <c r="N15" s="137" t="str">
        <f t="shared" si="0"/>
        <v>o - účasť na významnej súťaži podľa § 3 písm. h) druhého až štvrtého bodu Zákona o športe vrátane prípravy na túto súťaž</v>
      </c>
      <c r="O15" s="137" t="s">
        <v>365</v>
      </c>
      <c r="P15" s="137" t="s">
        <v>1293</v>
      </c>
    </row>
    <row r="16" spans="1:16" x14ac:dyDescent="0.25">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5">
      <c r="A17" s="139" t="s">
        <v>1297</v>
      </c>
      <c r="B17" s="254" t="s">
        <v>1298</v>
      </c>
      <c r="C17" s="194"/>
      <c r="E17" s="147"/>
      <c r="F17" s="284"/>
      <c r="N17" s="137" t="str">
        <f t="shared" si="0"/>
        <v xml:space="preserve">q - </v>
      </c>
      <c r="O17" s="137" t="s">
        <v>367</v>
      </c>
    </row>
    <row r="18" spans="1:16" x14ac:dyDescent="0.25">
      <c r="B18" s="193" t="s">
        <v>1299</v>
      </c>
      <c r="C18" s="142" t="str">
        <f>Spolu!C4</f>
        <v>31796079</v>
      </c>
      <c r="E18" s="147" t="s">
        <v>1300</v>
      </c>
      <c r="F18" s="284">
        <v>421947749446</v>
      </c>
      <c r="N18" s="137" t="str">
        <f t="shared" si="0"/>
        <v xml:space="preserve">r - </v>
      </c>
      <c r="O18" s="137" t="s">
        <v>368</v>
      </c>
    </row>
    <row r="19" spans="1:16" x14ac:dyDescent="0.25">
      <c r="E19" s="147" t="s">
        <v>1301</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72" t="s">
        <v>1302</v>
      </c>
      <c r="C22" s="372"/>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1303</v>
      </c>
    </row>
    <row r="29" spans="1:16" x14ac:dyDescent="0.25">
      <c r="N29" s="137" t="s">
        <v>1304</v>
      </c>
    </row>
    <row r="30" spans="1:16" x14ac:dyDescent="0.25">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Tomáš Chovanec</cp:lastModifiedBy>
  <cp:revision/>
  <cp:lastPrinted>2026-04-07T10:29:28Z</cp:lastPrinted>
  <dcterms:created xsi:type="dcterms:W3CDTF">2017-02-20T06:20:12Z</dcterms:created>
  <dcterms:modified xsi:type="dcterms:W3CDTF">2026-04-07T10:29:31Z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