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C:\Users\Marian\Documents\Majo2019\szvm\2025\"/>
    </mc:Choice>
  </mc:AlternateContent>
  <xr:revisionPtr revIDLastSave="0" documentId="13_ncr:1_{3B38B4C7-2C25-4B61-90F5-F80BAF048BF3}" xr6:coauthVersionLast="47" xr6:coauthVersionMax="47" xr10:uidLastSave="{00000000-0000-0000-0000-000000000000}"/>
  <bookViews>
    <workbookView xWindow="-120" yWindow="-120" windowWidth="24240" windowHeight="1314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M13" i="4" s="1"/>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K12" i="4"/>
  <c r="J12" i="4" s="1"/>
  <c r="C11" i="6"/>
  <c r="I24" i="4" l="1"/>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<sst xmlns="http://schemas.openxmlformats.org/spreadsheetml/2006/main" count="5367" uniqueCount="2533">
  <si>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</si>
  <si>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</si>
  <si>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</si>
  <si>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</si>
  <si>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</si>
  <si>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</si>
  <si>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</si>
  <si>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</si>
  <si>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</si>
  <si>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</si>
  <si>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</si>
  <si>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</si>
  <si>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</si>
  <si>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</si>
  <si>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</si>
  <si>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</si>
  <si>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</si>
  <si>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</si>
  <si>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</si>
  <si>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</si>
  <si>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</si>
  <si>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</si>
  <si>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</si>
  <si>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</si>
  <si>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</si>
  <si>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</si>
  <si>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</si>
  <si>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</si>
  <si>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</si>
  <si>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</si>
  <si>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</si>
  <si>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</si>
  <si>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</si>
  <si>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</si>
  <si>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</si>
  <si>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</si>
  <si>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</si>
  <si>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</si>
  <si>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</si>
  <si>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</si>
  <si>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</si>
  <si>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</si>
  <si>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</si>
  <si>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</si>
  <si>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</si>
  <si>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</si>
  <si>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</si>
  <si>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</si>
  <si>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</si>
  <si>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</si>
  <si>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</si>
  <si>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</si>
  <si>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</si>
  <si>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</si>
  <si>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</si>
  <si>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</si>
  <si>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</si>
  <si>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</si>
  <si>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</si>
  <si>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</si>
  <si>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</si>
  <si>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</si>
  <si>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</si>
  <si>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</si>
  <si>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</si>
  <si>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</si>
  <si>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</si>
  <si>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</si>
  <si>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</si>
  <si>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</si>
  <si>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</si>
  <si>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</si>
  <si>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</si>
  <si>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</si>
  <si>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</si>
  <si>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</si>
  <si>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</si>
  <si>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</si>
  <si>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</si>
  <si>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</si>
  <si>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</si>
  <si>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</si>
  <si>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</si>
  <si>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</si>
  <si>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</si>
  <si>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</si>
  <si>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</si>
  <si>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</si>
  <si>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</si>
  <si>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</si>
  <si>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</si>
  <si>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</si>
  <si>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</si>
  <si>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</si>
  <si>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</si>
  <si>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</si>
  <si>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</si>
  <si>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</si>
  <si>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</si>
  <si>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</si>
  <si>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</si>
  <si>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</si>
  <si>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</si>
  <si>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</si>
  <si>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</si>
  <si>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</si>
  <si>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</si>
  <si>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</si>
  <si>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</si>
  <si>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</si>
  <si>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</si>
  <si>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</si>
  <si>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</si>
  <si>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</si>
  <si>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</si>
  <si>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</si>
  <si>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</si>
  <si>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</si>
  <si>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</si>
  <si>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</si>
  <si>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</si>
  <si>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</si>
  <si>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</si>
  <si>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</si>
  <si>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</si>
  <si>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</si>
  <si>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</si>
  <si>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</si>
  <si>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</si>
  <si>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</si>
  <si>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</si>
  <si>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</si>
  <si>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</si>
  <si>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</si>
  <si>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</si>
  <si>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</si>
  <si>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</si>
  <si>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</si>
  <si>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</si>
  <si>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</si>
  <si>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</si>
  <si>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</si>
  <si>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</si>
  <si>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</si>
  <si>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</si>
  <si>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</si>
  <si>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</si>
  <si>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</si>
  <si>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</si>
  <si>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</si>
  <si>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</si>
  <si>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</si>
  <si>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</si>
  <si>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</si>
  <si>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</si>
  <si>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</si>
  <si>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</si>
  <si>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</si>
  <si>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</si>
  <si>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</si>
  <si>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</si>
  <si>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</si>
  <si>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</si>
  <si>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</si>
  <si>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</si>
  <si>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</si>
  <si>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</si>
  <si>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</si>
  <si>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</si>
  <si>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</si>
  <si>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</si>
  <si>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</si>
  <si>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</si>
  <si>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</si>
  <si>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</si>
  <si>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</si>
  <si>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</si>
  <si>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</si>
  <si>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</si>
  <si>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</si>
  <si>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</si>
  <si>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</si>
  <si>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</si>
  <si>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</si>
  <si>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</si>
  <si>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</si>
  <si>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</si>
  <si>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</si>
  <si>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</si>
  <si>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</si>
  <si>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</si>
  <si>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</si>
  <si>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</si>
  <si>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</si>
  <si>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</si>
  <si>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</si>
  <si>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</si>
  <si>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</si>
  <si>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</si>
  <si>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</si>
  <si>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</si>
  <si>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</si>
  <si>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</si>
  <si>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</si>
  <si>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</si>
  <si>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</si>
  <si>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</si>
  <si>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</si>
  <si>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</si>
  <si>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</si>
  <si>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</si>
  <si>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</si>
  <si>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</si>
  <si>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</si>
  <si>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</si>
  <si>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</si>
  <si>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</si>
  <si>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</si>
  <si>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</si>
  <si>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</si>
  <si>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</si>
  <si>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</si>
  <si>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</si>
  <si>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</si>
  <si>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</si>
  <si>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</si>
  <si>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</si>
  <si>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</si>
  <si>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</si>
  <si>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</si>
  <si>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</si>
  <si>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</si>
  <si>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</si>
  <si>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</si>
  <si>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</si>
  <si>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</si>
  <si>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</si>
  <si>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</si>
  <si>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</si>
  <si>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</si>
  <si>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</si>
  <si>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</si>
  <si>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</si>
  <si>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</si>
  <si>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</si>
  <si>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</si>
  <si>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</si>
  <si>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</si>
  <si>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</si>
  <si>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</si>
  <si>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</si>
  <si>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</si>
  <si>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</si>
  <si>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</si>
  <si>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</si>
  <si>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</si>
  <si>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</si>
  <si>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</si>
  <si>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</si>
  <si>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</si>
  <si>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</si>
  <si>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</si>
  <si>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</si>
  <si>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</si>
  <si>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</si>
  <si>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</si>
  <si>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</si>
  <si>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</si>
  <si>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</si>
  <si>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</si>
  <si>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</si>
  <si>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</si>
  <si>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</si>
  <si>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</si>
  <si>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</si>
  <si>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</si>
  <si>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</si>
  <si>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</si>
  <si>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</si>
  <si>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</si>
  <si>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</si>
  <si>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</si>
  <si>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</si>
  <si>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</si>
  <si>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</si>
  <si>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</si>
  <si>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</si>
  <si>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</si>
  <si>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</si>
  <si>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</si>
  <si>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</si>
  <si>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</si>
  <si>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</si>
  <si>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</si>
  <si>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</si>
  <si>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</si>
  <si>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</si>
  <si>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</si>
  <si>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</si>
  <si>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</si>
  <si>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</si>
  <si>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</si>
  <si>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</si>
  <si>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</si>
  <si>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</si>
  <si>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</si>
  <si>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</si>
  <si>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</si>
  <si>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</si>
  <si>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</si>
  <si>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</si>
  <si>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</si>
  <si>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</si>
  <si>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</si>
  <si>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</si>
  <si>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</si>
  <si>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</si>
  <si>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</si>
  <si>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</si>
  <si>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</si>
  <si>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</si>
  <si>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</si>
  <si>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</si>
  <si>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</si>
  <si>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</si>
  <si>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</si>
  <si>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</si>
  <si>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</si>
  <si>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</si>
  <si>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</si>
  <si>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</si>
  <si>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</si>
  <si>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</si>
  <si>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</si>
  <si>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</si>
  <si>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</si>
  <si>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</si>
  <si>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</si>
  <si>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</si>
  <si>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</si>
  <si>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</si>
  <si>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</si>
  <si>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</si>
  <si>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</si>
  <si>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</si>
  <si>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</si>
  <si>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</si>
  <si>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</si>
  <si>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</si>
  <si>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</si>
  <si>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</si>
  <si>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</si>
  <si>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</si>
  <si>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</si>
  <si>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</si>
  <si>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</si>
  <si>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</si>
  <si>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</si>
  <si>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</si>
  <si>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</si>
  <si>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</si>
  <si>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</si>
  <si>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</si>
  <si>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</si>
  <si>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</si>
  <si>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</si>
  <si>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</si>
  <si>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</si>
  <si>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</si>
  <si>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</si>
  <si>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</si>
  <si>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</si>
  <si>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</si>
  <si>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</si>
  <si>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</si>
  <si>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</si>
  <si>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</si>
  <si>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</si>
  <si>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</si>
  <si>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</si>
  <si>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</si>
  <si>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</si>
  <si>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</si>
  <si>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</si>
  <si>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</si>
  <si>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</si>
  <si>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</si>
  <si>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</si>
  <si>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</si>
  <si>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</si>
  <si>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</si>
  <si>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</si>
  <si>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</si>
  <si>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</si>
  <si>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</si>
  <si>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</si>
  <si>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</si>
  <si>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</si>
  <si>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</si>
  <si>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</si>
  <si>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</si>
  <si>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</si>
  <si>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</si>
  <si>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</si>
  <si>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</si>
  <si>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</si>
  <si>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</si>
  <si>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</si>
  <si>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</si>
  <si>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</si>
  <si>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</si>
  <si>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</si>
  <si>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</si>
  <si>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</si>
  <si>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</si>
  <si>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</si>
  <si>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</si>
  <si>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</si>
  <si>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</si>
  <si>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</si>
  <si>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</si>
  <si>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</si>
  <si>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</si>
  <si>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</si>
  <si>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</si>
  <si>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</si>
  <si>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</si>
  <si>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</si>
  <si>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</si>
  <si>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</si>
  <si>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</si>
  <si>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</si>
  <si>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</si>
  <si>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</si>
  <si>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</si>
  <si>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</si>
  <si>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</si>
  <si>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</si>
  <si>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</si>
  <si>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</si>
  <si>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</si>
  <si>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</si>
  <si>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</si>
  <si>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</si>
  <si>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</si>
  <si>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</si>
  <si>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</si>
  <si>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</si>
  <si>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</si>
  <si>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</si>
  <si>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</si>
  <si>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</si>
  <si>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</si>
  <si>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</si>
  <si>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</si>
  <si>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</si>
  <si>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</si>
  <si>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</si>
  <si>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</si>
  <si>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</si>
  <si>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</si>
  <si>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</si>
  <si>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</si>
  <si>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</si>
  <si>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</si>
  <si>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</si>
  <si>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</si>
  <si>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</si>
  <si>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</si>
  <si>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</si>
  <si>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</si>
  <si>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</si>
  <si>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</si>
  <si>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</si>
  <si>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</si>
  <si>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</si>
  <si>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</si>
  <si>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</si>
  <si>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</si>
  <si>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</si>
  <si>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</si>
  <si>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</si>
  <si>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</si>
  <si>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</si>
  <si>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</si>
  <si>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</si>
  <si>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</si>
  <si>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</si>
  <si>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</si>
  <si>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</si>
  <si>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</si>
  <si>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</si>
  <si>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</si>
  <si>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</si>
  <si>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</si>
  <si>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</si>
  <si>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</si>
  <si>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</si>
  <si>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</si>
  <si>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</si>
  <si>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</si>
  <si>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</si>
  <si>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</si>
  <si>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</si>
  <si>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</si>
  <si>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</si>
  <si>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</si>
  <si>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</si>
  <si>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</si>
  <si>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</si>
  <si>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</si>
  <si>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</si>
  <si>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</si>
  <si>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</si>
  <si>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</si>
  <si>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</si>
  <si>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</si>
  <si>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</si>
  <si>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</si>
  <si>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</si>
  <si>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</si>
  <si>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</si>
  <si>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</si>
  <si>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</si>
  <si>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</si>
  <si>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</si>
  <si>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</si>
  <si>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</si>
  <si>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</si>
  <si>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</si>
  <si>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</si>
  <si>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</si>
  <si>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</si>
  <si>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</si>
  <si>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</si>
  <si>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</si>
  <si>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</si>
  <si>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</si>
  <si>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</si>
  <si>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</si>
  <si>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</si>
  <si>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</si>
  <si>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</si>
  <si>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</si>
  <si>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</si>
  <si>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</si>
  <si>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</si>
  <si>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</si>
  <si>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</si>
  <si>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</si>
  <si>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</si>
  <si>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</si>
  <si>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</si>
  <si>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</si>
  <si>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</si>
  <si>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</si>
  <si>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</si>
  <si>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</si>
  <si>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</si>
  <si>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</si>
  <si>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</si>
  <si>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</si>
  <si>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</si>
  <si>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</si>
  <si>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</si>
  <si>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</si>
  <si>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</si>
  <si>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</si>
  <si>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</si>
  <si>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</si>
  <si>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</si>
  <si>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</si>
  <si>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</si>
  <si>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</si>
  <si>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</si>
  <si>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</si>
  <si>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</si>
  <si>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</si>
  <si>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</si>
  <si>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</si>
  <si>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</si>
  <si>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</si>
  <si>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</si>
  <si>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</si>
  <si>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</si>
  <si>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</si>
  <si>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</si>
  <si>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</si>
  <si>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</si>
  <si>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</si>
  <si>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</si>
  <si>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</si>
  <si>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</si>
  <si>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</si>
  <si>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</si>
  <si>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</si>
  <si>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</si>
  <si>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</si>
  <si>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</si>
  <si>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</si>
  <si>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</si>
  <si>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</si>
  <si>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</si>
  <si>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</si>
  <si>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</si>
  <si>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</si>
  <si>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</si>
  <si>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</si>
  <si>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</si>
  <si>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</si>
  <si>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</si>
  <si>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</si>
  <si>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</si>
  <si>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</si>
  <si>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</si>
  <si>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</si>
  <si>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</si>
  <si>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</si>
  <si>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</si>
  <si>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</si>
  <si>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</si>
  <si>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</si>
  <si>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</si>
  <si>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</si>
  <si>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</si>
  <si>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</si>
  <si>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</si>
  <si>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</si>
  <si>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</si>
  <si>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</si>
  <si>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</si>
  <si>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</si>
  <si>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</si>
  <si>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</si>
  <si>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</si>
  <si>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</si>
  <si>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</si>
  <si>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</si>
  <si>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</si>
  <si>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</si>
  <si>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</si>
  <si>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</si>
  <si>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</si>
  <si>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</si>
  <si>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</si>
  <si>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</si>
  <si>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</si>
  <si>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</si>
  <si>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</si>
  <si>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</si>
  <si>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</si>
  <si>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</si>
  <si>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</si>
  <si>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</si>
  <si>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</si>
  <si>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</si>
  <si>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</si>
  <si>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</si>
  <si>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</si>
  <si>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</si>
  <si>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</si>
  <si>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</si>
  <si>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</si>
  <si>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</si>
  <si>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</si>
  <si>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</si>
  <si>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</si>
  <si>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</si>
  <si>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</si>
  <si>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</si>
  <si>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</si>
  <si>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</si>
  <si>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</si>
  <si>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</si>
  <si>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</si>
  <si>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</si>
  <si>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</si>
  <si>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</si>
  <si>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</si>
  <si>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</si>
  <si>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</si>
  <si>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</si>
  <si>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</si>
  <si>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</si>
  <si>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</si>
  <si>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</si>
  <si>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</si>
  <si>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</si>
  <si>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</si>
  <si>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</si>
  <si>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</si>
  <si>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</si>
  <si>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</si>
  <si>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</si>
  <si>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</si>
  <si>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</si>
  <si>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</si>
  <si>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</si>
  <si>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</si>
  <si>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</si>
  <si>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</si>
  <si>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</si>
  <si>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</si>
  <si>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</si>
  <si>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</si>
  <si>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</si>
  <si>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</si>
  <si>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</si>
  <si>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</si>
  <si>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</si>
  <si>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</si>
  <si>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</si>
  <si>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</si>
  <si>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</si>
  <si>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</si>
  <si>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</si>
  <si>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</si>
  <si>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</si>
  <si>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</si>
  <si>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</si>
  <si>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</si>
  <si>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</si>
  <si>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</si>
  <si>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</si>
  <si>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</si>
  <si>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</si>
  <si>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</si>
  <si>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</si>
  <si>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</si>
  <si>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</si>
  <si>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</si>
  <si>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</si>
  <si>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</si>
  <si>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</si>
  <si>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</si>
  <si>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</si>
  <si>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</si>
  <si>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</si>
  <si>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</si>
  <si>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</si>
  <si>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</si>
  <si>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</si>
  <si>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</si>
  <si>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</si>
  <si>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</si>
  <si>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</si>
  <si>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</si>
  <si>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</si>
  <si>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</si>
  <si>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</si>
  <si>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</si>
  <si>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</si>
  <si>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</si>
  <si>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</si>
  <si>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</si>
  <si>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</si>
  <si>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</si>
  <si>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</si>
  <si>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</si>
  <si>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</si>
  <si>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</si>
  <si>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</si>
  <si>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</si>
  <si>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</si>
  <si>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</si>
  <si>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</si>
  <si>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</si>
  <si>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</si>
  <si>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</si>
  <si>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</si>
  <si>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</si>
  <si>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</si>
  <si>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</si>
  <si>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</si>
  <si>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</si>
  <si>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</si>
  <si>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</si>
  <si>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</si>
  <si>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</si>
  <si>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</si>
  <si>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</si>
  <si>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</si>
  <si>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</si>
  <si>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</si>
  <si>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</si>
  <si>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</si>
  <si>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</si>
  <si>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</si>
  <si>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</si>
  <si>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</si>
  <si>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</si>
  <si>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</si>
  <si>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</si>
  <si>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</si>
  <si>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</si>
  <si>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</si>
  <si>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</si>
  <si>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</si>
  <si>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</si>
  <si>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</si>
  <si>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</si>
  <si>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</si>
  <si>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</si>
  <si>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</si>
  <si>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</si>
  <si>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</si>
  <si>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</si>
  <si>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</si>
  <si>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</si>
  <si>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</si>
  <si>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</si>
  <si>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</si>
  <si>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</si>
  <si>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</si>
  <si>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</si>
  <si>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</si>
  <si>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</si>
  <si>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</si>
  <si>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</si>
  <si>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</si>
  <si>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</si>
  <si>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</si>
  <si>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</si>
  <si>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</si>
  <si>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</si>
  <si>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</si>
  <si>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</si>
  <si>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</si>
  <si>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</si>
  <si>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</si>
  <si>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</si>
  <si>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</si>
  <si>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</si>
  <si>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</si>
  <si>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</si>
  <si>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</si>
  <si>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</si>
  <si>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</si>
  <si>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</si>
  <si>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</si>
  <si>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</si>
  <si>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</si>
  <si>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</si>
  <si>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</si>
  <si>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</si>
  <si>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</si>
  <si>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</si>
  <si>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</si>
  <si>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</si>
  <si>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</si>
  <si>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</si>
  <si>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</si>
  <si>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</si>
  <si>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</si>
  <si>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</si>
  <si>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</si>
  <si>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</si>
  <si>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</si>
  <si>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</si>
  <si>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</si>
  <si>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</si>
  <si>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</si>
  <si>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</si>
  <si>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</si>
  <si>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</si>
  <si>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</si>
  <si>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</si>
  <si>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</si>
  <si>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</si>
  <si>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</si>
  <si>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</si>
  <si>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</si>
  <si>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</si>
  <si>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</si>
  <si>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</si>
  <si>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</si>
  <si>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</si>
  <si>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</si>
  <si>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</si>
  <si>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</si>
  <si>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</si>
  <si>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</si>
  <si>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</si>
  <si>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</si>
  <si>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</si>
  <si>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</si>
  <si>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</si>
  <si>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</si>
  <si>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</si>
  <si>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</si>
  <si>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</si>
  <si>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</si>
  <si>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</si>
  <si>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</si>
  <si>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</si>
  <si>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</si>
  <si>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</si>
  <si>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</si>
  <si>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</si>
  <si>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</si>
  <si>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</si>
  <si>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</si>
  <si>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</si>
  <si>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</si>
  <si>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</si>
  <si>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</si>
  <si>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</si>
  <si>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</si>
  <si>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</si>
  <si>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</si>
  <si>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</si>
  <si>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</si>
  <si>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</si>
  <si>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</si>
  <si>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</si>
  <si>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</si>
  <si>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</si>
  <si>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</si>
  <si>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</si>
  <si>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</si>
  <si>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</si>
  <si>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</si>
  <si>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</si>
  <si>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</si>
  <si>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</si>
  <si>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</si>
  <si>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</si>
  <si>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</si>
  <si>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</si>
  <si>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</si>
  <si>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</si>
  <si>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</si>
  <si>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</si>
  <si>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</si>
  <si>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</si>
  <si>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</si>
  <si>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</si>
  <si>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</si>
  <si>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</si>
  <si>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</si>
  <si>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</si>
  <si>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</si>
  <si>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</si>
  <si>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</si>
  <si>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</si>
  <si>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</si>
  <si>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</si>
  <si>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</si>
  <si>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</si>
  <si>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</si>
  <si>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</si>
  <si>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</si>
  <si>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</si>
  <si>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</si>
  <si>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</si>
  <si>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</si>
  <si>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</si>
  <si>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</si>
  <si>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</si>
  <si>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</si>
  <si>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</si>
  <si>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</si>
  <si>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</si>
  <si>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</si>
  <si>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</si>
  <si>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</si>
  <si>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</si>
  <si>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</si>
  <si>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</si>
  <si>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</si>
  <si>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</si>
  <si>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</si>
  <si>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</si>
  <si>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</si>
  <si>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</si>
  <si>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</si>
  <si>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</si>
  <si>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</si>
  <si>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</si>
  <si>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</si>
  <si>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</si>
  <si>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</si>
  <si>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</si>
  <si>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</si>
  <si>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</si>
  <si>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</si>
  <si>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</si>
  <si>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</si>
  <si>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</si>
  <si>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</si>
  <si>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</si>
  <si>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</si>
  <si>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</si>
  <si>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</si>
  <si>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</si>
  <si>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</si>
  <si>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</si>
  <si>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</si>
  <si>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</si>
  <si>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</si>
  <si>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</si>
  <si>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</si>
  <si>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</si>
  <si>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</si>
  <si>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</si>
  <si>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</si>
  <si>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</si>
  <si>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</si>
  <si>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</si>
  <si>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</si>
  <si>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</si>
  <si>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</si>
  <si>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</si>
  <si>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</si>
  <si>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</si>
  <si>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</si>
  <si>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</si>
  <si>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</si>
  <si>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</si>
  <si>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</si>
  <si>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</si>
  <si>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</si>
  <si>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</si>
  <si>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</si>
  <si>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</si>
  <si>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</si>
  <si>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</si>
  <si>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</si>
  <si>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</si>
  <si>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</si>
  <si>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</si>
  <si>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</si>
  <si>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</si>
  <si>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</si>
  <si>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</si>
  <si>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</si>
  <si>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</si>
  <si>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</si>
  <si>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</si>
  <si>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</si>
  <si>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</si>
  <si>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</si>
  <si>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</si>
  <si>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</si>
  <si>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</si>
  <si>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</si>
  <si>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</si>
  <si>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</si>
  <si>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</si>
  <si>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</si>
  <si>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</si>
  <si>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</si>
  <si>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</si>
  <si>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</si>
  <si>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</si>
  <si>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</si>
  <si>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</si>
  <si>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</si>
  <si>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</si>
  <si>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</si>
  <si>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</si>
  <si>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</si>
  <si>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</si>
  <si>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</si>
  <si>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</si>
  <si>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</si>
  <si>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</si>
  <si>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</si>
  <si>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</si>
  <si>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</si>
  <si>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</si>
  <si>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</si>
  <si>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</si>
  <si>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</si>
  <si>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</si>
  <si>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</si>
  <si>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</si>
  <si>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</si>
  <si>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</si>
  <si>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</si>
  <si>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</si>
  <si>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</si>
  <si>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</si>
  <si>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</si>
  <si>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</si>
  <si>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</si>
  <si>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</si>
  <si>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</si>
  <si>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</si>
  <si>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</si>
  <si>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</si>
  <si>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</si>
  <si>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</si>
  <si>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</si>
  <si>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</si>
  <si>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</si>
  <si>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</si>
  <si>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</si>
  <si>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</si>
  <si>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</si>
  <si>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</si>
  <si>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</si>
  <si>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</si>
  <si>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</si>
  <si>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</si>
  <si>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</si>
  <si>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</si>
  <si>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</si>
  <si>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</si>
  <si>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</si>
  <si>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</si>
  <si>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</si>
  <si>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</si>
  <si>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</si>
  <si>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</si>
  <si>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</si>
  <si>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</si>
  <si>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</si>
  <si>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</si>
  <si>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</si>
  <si>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</si>
  <si>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</si>
  <si>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</si>
  <si>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</si>
  <si>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</si>
  <si>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</si>
  <si>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</si>
  <si>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</si>
  <si>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</si>
  <si>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</si>
  <si>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</si>
  <si>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</si>
  <si>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</si>
  <si>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</si>
  <si>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</si>
  <si>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</si>
  <si>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</si>
  <si>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</si>
  <si>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</si>
  <si>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</si>
  <si>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</si>
  <si>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</si>
  <si>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</si>
  <si>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</si>
  <si>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</si>
  <si>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</si>
  <si>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</si>
  <si>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</si>
  <si>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</si>
  <si>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</si>
  <si>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</si>
  <si>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</si>
  <si>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</si>
  <si>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</si>
  <si>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</si>
  <si>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</si>
  <si>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</si>
  <si>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</si>
  <si>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</si>
  <si>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</si>
  <si>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</si>
  <si>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</si>
  <si>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</si>
  <si>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</si>
  <si>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</si>
  <si>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</si>
  <si>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</si>
  <si>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</si>
  <si>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</si>
  <si>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</si>
  <si>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</si>
  <si>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</si>
  <si>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</si>
  <si>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</si>
  <si>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</si>
  <si>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</si>
  <si>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</si>
  <si>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</si>
  <si>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</si>
  <si>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</si>
  <si>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</si>
  <si>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</si>
  <si>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</si>
  <si>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</si>
  <si>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</si>
  <si>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</si>
  <si>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</si>
  <si>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</si>
  <si>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</si>
  <si>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</si>
  <si>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</si>
  <si>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</si>
  <si>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</si>
  <si>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</si>
  <si>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</si>
  <si>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</si>
  <si>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</si>
  <si>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</si>
  <si>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</si>
  <si>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</si>
  <si>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</si>
  <si>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</si>
  <si>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</si>
  <si>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</si>
  <si>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</si>
  <si>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</si>
  <si>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</si>
  <si>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</si>
  <si>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</si>
  <si>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</si>
  <si>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</si>
  <si>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</si>
  <si>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</si>
  <si>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</si>
  <si>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</si>
  <si>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</si>
  <si>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</si>
  <si>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</si>
  <si>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</si>
  <si>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</si>
  <si>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</si>
  <si>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</si>
  <si>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</si>
  <si>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</si>
  <si>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</si>
  <si>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</si>
  <si>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</si>
  <si>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</si>
  <si>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</si>
  <si>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</si>
  <si>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</si>
  <si>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</si>
  <si>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</si>
  <si>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</si>
  <si>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</si>
  <si>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</si>
  <si>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</si>
  <si>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</si>
  <si>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</si>
  <si>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</si>
  <si>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</si>
  <si>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</si>
  <si>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</si>
  <si>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</si>
  <si>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</si>
  <si>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</si>
  <si>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</si>
  <si>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</si>
  <si>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</si>
  <si>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</si>
  <si>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</si>
  <si>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</si>
  <si>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</si>
  <si>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</si>
  <si>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</si>
  <si>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</si>
  <si>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</si>
  <si>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</si>
  <si>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</si>
  <si>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</si>
  <si>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</si>
  <si>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</si>
  <si>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</si>
  <si>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</si>
  <si>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</si>
  <si>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</si>
  <si>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</si>
  <si>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</si>
  <si>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</si>
  <si>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</si>
  <si>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</si>
  <si>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</si>
  <si>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</si>
  <si>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</si>
  <si>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</si>
  <si>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</si>
  <si>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</si>
  <si>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</si>
  <si>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</si>
  <si>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</si>
  <si>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</si>
  <si>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</si>
  <si>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</si>
  <si>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</si>
  <si>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</si>
  <si>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</si>
  <si>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</si>
  <si>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</si>
  <si>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</si>
  <si>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</si>
  <si>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</si>
  <si>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</si>
  <si>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</si>
  <si>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</si>
  <si>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</si>
  <si>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</si>
  <si>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</si>
  <si>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</si>
  <si>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</si>
  <si>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</si>
  <si>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</si>
  <si>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</si>
  <si>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</si>
  <si>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</si>
  <si>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</si>
  <si>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</si>
  <si>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</si>
  <si>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</si>
  <si>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</si>
  <si>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</si>
  <si>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</si>
  <si>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</si>
  <si>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</si>
  <si>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</si>
  <si>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</si>
  <si>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</si>
  <si>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</si>
  <si>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</si>
  <si>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</si>
  <si>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</si>
  <si>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</si>
  <si>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</si>
  <si>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</si>
  <si>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</si>
  <si>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</si>
  <si>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</si>
  <si>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</si>
  <si>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</si>
  <si>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</si>
  <si>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</si>
  <si>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</si>
  <si>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</si>
  <si>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</si>
  <si>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</si>
  <si>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</si>
  <si>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</si>
  <si>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</si>
  <si>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</si>
  <si>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</si>
  <si>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</si>
  <si>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</si>
  <si>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</si>
  <si>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</si>
  <si>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</si>
  <si>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</si>
  <si>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</si>
  <si>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</si>
  <si>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</si>
  <si>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</si>
  <si>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</si>
  <si>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</si>
  <si>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</si>
  <si>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</si>
  <si>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</si>
  <si>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</si>
  <si>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</si>
  <si>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</si>
  <si>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</si>
  <si>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</si>
  <si>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</si>
  <si>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</si>
  <si>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</si>
  <si>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</si>
  <si>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</si>
  <si>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</si>
  <si>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</si>
  <si>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</si>
  <si>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</si>
  <si>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</si>
  <si>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</si>
  <si>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</si>
  <si>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</si>
  <si>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</si>
  <si>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</si>
  <si>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</si>
  <si>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</si>
  <si>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</si>
  <si>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</si>
  <si>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</si>
  <si>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</si>
  <si>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</si>
  <si>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</si>
  <si>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</si>
  <si>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</si>
  <si>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</si>
  <si>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</si>
  <si>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</si>
  <si>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</si>
  <si>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</si>
  <si>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</si>
  <si>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</si>
  <si>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</si>
  <si>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</si>
  <si>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</si>
  <si>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</si>
  <si>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</si>
  <si>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</si>
  <si>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</si>
  <si>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</si>
  <si>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</si>
  <si>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</si>
  <si>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</si>
  <si>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</si>
  <si>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</si>
  <si>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</si>
  <si>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</si>
  <si>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</si>
  <si>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</si>
  <si>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</si>
  <si>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</si>
  <si>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</si>
  <si>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</si>
  <si>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</si>
  <si>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</si>
  <si>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</si>
  <si>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</si>
  <si>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</si>
  <si>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</si>
  <si>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</si>
  <si>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</si>
  <si>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</si>
  <si>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</si>
  <si>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</si>
  <si>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</si>
  <si>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</si>
  <si>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</si>
  <si>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</si>
  <si>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</si>
  <si>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</si>
  <si>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</si>
  <si>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</si>
  <si>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</si>
  <si>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</si>
  <si>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</si>
  <si>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</si>
  <si>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</si>
  <si>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</si>
  <si>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</si>
  <si>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</si>
  <si>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</si>
  <si>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</si>
  <si>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</si>
  <si>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</si>
  <si>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</si>
  <si>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</si>
  <si>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</si>
  <si>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</si>
  <si>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</si>
  <si>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</si>
  <si>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</si>
  <si>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</si>
  <si>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</si>
  <si>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</si>
  <si>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</si>
  <si>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</si>
  <si>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</si>
  <si>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</si>
  <si>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</si>
  <si>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</si>
  <si>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</si>
  <si>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</si>
  <si>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</si>
  <si>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</si>
  <si>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</si>
  <si>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</si>
  <si>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</si>
  <si>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</si>
  <si>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</si>
  <si>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</si>
  <si>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</si>
  <si>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</si>
  <si>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</si>
  <si>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</si>
  <si>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</si>
  <si>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</si>
  <si>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</si>
  <si>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</si>
  <si>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</si>
  <si>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</si>
  <si>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</si>
  <si>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</si>
  <si>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</si>
  <si>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</si>
  <si>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</si>
  <si>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</si>
  <si>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</si>
  <si>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</si>
  <si>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</si>
  <si>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</si>
  <si>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</si>
  <si>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</si>
  <si>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</si>
  <si>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</si>
  <si>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</si>
  <si>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</si>
  <si>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</si>
  <si>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</si>
  <si>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</si>
  <si>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</si>
  <si>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</si>
  <si>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</si>
  <si>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</si>
  <si>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</si>
  <si>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</si>
  <si>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</si>
  <si>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</si>
  <si>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</si>
  <si>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</si>
  <si>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</si>
  <si>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</si>
  <si>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</si>
  <si>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</si>
  <si>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</si>
  <si>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</si>
  <si>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</si>
  <si>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</si>
  <si>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</si>
  <si>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</si>
  <si>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</si>
  <si>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</si>
  <si>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</si>
  <si>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</si>
  <si>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</si>
  <si>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</si>
  <si>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</si>
  <si>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</si>
  <si>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</si>
  <si>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</si>
  <si>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</si>
  <si>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</si>
  <si>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</si>
  <si>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</si>
  <si>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</si>
  <si>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</si>
  <si>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</si>
  <si>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</si>
  <si>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</si>
  <si>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</si>
  <si>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</si>
  <si>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</si>
  <si>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</si>
  <si>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</si>
  <si>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</si>
  <si>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</si>
  <si>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</si>
  <si>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</si>
  <si>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</si>
  <si>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</si>
  <si>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</si>
  <si>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</si>
  <si>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</si>
  <si>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</si>
  <si>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</si>
  <si>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</si>
  <si>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</si>
  <si>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</si>
  <si>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</si>
  <si>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</si>
  <si>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</si>
  <si>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</si>
  <si>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</si>
  <si>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</si>
  <si>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</si>
  <si>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</si>
  <si>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</si>
  <si>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</si>
  <si>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</si>
  <si>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</si>
  <si>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</si>
  <si>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</si>
  <si>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</si>
  <si>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</si>
  <si>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</si>
  <si>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</si>
  <si>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</si>
  <si>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</si>
  <si>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</si>
  <si>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</si>
  <si>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</si>
  <si>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</si>
  <si>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</si>
  <si>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</si>
  <si>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</si>
  <si>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</si>
  <si>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</si>
  <si>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</si>
  <si>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</si>
  <si>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</si>
  <si>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</si>
  <si>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</si>
  <si>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</si>
  <si>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</si>
  <si>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</si>
  <si>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</si>
  <si>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</si>
  <si>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</si>
  <si>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</si>
  <si>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</si>
  <si>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</si>
  <si>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</si>
  <si>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</si>
  <si>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</si>
  <si>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</si>
  <si>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</si>
  <si>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</si>
  <si>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</si>
  <si>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</si>
  <si>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</si>
  <si>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</si>
  <si>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</si>
  <si>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</si>
  <si>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</si>
  <si>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</si>
  <si>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</si>
  <si>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</si>
  <si>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</si>
  <si>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</si>
  <si>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</si>
  <si>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</si>
  <si>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</si>
  <si>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</si>
  <si>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</si>
  <si>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</si>
  <si>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</si>
  <si>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</si>
  <si>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</si>
  <si>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</si>
  <si>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</si>
  <si>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</si>
  <si>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</si>
  <si>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</si>
  <si>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</si>
  <si>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</si>
  <si>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</si>
  <si>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</si>
  <si>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</si>
  <si>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</si>
  <si>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</si>
  <si>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</si>
  <si>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</si>
  <si>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</si>
  <si>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</si>
  <si>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</si>
  <si>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</si>
  <si>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</si>
  <si>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</si>
  <si>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</si>
  <si>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</si>
  <si>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</si>
  <si>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</si>
  <si>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</si>
  <si>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</si>
  <si>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</si>
  <si>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</si>
  <si>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</si>
  <si>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</si>
  <si>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</si>
  <si>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</si>
  <si>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</si>
  <si>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</si>
  <si>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</si>
  <si>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</si>
  <si>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</si>
  <si>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</si>
  <si>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</si>
  <si>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</si>
  <si>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</si>
  <si>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</si>
  <si>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</si>
  <si>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</si>
  <si>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</si>
  <si>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</si>
  <si>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</si>
  <si>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</si>
  <si>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</si>
  <si>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</si>
  <si>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</si>
  <si>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</si>
  <si>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</si>
  <si>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</si>
  <si>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</si>
  <si>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</si>
  <si>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</si>
  <si>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</si>
  <si>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</si>
  <si>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</si>
  <si>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</si>
  <si>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</si>
  <si>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</si>
  <si>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</si>
  <si>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</si>
  <si>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</si>
  <si>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</si>
  <si>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</si>
  <si>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</si>
  <si>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</si>
  <si>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</si>
  <si>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</si>
  <si>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</si>
  <si>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</si>
  <si>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</si>
  <si>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</si>
  <si>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</si>
  <si>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</si>
  <si>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</si>
  <si>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</si>
  <si>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</si>
  <si>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</si>
  <si>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</si>
  <si>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</si>
  <si>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</si>
  <si>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</si>
  <si>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</si>
  <si>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</si>
  <si>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</si>
  <si>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</si>
  <si>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</si>
  <si>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</si>
  <si>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</si>
  <si>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</si>
  <si>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</si>
  <si>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</si>
  <si>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</si>
  <si>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</si>
  <si>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</si>
  <si>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</si>
  <si>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</si>
  <si>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</si>
  <si>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</si>
  <si>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</si>
  <si>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</si>
  <si>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</si>
  <si>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</si>
  <si>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</si>
  <si>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</si>
  <si>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</si>
  <si>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</si>
  <si>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</si>
  <si>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</si>
  <si>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</si>
  <si>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</si>
  <si>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</si>
  <si>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</si>
  <si>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</si>
  <si>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</si>
  <si>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</si>
  <si>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</si>
  <si>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</si>
  <si>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</si>
  <si>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</si>
  <si>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</si>
  <si>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</si>
  <si>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</si>
  <si>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</si>
  <si>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</si>
  <si>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</si>
  <si>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</si>
  <si>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</si>
  <si>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</si>
  <si>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</si>
  <si>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</si>
  <si>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</si>
  <si>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</si>
  <si>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</si>
  <si>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</si>
  <si>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</si>
  <si>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</si>
  <si>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</si>
  <si>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</si>
  <si>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</si>
  <si>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</si>
  <si>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</si>
  <si>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</si>
  <si>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</si>
  <si>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</si>
  <si>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</si>
  <si>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</si>
  <si>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</si>
  <si>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</si>
  <si>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</si>
  <si>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</si>
  <si>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</si>
  <si>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</si>
  <si>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</si>
  <si>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</si>
  <si>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</si>
  <si>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</si>
  <si>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</si>
  <si>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</si>
  <si>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</si>
  <si>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</si>
  <si>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</si>
  <si>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</si>
  <si>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</si>
  <si>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</si>
  <si>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</si>
  <si>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</si>
  <si>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</si>
  <si>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</si>
  <si>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</si>
  <si>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</si>
  <si>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</si>
  <si>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</si>
  <si>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</si>
  <si>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</si>
  <si>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</si>
  <si>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</si>
  <si>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</si>
  <si>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</si>
  <si>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</si>
  <si>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</si>
  <si>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</si>
  <si>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</si>
  <si>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</si>
  <si>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</si>
  <si>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</si>
  <si>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</si>
  <si>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</si>
  <si>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</si>
  <si>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</si>
  <si>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</si>
  <si>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</si>
  <si>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</si>
  <si>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</si>
  <si>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</si>
  <si>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</si>
  <si>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</si>
  <si>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</si>
  <si>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</si>
  <si>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</si>
  <si>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</si>
  <si>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</si>
  <si>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</si>
  <si>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</si>
  <si>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</si>
  <si>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</si>
  <si>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</si>
  <si>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</si>
  <si>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</si>
  <si>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</si>
  <si>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</si>
  <si>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</si>
  <si>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</si>
  <si>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</si>
  <si>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</si>
  <si>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</si>
  <si>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</si>
  <si>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</si>
  <si>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</si>
  <si>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</si>
  <si>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</si>
  <si>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</si>
  <si>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</si>
  <si>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</si>
  <si>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</si>
  <si>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</si>
  <si>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</si>
  <si>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</si>
  <si>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</si>
  <si>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</si>
  <si>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</si>
  <si>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</si>
  <si>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</si>
  <si>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</si>
  <si>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</si>
  <si>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</si>
  <si>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</si>
  <si>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</si>
  <si>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</si>
  <si>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</si>
  <si>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</si>
  <si>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</si>
  <si>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</si>
  <si>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</si>
  <si>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</si>
  <si>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</si>
  <si>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</si>
  <si>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</si>
  <si>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</si>
  <si>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</si>
  <si>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</si>
  <si>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</si>
  <si>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</si>
  <si>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</si>
  <si>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</si>
  <si>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</si>
  <si>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</si>
  <si>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</si>
  <si>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</si>
  <si>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</si>
  <si>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</si>
  <si>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</si>
  <si>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</si>
  <si>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</si>
  <si>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</si>
  <si>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</si>
  <si>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</si>
  <si>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</si>
  <si>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</si>
  <si>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</si>
  <si>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</si>
  <si>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</si>
  <si>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</si>
  <si>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</si>
  <si>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</si>
  <si>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</si>
  <si>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</si>
  <si>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</si>
  <si>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</si>
  <si>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</si>
  <si>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</si>
  <si>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</si>
  <si>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</si>
  <si>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</si>
  <si>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</si>
  <si>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</si>
  <si>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</si>
  <si>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</si>
  <si>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</si>
  <si>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</si>
  <si>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</si>
  <si>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</si>
  <si>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</si>
  <si>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</si>
  <si>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</si>
  <si>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</si>
  <si>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</si>
  <si>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</si>
  <si>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</si>
  <si>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</si>
  <si>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</si>
  <si>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</si>
  <si>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</si>
  <si>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</si>
  <si>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</si>
  <si>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</si>
  <si>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</si>
  <si>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</si>
  <si>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</si>
  <si>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</si>
  <si>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</si>
  <si>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</si>
  <si>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</si>
  <si>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</si>
  <si>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</si>
  <si>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</si>
  <si>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</si>
  <si>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</si>
  <si>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</si>
  <si>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</si>
  <si>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</si>
  <si>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</si>
  <si>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</si>
  <si>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</si>
  <si>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</si>
  <si>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</si>
  <si>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</si>
  <si>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</si>
  <si>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</si>
  <si>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</si>
  <si>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</si>
  <si>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</si>
  <si>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</si>
  <si>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</si>
  <si>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</si>
  <si>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</si>
  <si>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</si>
  <si>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</si>
  <si>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</si>
  <si>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</si>
  <si>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</si>
  <si>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</si>
  <si>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</si>
  <si>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</si>
  <si>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</si>
  <si>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</si>
  <si>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</si>
  <si>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</si>
  <si>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</si>
  <si>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</si>
  <si>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</si>
  <si>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</si>
  <si>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</si>
  <si>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</si>
  <si>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</si>
  <si>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</si>
  <si>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</si>
  <si>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</si>
  <si>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</si>
  <si>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</si>
  <si>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</si>
  <si>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</si>
  <si>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</si>
  <si>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</si>
  <si>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</si>
  <si>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</si>
  <si>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</si>
  <si>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</si>
  <si>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</si>
  <si>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</si>
  <si>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</si>
  <si>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</si>
  <si>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</si>
  <si>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</si>
  <si>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</si>
  <si>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</si>
  <si>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</si>
  <si>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</si>
  <si>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</si>
  <si>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</si>
  <si>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</si>
  <si>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</si>
  <si>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</si>
  <si>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</si>
  <si>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</si>
  <si>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</si>
  <si>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</si>
  <si>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</si>
  <si>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</si>
  <si>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</si>
  <si>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</si>
  <si>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</si>
  <si>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</si>
  <si>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</si>
  <si>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</si>
  <si>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</si>
  <si>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</si>
  <si>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</si>
  <si>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</si>
  <si>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</si>
  <si>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</si>
  <si>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</si>
  <si>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</si>
  <si>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</si>
  <si>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</si>
  <si>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</si>
  <si>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</si>
  <si>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</si>
  <si>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</si>
  <si>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</si>
  <si>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</si>
  <si>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</si>
  <si>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</si>
  <si>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</si>
  <si>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</si>
  <si>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</si>
  <si>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</si>
  <si>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</si>
  <si>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</si>
  <si>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</si>
  <si>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</si>
  <si>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</si>
  <si>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</si>
  <si>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</si>
  <si>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</si>
  <si>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</si>
  <si>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</si>
  <si>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</si>
  <si>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</si>
  <si>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</si>
  <si>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</si>
  <si>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</si>
  <si>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</si>
  <si>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</si>
  <si>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</si>
  <si>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</si>
  <si>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</si>
  <si>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</si>
  <si>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</si>
  <si>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</si>
  <si>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</si>
  <si>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</si>
  <si>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</si>
  <si>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</si>
  <si>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</si>
  <si>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</si>
  <si>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</si>
  <si>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</si>
  <si>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</si>
  <si>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</si>
  <si>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</si>
  <si>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</si>
  <si>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</si>
  <si>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</si>
  <si>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</si>
  <si>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</si>
  <si>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</si>
  <si>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</si>
  <si>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</si>
  <si>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</si>
  <si>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</si>
  <si>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</si>
  <si>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</si>
  <si>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</si>
  <si>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</si>
  <si>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</si>
  <si>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</si>
  <si>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</si>
  <si>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</si>
  <si>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</si>
  <si>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</si>
  <si>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</si>
  <si>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</si>
  <si>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</si>
  <si>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</si>
  <si>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</si>
  <si>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</si>
  <si>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</si>
  <si>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</si>
  <si>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</si>
  <si>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</si>
  <si>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</si>
  <si>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</si>
  <si>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</si>
  <si>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</si>
  <si>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</si>
  <si>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</si>
  <si>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</si>
  <si>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</si>
  <si>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</si>
  <si>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</si>
  <si>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</si>
  <si>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</si>
  <si>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</si>
  <si>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</si>
  <si>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</si>
  <si>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</si>
  <si>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</si>
  <si>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</si>
  <si>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</si>
  <si>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</si>
  <si>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</si>
  <si>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</si>
  <si>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</si>
  <si>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</si>
  <si>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</si>
  <si>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</si>
  <si>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</si>
  <si>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</si>
  <si>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</si>
  <si>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</si>
  <si>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</si>
  <si>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</si>
  <si>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</si>
  <si>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</si>
  <si>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</si>
  <si>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</si>
  <si>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</si>
  <si>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</si>
  <si>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</si>
  <si>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</si>
  <si>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</si>
  <si>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</si>
  <si>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</si>
  <si>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</si>
  <si>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</si>
  <si>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</si>
  <si>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</si>
  <si>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</si>
  <si>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</si>
  <si>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</si>
  <si>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</si>
  <si>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</si>
  <si>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</si>
  <si>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</si>
  <si>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</si>
  <si>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</si>
  <si>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</si>
  <si>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</si>
  <si>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</si>
  <si>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</si>
  <si>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</si>
  <si>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</si>
  <si>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</si>
  <si>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</si>
  <si>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</si>
  <si>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</si>
  <si>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</si>
  <si>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</si>
  <si>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</si>
  <si>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</si>
  <si>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</si>
  <si>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</si>
  <si>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</si>
  <si>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</si>
  <si>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</si>
  <si>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</si>
  <si>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</si>
  <si>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</si>
  <si>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</si>
  <si>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</si>
  <si>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</si>
  <si>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</si>
  <si>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</si>
  <si>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</si>
  <si>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</si>
  <si>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</si>
  <si>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</si>
  <si>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</si>
  <si>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</si>
  <si>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</si>
  <si>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</si>
  <si>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</si>
  <si>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</si>
  <si>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</si>
  <si>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</si>
  <si>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</si>
  <si>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</si>
  <si>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</si>
  <si>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</si>
  <si>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</si>
  <si>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</si>
  <si>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</si>
  <si>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</si>
  <si>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</si>
  <si>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</si>
  <si>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</si>
  <si>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</si>
  <si>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</si>
  <si>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</si>
  <si>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</si>
  <si>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</si>
  <si>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</si>
  <si>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</si>
  <si>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</si>
  <si>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</si>
  <si>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</si>
  <si>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</si>
  <si>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</si>
  <si>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</si>
  <si>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</si>
  <si>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</si>
  <si>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</si>
  <si>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</si>
  <si>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</si>
  <si>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</si>
  <si>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</si>
  <si>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</si>
  <si>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</si>
  <si>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</si>
  <si>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</si>
  <si>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</si>
  <si>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</si>
  <si>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</si>
  <si>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</si>
  <si>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</si>
  <si>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</si>
  <si>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</si>
  <si>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</si>
  <si>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</si>
  <si>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</si>
  <si>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</si>
  <si>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</si>
  <si>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</si>
  <si>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</si>
  <si>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</si>
  <si>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</si>
  <si>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</si>
  <si>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</si>
  <si>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</si>
  <si>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</si>
  <si>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</si>
  <si>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</si>
  <si>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</si>
  <si>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</si>
  <si>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</si>
  <si>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</si>
  <si>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</si>
  <si>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</si>
  <si>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</si>
  <si>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</si>
  <si>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</si>
  <si>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</si>
  <si>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</si>
  <si>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</si>
  <si>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</si>
  <si>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</si>
  <si>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</si>
  <si>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</si>
  <si>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</si>
  <si>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</si>
  <si>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</si>
  <si>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</si>
  <si>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</si>
  <si>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</si>
  <si>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</si>
  <si>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</si>
  <si>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</si>
  <si>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</si>
  <si>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</si>
  <si>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</si>
  <si>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</si>
  <si>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</si>
  <si>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vodný motorizmus - bežné transfery</t>
  </si>
  <si>
    <t>34075101</t>
  </si>
  <si>
    <t>KVMVŠ Piešťany, Rázusova 12, 921 01 Piešťany</t>
  </si>
  <si>
    <t xml:space="preserve">1.kolo SP FF Piestany      </t>
  </si>
  <si>
    <t>34072900</t>
  </si>
  <si>
    <t>OVM Malacky, Štúrová 114, 90101 Malacky</t>
  </si>
  <si>
    <t>35709332</t>
  </si>
  <si>
    <t>Generali Poisťovňa, a.s. Lamačská cesta 3/A, 841 04 Bratislava</t>
  </si>
  <si>
    <t>Generali poistenie liečebné náklady, maj-jun</t>
  </si>
  <si>
    <t>37863011</t>
  </si>
  <si>
    <t>Klub vodných motoristov KORMORÁN Komárno</t>
  </si>
  <si>
    <t xml:space="preserve">MSR rychlostne 1.kolo  .8.2024 Komárno      </t>
  </si>
  <si>
    <t>MS FF Dunaujvaros Ella/Šimon Jung, CN</t>
  </si>
  <si>
    <t xml:space="preserve">Jung Marián, Štúrova 114, 901 01 Malacky </t>
  </si>
  <si>
    <t>d - Jung Šimon</t>
  </si>
  <si>
    <t>42173167</t>
  </si>
  <si>
    <t>SJ SPORT, Dubovskeho 33, 901 01 Malacky</t>
  </si>
  <si>
    <t>1012/25</t>
  </si>
  <si>
    <t>Šimon Jung, Dubovského 980/33, Malacky</t>
  </si>
  <si>
    <t>Top Tim Simon Jung sustredenie 04/25 POL,  Testovanie techniky , cestovné naklady, stravne</t>
  </si>
  <si>
    <t>1014/25</t>
  </si>
  <si>
    <t xml:space="preserve">Top Tim Simon Jung sustredenie 05/25 ITA, Testovanie techniky , cestovné naklady, stravne </t>
  </si>
  <si>
    <t>Top Tim Simon Jung sustredenie 06/25 POL, Testovanie techniky , cestovné naklady, stravne</t>
  </si>
  <si>
    <t>Top Tim Simon Jung sustredenie 09/25 GER, Testovanie techniky , cestovné naklady, stravne</t>
  </si>
  <si>
    <t>Top Tim Simon Jung sustredenie 08/25 SVK2, cestovné naklady, stravne</t>
  </si>
  <si>
    <t>Top Tim Simon Jung sustredenie 08/25 SVK1, cestovné naklady, stravne</t>
  </si>
  <si>
    <t>1016/25</t>
  </si>
  <si>
    <t>Top Tim Simon Jung sustredenie 05/25 ČR, cestovné naklady, stravne</t>
  </si>
  <si>
    <t>3.lolo MSR rychlostne Komárno 08/25</t>
  </si>
  <si>
    <t>4.lolo MSR rychlostne Komárno 08/25</t>
  </si>
  <si>
    <t>SJ022/2025</t>
  </si>
  <si>
    <t>SJ021/2025</t>
  </si>
  <si>
    <t>1015/25</t>
  </si>
  <si>
    <t>21052025</t>
  </si>
  <si>
    <t>SJ020/2025</t>
  </si>
  <si>
    <t>Príprava a technické zabezpečenie pre top tím - Šimon Jung , POL 1.7-4.7.</t>
  </si>
  <si>
    <t>SJ019/2025</t>
  </si>
  <si>
    <t>12082025</t>
  </si>
  <si>
    <t>SJ018/2025</t>
  </si>
  <si>
    <t>02092025</t>
  </si>
  <si>
    <t>SJ017/2025</t>
  </si>
  <si>
    <t>24092025</t>
  </si>
  <si>
    <t>SJ016/2025</t>
  </si>
  <si>
    <t>11062025</t>
  </si>
  <si>
    <t>SJ015/2025</t>
  </si>
  <si>
    <t>26042025</t>
  </si>
  <si>
    <t>SJ0142025</t>
  </si>
  <si>
    <t xml:space="preserve">  POL 5.6.-9.6 ,vodná záchranná služba , odťahova vodná služba, prenájom dráhy (postavenie roznych treningových dráh ,žeriav potrebný na manipulaciu pri treningu,štartovcie  mólo,časomiera) , tecnické zapezpečenie(spotrebný materiál pri testovaní) </t>
  </si>
  <si>
    <t>Príprava a technické zabezpečenie pre top tím - Šimon Jung POL23.4.-27.4. štartovacie mólo, postavenieroznych drah, žeriav, časomiera atd.</t>
  </si>
  <si>
    <t>SJ013/2025</t>
  </si>
  <si>
    <t>290420251</t>
  </si>
  <si>
    <t>SJ012/2025</t>
  </si>
  <si>
    <t xml:space="preserve">Príprava a technické zabezpečenie pre top tím - Šimon Jung : vodná záchranná služba , odťahova vodná služba, prenájom dráhy (postavenie roznych treningových dráh ,žeriav potrebný na manipulaciu pri treningu,štartovcie  mólo,časomiera) , tecnické zapezpečenie(spotrebný materiál pri testovaní)  Taliansko - Guastalla   17.4.-21.4. </t>
  </si>
  <si>
    <t>SJ011/2025</t>
  </si>
  <si>
    <t>260420251</t>
  </si>
  <si>
    <t>Top Tim Simon Jung sustredenie 04/25 ITA,  Testovanie techniky , cestovné naklady, stravne</t>
  </si>
  <si>
    <t>SJ023/2025</t>
  </si>
  <si>
    <t>01-01010-2025</t>
  </si>
  <si>
    <t>Zmluva o odmene za dosiahnutý výsledok Šimon Jung</t>
  </si>
  <si>
    <t>BA017/2025</t>
  </si>
  <si>
    <t>BA016/2025</t>
  </si>
  <si>
    <t>BA015/2025</t>
  </si>
  <si>
    <t>BA022/2025</t>
  </si>
  <si>
    <t>MS F4 3. a 4:kolo Viverone Simon Jung , cestovné naklady</t>
  </si>
  <si>
    <t>MS F125 3.kolo Boretto IATA, Ladislav Herbanský, CN</t>
  </si>
  <si>
    <t>Herbanský Ladislav, Hviezdoslavova 30, Ivanka pri Dunaji 900 28</t>
  </si>
  <si>
    <t>BA030/2025</t>
  </si>
  <si>
    <t>MS UIM Aquabike olbia ITA, Maria Lamy, CN</t>
  </si>
  <si>
    <t>BA031/2025</t>
  </si>
  <si>
    <t>0681768</t>
  </si>
  <si>
    <t>AZ ECO s.r.o.</t>
  </si>
  <si>
    <t>37836943</t>
  </si>
  <si>
    <t>ŠK VIKING, Medveďov 180, 930 07 Medveďov</t>
  </si>
  <si>
    <t>AŠK Inter Bratislava o.z.Klub vod.motorizmu</t>
  </si>
  <si>
    <t>SP nerychlostne ľadová plavba , Štúrovo</t>
  </si>
  <si>
    <t>SP nerychlostne vodácka všestrannosť  Gabčíkovo</t>
  </si>
  <si>
    <t>MSR 3.kolo vznašadlá Trenčín .</t>
  </si>
  <si>
    <t xml:space="preserve">MSR 4.kolo vznašadlá Trenčín </t>
  </si>
  <si>
    <t xml:space="preserve">Modrá stuha nerýchlostné Dunaj 19.-27.7.2024  , </t>
  </si>
  <si>
    <t xml:space="preserve">Regularita  nerýchlostné Dunaj </t>
  </si>
  <si>
    <t>UIM konferencia Shanghai letenka</t>
  </si>
  <si>
    <t xml:space="preserve">Jung Marián, Štúrova 114, 901 01 Malacky  </t>
  </si>
  <si>
    <t>34075941</t>
  </si>
  <si>
    <t>H2O Motosport Piešťany, Nám.SNP 1, 821 01 Piešťany</t>
  </si>
  <si>
    <t>Invoice MMVSZ_2025-46, MS Formula Future strava 30.7.-2.8.2025</t>
  </si>
  <si>
    <t>Magyar motoros Vizisport Szovetseg</t>
  </si>
  <si>
    <t>BA032/2025</t>
  </si>
  <si>
    <t>MS FF Dunaujvaros Majerčíková Nina CN</t>
  </si>
  <si>
    <t xml:space="preserve">Marian Majerčík, Nam.SNP 17474/1, Piešťany </t>
  </si>
  <si>
    <t>200902025</t>
  </si>
  <si>
    <t>LH013</t>
  </si>
  <si>
    <t>231020251</t>
  </si>
  <si>
    <t>Mario Lamy, Kopčianska 8, Bratislava 85101</t>
  </si>
  <si>
    <t>BA033/2025</t>
  </si>
  <si>
    <t>NM012025</t>
  </si>
  <si>
    <t>BA034/2025</t>
  </si>
  <si>
    <t>MSR FF Piešťany ,</t>
  </si>
  <si>
    <t>24112025</t>
  </si>
  <si>
    <t>BA035/2025</t>
  </si>
  <si>
    <t>BA036/2025</t>
  </si>
  <si>
    <t>251200,2025184,00961,6266,20250036</t>
  </si>
  <si>
    <t>251199,2025183,00960,6263</t>
  </si>
  <si>
    <t>BA037/2025</t>
  </si>
  <si>
    <t>1112025</t>
  </si>
  <si>
    <t>BA038/2025</t>
  </si>
  <si>
    <t>11120251</t>
  </si>
  <si>
    <t>SP nerychlostne 8.kolo , 28.9.,   Komárno - Váh</t>
  </si>
  <si>
    <t>BA039/2025</t>
  </si>
  <si>
    <t>SP nerychlostne 7.kolo , 27.9.,   Komárno - Váh</t>
  </si>
  <si>
    <t>11120252</t>
  </si>
  <si>
    <t>BA040/2025</t>
  </si>
  <si>
    <t>SP nerychlostne 2.kolo ,4.5., Hamuliakovo</t>
  </si>
  <si>
    <t>11120253</t>
  </si>
  <si>
    <t>11120254</t>
  </si>
  <si>
    <t>BA041/2025</t>
  </si>
  <si>
    <t>SP nerychlostne 1.kolo ,3.5. , Hamuliakovo</t>
  </si>
  <si>
    <t>11120256</t>
  </si>
  <si>
    <t>11120255,11120256</t>
  </si>
  <si>
    <t>SP nerychlostne junior 1.kolo , Gabčíkovo 1.6., SP nerychlostne junior 3.kolo ,23.8. , Gabcikovo</t>
  </si>
  <si>
    <t>BA042/2025, BA043/2025</t>
  </si>
  <si>
    <t>BA044/2025</t>
  </si>
  <si>
    <t>STL Helma DA0702BF2T57</t>
  </si>
  <si>
    <t>F4 3L vodná skrutka -racing prop, GT30/F4 4L vodná skrutka- racing propeller LAK</t>
  </si>
  <si>
    <t xml:space="preserve">Pretekarsky overal sparco Level 3 </t>
  </si>
  <si>
    <t>SJ024/2025</t>
  </si>
  <si>
    <t>SJ025/2025</t>
  </si>
  <si>
    <t>SJ026/2025</t>
  </si>
  <si>
    <t>1020/25</t>
  </si>
  <si>
    <t>1019/25</t>
  </si>
  <si>
    <t>1018/25</t>
  </si>
  <si>
    <t>BA054/2025</t>
  </si>
  <si>
    <t>BA052/2025</t>
  </si>
  <si>
    <t xml:space="preserve">AŠK Inter Bratislava o.z.Klub vod.motorizmu </t>
  </si>
  <si>
    <t xml:space="preserve">MSR rychlostne 2.kolo  .8.2024 Komárno      </t>
  </si>
  <si>
    <t>BA053/2025</t>
  </si>
  <si>
    <t>BA051/2025</t>
  </si>
  <si>
    <t>4.SP FF Bratislava 09/25</t>
  </si>
  <si>
    <t>SP nerychlostne junior 2.kolo</t>
  </si>
  <si>
    <t>BA050/2025</t>
  </si>
  <si>
    <t xml:space="preserve">SP nerychlostne 3.kolo </t>
  </si>
  <si>
    <t xml:space="preserve">SP nerychlostne 4.kolo </t>
  </si>
  <si>
    <t xml:space="preserve">SP nerychlostne 6.kolo </t>
  </si>
  <si>
    <t xml:space="preserve">SP nerychlostne 5.kolo </t>
  </si>
  <si>
    <t>BA046/2025</t>
  </si>
  <si>
    <t>BA049/2025</t>
  </si>
  <si>
    <t>BA048/2025</t>
  </si>
  <si>
    <t>BA047/2025</t>
  </si>
  <si>
    <t>BA045/2025</t>
  </si>
  <si>
    <t>Oliver Šíra, Jakubov 498, 900 63  Jakubov</t>
  </si>
  <si>
    <t>BA01/001</t>
  </si>
  <si>
    <t>Bankove poplatky</t>
  </si>
  <si>
    <t>SLSP</t>
  </si>
  <si>
    <t>BA02/002</t>
  </si>
  <si>
    <t>BA03/003</t>
  </si>
  <si>
    <t>BA04/004</t>
  </si>
  <si>
    <t>BA05/005</t>
  </si>
  <si>
    <t>BA06/006</t>
  </si>
  <si>
    <t>BA07/007</t>
  </si>
  <si>
    <t>BA08/008</t>
  </si>
  <si>
    <t>BA09/009</t>
  </si>
  <si>
    <t>BA10/010</t>
  </si>
  <si>
    <t>BA11/011</t>
  </si>
  <si>
    <t>BA12/012</t>
  </si>
  <si>
    <t>OS012025</t>
  </si>
  <si>
    <t>Int. Chodziez-POL 15.-16.6. , GT30 cestovné náklady-príspevok Oliver Šíra</t>
  </si>
  <si>
    <t>225003997043</t>
  </si>
  <si>
    <t>BA055/2025</t>
  </si>
  <si>
    <t>Technicke zabezpečenie</t>
  </si>
  <si>
    <t>CERTO Racing</t>
  </si>
  <si>
    <t>TP0082025</t>
  </si>
  <si>
    <t>TP0072025</t>
  </si>
  <si>
    <t>TP0062025</t>
  </si>
  <si>
    <t>TP0052025</t>
  </si>
  <si>
    <t>TP0042025</t>
  </si>
  <si>
    <t>TP0022025</t>
  </si>
  <si>
    <t>TP0012025</t>
  </si>
  <si>
    <t>TP0032025</t>
  </si>
  <si>
    <t>29122025</t>
  </si>
  <si>
    <t>28122025</t>
  </si>
  <si>
    <t>26.9.25 22.04.25  06.11.25  11.08.25  11.07.25</t>
  </si>
  <si>
    <t>26122025</t>
  </si>
  <si>
    <t>15.07.25 03.12.25</t>
  </si>
  <si>
    <t>21122025</t>
  </si>
  <si>
    <t>19.12.2025</t>
  </si>
  <si>
    <t xml:space="preserve">27.07.25  14.07.25 22.07. 20.09.25 26.09.25 </t>
  </si>
  <si>
    <t>31122025</t>
  </si>
  <si>
    <t>I11112025</t>
  </si>
  <si>
    <t>I12112025</t>
  </si>
  <si>
    <t>I11122025</t>
  </si>
  <si>
    <t>I04122025</t>
  </si>
  <si>
    <t>I041220251</t>
  </si>
  <si>
    <t>I03122025</t>
  </si>
  <si>
    <t>I14122025</t>
  </si>
  <si>
    <t>J04122025</t>
  </si>
  <si>
    <t>FF26112025</t>
  </si>
  <si>
    <t>GE012025</t>
  </si>
  <si>
    <t>GE022025</t>
  </si>
  <si>
    <t>Generali poistenie liečebné náklady, V32 jul-september</t>
  </si>
  <si>
    <t>511/3805300001 v32</t>
  </si>
  <si>
    <t>511/3805300001 v31</t>
  </si>
  <si>
    <t>SZVM účtovnícke práce za rok 2025</t>
  </si>
  <si>
    <t>2026010</t>
  </si>
  <si>
    <t>BA056/2025</t>
  </si>
  <si>
    <t>2002500702</t>
  </si>
  <si>
    <t>35802987</t>
  </si>
  <si>
    <t>TEX-PRINT Tovarenská 1066, Gajary</t>
  </si>
  <si>
    <t>BB01/2025</t>
  </si>
  <si>
    <t>BA03/2025</t>
  </si>
  <si>
    <t>0001FV000751/25, 125, 11200</t>
  </si>
  <si>
    <t>10.6.25, 19.6.25,14.6.25</t>
  </si>
  <si>
    <t xml:space="preserve">2.kolo SP FF Jakubov     </t>
  </si>
  <si>
    <t>BA04/2025</t>
  </si>
  <si>
    <t>2500001,3568, 0001SL002360/25</t>
  </si>
  <si>
    <t xml:space="preserve">14.7.25, 6.7.25, </t>
  </si>
  <si>
    <t>BA07/2025</t>
  </si>
  <si>
    <t>25100707,52025/042</t>
  </si>
  <si>
    <t>11.8.25,27.8.25</t>
  </si>
  <si>
    <t>BA12/2025</t>
  </si>
  <si>
    <t>SE012025</t>
  </si>
  <si>
    <t>SPFF032025</t>
  </si>
  <si>
    <t>3.SP FF Komarno 08/29</t>
  </si>
  <si>
    <t>3MSR3082025</t>
  </si>
  <si>
    <t>12.9.25, 7.8.25, 30.8.25</t>
  </si>
  <si>
    <t>4MSR3082025</t>
  </si>
  <si>
    <t>13.8.25, 14.7.25, 30.8.25</t>
  </si>
  <si>
    <t>MMVSZ-2025-46</t>
  </si>
  <si>
    <t>28.11.25, 5.9.25</t>
  </si>
  <si>
    <t>2.11.25, 23.10.25, 17.1.25, 17.10.25</t>
  </si>
  <si>
    <t>1.5.25, 29.5.25</t>
  </si>
  <si>
    <t xml:space="preserve">Tex-Print, repre oblečenie. Polokošela detska 12ks, polo damska 8ks, polo pansaka 3, bunda 8ks, výšivky a nális Slovakia </t>
  </si>
  <si>
    <t>20122025</t>
  </si>
  <si>
    <t>20122025T</t>
  </si>
  <si>
    <t>30794978</t>
  </si>
  <si>
    <t>BA05/2025</t>
  </si>
  <si>
    <t>SZVM1</t>
  </si>
  <si>
    <t>CN, 2x Komarno, 9.8., 30.8.</t>
  </si>
  <si>
    <t>Juraj Kubíček</t>
  </si>
  <si>
    <t>Príprava a Tech. Zabezpečenie pre kategóriu FF v sezone 2025. /karburator, benzinová pumpa/</t>
  </si>
  <si>
    <t>1011/26</t>
  </si>
  <si>
    <t>BB056/2026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</si>
</sst>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78">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2" xfId="2" xr:uid="{D5F57455-7D66-47F9-BEF0-3128CE897D4B}"/>
    <cellStyle name="Hypertextový odkaz" xfId="1" builtinId="8"/>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 name="Normální" xfId="0" builtinId="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122" val="10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91" zoomScaleNormal="100" workbookViewId="0">
      <selection activeCell="B35" sqref="B35"/>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8" t="s">
        <v>0</v>
      </c>
      <c r="C1" s="316"/>
      <c r="D1" s="316"/>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1690</v>
      </c>
      <c r="C6" s="205"/>
      <c r="D6" s="205"/>
    </row>
    <row r="7" spans="1:4" s="18" customFormat="1" ht="15" customHeight="1" x14ac:dyDescent="0.2">
      <c r="A7" s="296" t="s">
        <v>4</v>
      </c>
      <c r="C7" s="205"/>
      <c r="D7" s="205"/>
    </row>
    <row r="8" spans="1:4" s="18" customFormat="1" ht="15" customHeight="1" x14ac:dyDescent="0.2">
      <c r="A8" s="269" t="s">
        <v>1338</v>
      </c>
      <c r="C8" s="205"/>
      <c r="D8" s="205"/>
    </row>
    <row r="9" spans="1:4" s="18" customFormat="1" ht="15" customHeight="1" x14ac:dyDescent="0.2">
      <c r="A9" s="269" t="s">
        <v>1339</v>
      </c>
      <c r="C9" s="205"/>
      <c r="D9" s="205"/>
    </row>
    <row r="10" spans="1:4" s="18" customFormat="1" ht="15.75" customHeight="1" x14ac:dyDescent="0.2">
      <c r="A10" s="296" t="s">
        <v>1340</v>
      </c>
      <c r="C10" s="205"/>
      <c r="D10" s="205"/>
    </row>
    <row r="11" spans="1:4" s="18" customFormat="1" ht="42.75" customHeight="1" x14ac:dyDescent="0.2">
      <c r="A11" s="296" t="s">
        <v>1341</v>
      </c>
      <c r="C11" s="205"/>
      <c r="D11" s="205"/>
    </row>
    <row r="12" spans="1:4" s="18" customFormat="1" ht="20.45" customHeight="1" x14ac:dyDescent="0.2">
      <c r="A12" s="304" t="s">
        <v>1360</v>
      </c>
      <c r="C12" s="205"/>
      <c r="D12" s="205"/>
    </row>
    <row r="13" spans="1:4" s="18" customFormat="1" ht="23.45" customHeight="1" x14ac:dyDescent="0.2">
      <c r="A13" s="309"/>
      <c r="C13" s="205"/>
      <c r="D13" s="205"/>
    </row>
    <row r="14" spans="1:4" s="18" customFormat="1" ht="18" x14ac:dyDescent="0.2">
      <c r="A14" s="310" t="s">
        <v>5</v>
      </c>
      <c r="C14" s="205"/>
      <c r="D14" s="205"/>
    </row>
    <row r="15" spans="1:4" ht="16.350000000000001" customHeight="1" x14ac:dyDescent="0.2">
      <c r="A15" s="127"/>
      <c r="C15" s="21"/>
    </row>
    <row r="16" spans="1:4" ht="306" x14ac:dyDescent="0.2">
      <c r="A16" s="298" t="s">
        <v>6</v>
      </c>
      <c r="C16" s="21"/>
    </row>
    <row r="17" spans="1:4" ht="17.45" customHeight="1" x14ac:dyDescent="0.2">
      <c r="A17" s="21"/>
      <c r="C17" s="21"/>
    </row>
    <row r="18" spans="1:4" ht="204.95" customHeight="1" x14ac:dyDescent="0.2">
      <c r="A18" s="298" t="s">
        <v>7</v>
      </c>
      <c r="B18" s="257"/>
      <c r="C18" s="21"/>
    </row>
    <row r="19" spans="1:4" ht="30.6" customHeight="1" x14ac:dyDescent="0.2">
      <c r="A19" s="21"/>
      <c r="B19" s="257"/>
      <c r="C19" s="21"/>
    </row>
    <row r="20" spans="1:4" ht="26.25" customHeight="1" x14ac:dyDescent="0.2">
      <c r="A20" s="299" t="s">
        <v>8</v>
      </c>
      <c r="C20" s="21"/>
    </row>
    <row r="21" spans="1:4" ht="38.25" x14ac:dyDescent="0.2">
      <c r="A21" s="19" t="s">
        <v>9</v>
      </c>
      <c r="C21" s="317"/>
      <c r="D21" s="317"/>
    </row>
    <row r="22" spans="1:4" x14ac:dyDescent="0.2">
      <c r="C22" s="318"/>
      <c r="D22" s="317"/>
    </row>
    <row r="23" spans="1:4" ht="63.75" x14ac:dyDescent="0.2">
      <c r="A23" s="23" t="s">
        <v>1361</v>
      </c>
      <c r="C23" s="255"/>
      <c r="D23" s="256"/>
    </row>
    <row r="24" spans="1:4" ht="12.75" customHeight="1" x14ac:dyDescent="0.2">
      <c r="C24" s="314"/>
      <c r="D24" s="315"/>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1342</v>
      </c>
    </row>
    <row r="32" spans="1:4" ht="12.6" customHeight="1" x14ac:dyDescent="0.2"/>
    <row r="33" spans="1:3" ht="15.75" customHeight="1" x14ac:dyDescent="0.2">
      <c r="A33" s="19" t="s">
        <v>1343</v>
      </c>
    </row>
    <row r="34" spans="1:3" ht="12.6" customHeight="1" x14ac:dyDescent="0.2"/>
    <row r="35" spans="1:3" ht="51" x14ac:dyDescent="0.2">
      <c r="A35" s="19" t="s">
        <v>1345</v>
      </c>
    </row>
    <row r="36" spans="1:3" ht="12" customHeight="1" x14ac:dyDescent="0.2"/>
    <row r="37" spans="1:3" ht="25.5" x14ac:dyDescent="0.2">
      <c r="A37" s="271" t="s">
        <v>1344</v>
      </c>
    </row>
    <row r="39" spans="1:3" ht="76.5" x14ac:dyDescent="0.2">
      <c r="A39" s="23" t="s">
        <v>1346</v>
      </c>
    </row>
    <row r="40" spans="1:3" ht="12.75" customHeight="1" x14ac:dyDescent="0.2"/>
    <row r="41" spans="1:3" ht="25.5" x14ac:dyDescent="0.2">
      <c r="A41" s="19" t="s">
        <v>13</v>
      </c>
    </row>
    <row r="42" spans="1:3" ht="12.75" customHeight="1" x14ac:dyDescent="0.2"/>
    <row r="43" spans="1:3" ht="81.75" customHeight="1" x14ac:dyDescent="0.2">
      <c r="A43" s="294" t="s">
        <v>14</v>
      </c>
      <c r="C43" s="22"/>
    </row>
    <row r="44" spans="1:3" ht="64.5" customHeight="1" x14ac:dyDescent="0.2">
      <c r="A44" s="300" t="s">
        <v>1347</v>
      </c>
      <c r="C44" s="22"/>
    </row>
    <row r="45" spans="1:3" ht="12.75" customHeight="1" x14ac:dyDescent="0.2">
      <c r="A45" s="293"/>
      <c r="C45" s="22"/>
    </row>
    <row r="46" spans="1:3" ht="41.45" customHeight="1" x14ac:dyDescent="0.2">
      <c r="A46" s="301" t="s">
        <v>15</v>
      </c>
      <c r="C46" s="22"/>
    </row>
    <row r="47" spans="1:3" ht="11.45" customHeight="1" x14ac:dyDescent="0.2"/>
    <row r="48" spans="1:3" x14ac:dyDescent="0.2">
      <c r="A48" s="302" t="s">
        <v>1348</v>
      </c>
    </row>
    <row r="49" spans="1:1" ht="12" customHeight="1" x14ac:dyDescent="0.2"/>
    <row r="50" spans="1:1" ht="38.25" x14ac:dyDescent="0.2">
      <c r="A50" s="19" t="s">
        <v>1349</v>
      </c>
    </row>
    <row r="51" spans="1:1" ht="12.75" customHeight="1" x14ac:dyDescent="0.2"/>
    <row r="52" spans="1:1" ht="76.5" x14ac:dyDescent="0.2">
      <c r="A52" s="19" t="s">
        <v>1350</v>
      </c>
    </row>
    <row r="53" spans="1:1" ht="12.75" customHeight="1" x14ac:dyDescent="0.2"/>
    <row r="54" spans="1:1" ht="38.25" x14ac:dyDescent="0.2">
      <c r="A54" s="19" t="s">
        <v>1351</v>
      </c>
    </row>
    <row r="56" spans="1:1" x14ac:dyDescent="0.2">
      <c r="A56" s="19" t="s">
        <v>16</v>
      </c>
    </row>
    <row r="58" spans="1:1" x14ac:dyDescent="0.2">
      <c r="A58" s="19" t="s">
        <v>17</v>
      </c>
    </row>
    <row r="60" spans="1:1" ht="121.7" customHeight="1" x14ac:dyDescent="0.2">
      <c r="A60" s="23" t="s">
        <v>1352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1353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11" t="s">
        <v>1371</v>
      </c>
    </row>
    <row r="73" spans="1:1" ht="38.25" x14ac:dyDescent="0.2">
      <c r="A73" s="23" t="s">
        <v>1372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5"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1362</v>
      </c>
    </row>
    <row r="96" spans="1:2" x14ac:dyDescent="0.2">
      <c r="A96" s="23"/>
    </row>
    <row r="97" spans="1:4" x14ac:dyDescent="0.2">
      <c r="A97" s="260" t="s">
        <v>40</v>
      </c>
    </row>
    <row r="98" spans="1:4" ht="68.45" customHeight="1" x14ac:dyDescent="0.2">
      <c r="A98" s="23" t="s">
        <v>1363</v>
      </c>
    </row>
    <row r="99" spans="1:4" x14ac:dyDescent="0.2">
      <c r="A99" s="23"/>
    </row>
    <row r="100" spans="1:4" x14ac:dyDescent="0.2">
      <c r="A100" s="260" t="s">
        <v>41</v>
      </c>
    </row>
    <row r="101" spans="1:4" ht="89.25" x14ac:dyDescent="0.2">
      <c r="A101" s="23" t="s">
        <v>1364</v>
      </c>
    </row>
    <row r="102" spans="1:4" x14ac:dyDescent="0.2">
      <c r="A102" s="23"/>
    </row>
    <row r="103" spans="1:4" x14ac:dyDescent="0.2">
      <c r="A103" s="297" t="s">
        <v>42</v>
      </c>
    </row>
    <row r="104" spans="1:4" ht="51" x14ac:dyDescent="0.2">
      <c r="A104" s="23" t="s">
        <v>1365</v>
      </c>
    </row>
    <row r="105" spans="1:4" x14ac:dyDescent="0.2">
      <c r="A105" s="23"/>
      <c r="B105" s="20" t="s">
        <v>43</v>
      </c>
    </row>
    <row r="106" spans="1:4" x14ac:dyDescent="0.2">
      <c r="A106" s="260" t="s">
        <v>44</v>
      </c>
    </row>
    <row r="107" spans="1:4" ht="71.25" customHeight="1" x14ac:dyDescent="0.2">
      <c r="A107" s="19" t="s">
        <v>1366</v>
      </c>
    </row>
    <row r="108" spans="1:4" ht="38.25" x14ac:dyDescent="0.2">
      <c r="A108" s="19" t="s">
        <v>1356</v>
      </c>
    </row>
    <row r="109" spans="1:4" ht="25.5" x14ac:dyDescent="0.2">
      <c r="A109" s="19" t="s">
        <v>45</v>
      </c>
    </row>
    <row r="110" spans="1:4" ht="10.5" customHeight="1" x14ac:dyDescent="0.2">
      <c r="D110" s="20" t="s">
        <v>43</v>
      </c>
    </row>
    <row r="111" spans="1:4" ht="99.75" customHeight="1" x14ac:dyDescent="0.2">
      <c r="A111" s="23" t="s">
        <v>1355</v>
      </c>
    </row>
    <row r="112" spans="1:4" ht="25.5" x14ac:dyDescent="0.2">
      <c r="A112" s="19" t="s">
        <v>1354</v>
      </c>
    </row>
    <row r="114" spans="1:2" ht="178.5" x14ac:dyDescent="0.2">
      <c r="A114" s="23" t="s">
        <v>1367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1368</v>
      </c>
    </row>
    <row r="128" spans="1:2" ht="12.75" customHeight="1" x14ac:dyDescent="0.2">
      <c r="A128" s="307" t="s">
        <v>23</v>
      </c>
    </row>
    <row r="129" spans="1:1" ht="15.75" customHeight="1" x14ac:dyDescent="0.2">
      <c r="A129" s="306" t="s">
        <v>55</v>
      </c>
    </row>
    <row r="130" spans="1:1" ht="12.75" customHeight="1" x14ac:dyDescent="0.2">
      <c r="A130" s="23"/>
    </row>
    <row r="131" spans="1:1" x14ac:dyDescent="0.2">
      <c r="A131" s="297" t="s">
        <v>56</v>
      </c>
    </row>
    <row r="132" spans="1:1" ht="40.700000000000003" customHeight="1" x14ac:dyDescent="0.2">
      <c r="A132" s="23" t="s">
        <v>1357</v>
      </c>
    </row>
    <row r="133" spans="1:1" ht="61.5" customHeight="1" x14ac:dyDescent="0.2">
      <c r="A133" s="303" t="s">
        <v>1369</v>
      </c>
    </row>
    <row r="134" spans="1:1" x14ac:dyDescent="0.2">
      <c r="A134" s="260" t="s">
        <v>1370</v>
      </c>
    </row>
    <row r="135" spans="1:1" ht="102" x14ac:dyDescent="0.2">
      <c r="A135" s="303" t="s">
        <v>1358</v>
      </c>
    </row>
    <row r="136" spans="1:1" x14ac:dyDescent="0.2">
      <c r="A136"/>
    </row>
    <row r="137" spans="1:1" ht="71.45" customHeight="1" x14ac:dyDescent="0.2">
      <c r="A137" s="302" t="s">
        <v>1359</v>
      </c>
    </row>
    <row r="142" spans="1:1" x14ac:dyDescent="0.2">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68" t="str">
        <f>Spolu!C3&amp;", "&amp;Spolu!C6</f>
        <v>Slovenský zväz vodného motorizmu, Trnavská cesta 29, Bratislava, 832 84</v>
      </c>
      <c r="B1" s="368"/>
      <c r="C1" s="368"/>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
      <c r="E4" s="370"/>
      <c r="F4" s="370"/>
      <c r="N4" s="137" t="str">
        <f t="shared" si="0"/>
        <v>d - príspevok športovcom top tímu</v>
      </c>
      <c r="O4" s="137" t="s">
        <v>345</v>
      </c>
      <c r="P4" s="137" t="str">
        <f>Spolu!B20</f>
        <v>príspevok športovcom top tímu</v>
      </c>
    </row>
    <row r="5" spans="1:16" ht="30.75" customHeight="1" x14ac:dyDescent="0.2">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1262</v>
      </c>
      <c r="E6" s="140" t="s">
        <v>1263</v>
      </c>
      <c r="F6" s="149"/>
      <c r="N6" s="137" t="str">
        <f t="shared" si="0"/>
        <v>f - plnenie úloh verejného záujmu v športe</v>
      </c>
      <c r="O6" s="137" t="s">
        <v>349</v>
      </c>
      <c r="P6" s="137" t="str">
        <f>Spolu!B22</f>
        <v>plnenie úloh verejného záujmu v športe</v>
      </c>
    </row>
    <row r="7" spans="1:16" x14ac:dyDescent="0.2">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
      <c r="A14" s="139" t="s">
        <v>1275</v>
      </c>
      <c r="B14" s="373" t="s">
        <v>1293</v>
      </c>
      <c r="C14" s="374"/>
      <c r="F14" s="313"/>
      <c r="N14" s="137" t="str">
        <f t="shared" si="0"/>
        <v xml:space="preserve">n - </v>
      </c>
      <c r="O14" s="137" t="s">
        <v>364</v>
      </c>
    </row>
    <row r="15" spans="1:16" ht="34.35" customHeight="1" x14ac:dyDescent="0.2">
      <c r="A15" s="139" t="s">
        <v>1294</v>
      </c>
      <c r="B15" s="373"/>
      <c r="C15" s="374"/>
      <c r="F15" s="376"/>
      <c r="N15" s="137" t="str">
        <f t="shared" si="0"/>
        <v xml:space="preserve">o - </v>
      </c>
      <c r="O15" s="137" t="s">
        <v>365</v>
      </c>
    </row>
    <row r="16" spans="1:16" x14ac:dyDescent="0.2">
      <c r="A16" s="139" t="s">
        <v>1278</v>
      </c>
      <c r="B16" s="142">
        <f>F8</f>
        <v>0</v>
      </c>
      <c r="C16" s="137"/>
      <c r="F16" s="376"/>
      <c r="N16" s="137" t="str">
        <f t="shared" si="0"/>
        <v xml:space="preserve">p - </v>
      </c>
      <c r="O16" s="137" t="s">
        <v>366</v>
      </c>
    </row>
    <row r="17" spans="1:16" ht="32.1" customHeight="1" x14ac:dyDescent="0.2">
      <c r="A17" s="139" t="s">
        <v>1281</v>
      </c>
      <c r="B17" s="142">
        <f>F9</f>
        <v>0</v>
      </c>
      <c r="C17" s="137"/>
      <c r="F17" s="376"/>
      <c r="N17" s="137" t="str">
        <f t="shared" si="0"/>
        <v xml:space="preserve">q - </v>
      </c>
      <c r="O17" s="137" t="s">
        <v>367</v>
      </c>
    </row>
    <row r="18" spans="1:16" ht="15.75" thickBot="1" x14ac:dyDescent="0.25">
      <c r="B18" s="193" t="s">
        <v>1295</v>
      </c>
      <c r="C18" s="194">
        <v>31</v>
      </c>
      <c r="N18" s="137" t="str">
        <f t="shared" si="0"/>
        <v xml:space="preserve">r - </v>
      </c>
      <c r="O18" s="137" t="s">
        <v>368</v>
      </c>
    </row>
    <row r="19" spans="1:16" x14ac:dyDescent="0.2">
      <c r="B19" s="193" t="s">
        <v>1283</v>
      </c>
      <c r="C19" s="142" t="str">
        <f>Spolu!C4</f>
        <v>00681768</v>
      </c>
      <c r="F19" s="145" t="s">
        <v>1279</v>
      </c>
      <c r="G19" s="207"/>
      <c r="H19" s="146"/>
      <c r="N19" s="137" t="str">
        <f t="shared" si="0"/>
        <v xml:space="preserve"> - </v>
      </c>
    </row>
    <row r="20" spans="1:16" x14ac:dyDescent="0.2">
      <c r="A20" s="139" t="s">
        <v>392</v>
      </c>
      <c r="B20" s="143">
        <f>F6</f>
        <v>0</v>
      </c>
      <c r="C20" s="137"/>
      <c r="F20" s="147"/>
      <c r="G20" s="286"/>
      <c r="H20" s="148"/>
    </row>
    <row r="21" spans="1:16" x14ac:dyDescent="0.2">
      <c r="B21" s="137"/>
      <c r="C21" s="137"/>
      <c r="F21" s="147" t="s">
        <v>1284</v>
      </c>
      <c r="G21" s="286">
        <v>421947749446</v>
      </c>
      <c r="H21" s="148"/>
      <c r="N21" s="137" t="str">
        <f>O21&amp;" - "&amp;P21</f>
        <v>026 01 - Šport pre všetkých, školský a univerzitný šport</v>
      </c>
      <c r="O21" s="137" t="s">
        <v>317</v>
      </c>
      <c r="P21" s="137" t="s">
        <v>318</v>
      </c>
    </row>
    <row r="22" spans="1:16" x14ac:dyDescent="0.2">
      <c r="A22" s="137"/>
      <c r="B22" s="137"/>
      <c r="F22" s="147" t="s">
        <v>1285</v>
      </c>
      <c r="G22" s="286">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75" t="s">
        <v>1286</v>
      </c>
      <c r="C24" s="375"/>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1296</v>
      </c>
    </row>
    <row r="28" spans="1:16" x14ac:dyDescent="0.2">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1298</v>
      </c>
    </row>
    <row r="2" spans="1:2" ht="30" customHeight="1" x14ac:dyDescent="0.2">
      <c r="A2" s="377" t="s">
        <v>1299</v>
      </c>
      <c r="B2" s="377"/>
    </row>
    <row r="3" spans="1:2" x14ac:dyDescent="0.2">
      <c r="A3" s="61" t="s">
        <v>1300</v>
      </c>
      <c r="B3" s="61" t="s">
        <v>1301</v>
      </c>
    </row>
    <row r="4" spans="1:2" x14ac:dyDescent="0.2">
      <c r="A4" s="62" t="s">
        <v>1302</v>
      </c>
      <c r="B4" s="62" t="s">
        <v>1303</v>
      </c>
    </row>
    <row r="5" spans="1:2" x14ac:dyDescent="0.2">
      <c r="A5" s="62" t="s">
        <v>1304</v>
      </c>
      <c r="B5" s="62" t="s">
        <v>1305</v>
      </c>
    </row>
    <row r="6" spans="1:2" x14ac:dyDescent="0.2">
      <c r="A6" s="62" t="s">
        <v>1306</v>
      </c>
      <c r="B6" s="62" t="s">
        <v>1307</v>
      </c>
    </row>
    <row r="7" spans="1:2" x14ac:dyDescent="0.2">
      <c r="A7" s="62" t="s">
        <v>1308</v>
      </c>
      <c r="B7" s="62" t="s">
        <v>1309</v>
      </c>
    </row>
    <row r="8" spans="1:2" x14ac:dyDescent="0.2">
      <c r="A8" s="62" t="s">
        <v>1310</v>
      </c>
      <c r="B8" s="62" t="s">
        <v>1311</v>
      </c>
    </row>
    <row r="9" spans="1:2" x14ac:dyDescent="0.2">
      <c r="A9" s="62" t="s">
        <v>1312</v>
      </c>
      <c r="B9" s="62" t="s">
        <v>1313</v>
      </c>
    </row>
    <row r="10" spans="1:2" x14ac:dyDescent="0.2">
      <c r="A10" s="62" t="s">
        <v>1314</v>
      </c>
      <c r="B10" s="62" t="s">
        <v>1315</v>
      </c>
    </row>
    <row r="11" spans="1:2" x14ac:dyDescent="0.2">
      <c r="A11" s="62" t="s">
        <v>1316</v>
      </c>
      <c r="B11" s="62" t="s">
        <v>1317</v>
      </c>
    </row>
    <row r="12" spans="1:2" x14ac:dyDescent="0.2">
      <c r="A12" s="62" t="s">
        <v>1318</v>
      </c>
      <c r="B12" s="62" t="s">
        <v>1319</v>
      </c>
    </row>
    <row r="13" spans="1:2" x14ac:dyDescent="0.2">
      <c r="A13" s="62" t="s">
        <v>1320</v>
      </c>
      <c r="B13" s="62" t="s">
        <v>1321</v>
      </c>
    </row>
    <row r="14" spans="1:2" x14ac:dyDescent="0.2">
      <c r="A14" s="62" t="s">
        <v>1322</v>
      </c>
      <c r="B14" s="62" t="s">
        <v>1323</v>
      </c>
    </row>
    <row r="15" spans="1:2" x14ac:dyDescent="0.2">
      <c r="A15" s="62" t="s">
        <v>1324</v>
      </c>
      <c r="B15" s="62" t="s">
        <v>1325</v>
      </c>
    </row>
    <row r="16" spans="1:2" x14ac:dyDescent="0.2">
      <c r="A16" s="62" t="s">
        <v>1326</v>
      </c>
      <c r="B16" s="62" t="s">
        <v>1327</v>
      </c>
    </row>
    <row r="17" spans="1:2" x14ac:dyDescent="0.2">
      <c r="A17" s="62" t="s">
        <v>1328</v>
      </c>
      <c r="B17" s="62" t="s">
        <v>1329</v>
      </c>
    </row>
    <row r="18" spans="1:2" x14ac:dyDescent="0.2">
      <c r="A18" s="62" t="s">
        <v>1330</v>
      </c>
      <c r="B18" s="62" t="s">
        <v>1331</v>
      </c>
    </row>
    <row r="19" spans="1:2" x14ac:dyDescent="0.2">
      <c r="A19" s="62" t="s">
        <v>1332</v>
      </c>
      <c r="B19" s="62" t="s">
        <v>1333</v>
      </c>
    </row>
    <row r="20" spans="1:2" x14ac:dyDescent="0.2">
      <c r="A20" s="62" t="s">
        <v>1334</v>
      </c>
      <c r="B20" s="62" t="s">
        <v>1335</v>
      </c>
    </row>
    <row r="21" spans="1:2" x14ac:dyDescent="0.2">
      <c r="A21" s="62" t="s">
        <v>1336</v>
      </c>
      <c r="B21" s="62" t="s">
        <v>1337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19" t="s">
        <v>57</v>
      </c>
      <c r="B1" s="319"/>
      <c r="C1" s="319"/>
      <c r="D1" s="319"/>
      <c r="E1" s="319"/>
      <c r="F1" s="319"/>
      <c r="G1" s="319"/>
      <c r="H1" s="319"/>
      <c r="I1" s="52"/>
      <c r="J1" s="37"/>
    </row>
    <row r="2" spans="1:11" ht="15.75" x14ac:dyDescent="0.25">
      <c r="A2" s="325" t="s">
        <v>58</v>
      </c>
      <c r="B2" s="325"/>
      <c r="C2" s="325"/>
      <c r="D2" s="325"/>
      <c r="E2" s="325"/>
      <c r="F2" s="325"/>
      <c r="G2" s="325"/>
      <c r="H2" s="323" t="str">
        <f>+Doklady!I100</f>
        <v>V3</v>
      </c>
      <c r="I2" s="323"/>
    </row>
    <row r="3" spans="1:11" ht="15" x14ac:dyDescent="0.25">
      <c r="A3" s="40"/>
      <c r="B3" s="40"/>
      <c r="C3" s="40"/>
      <c r="D3" s="40"/>
      <c r="E3" s="40"/>
      <c r="F3" s="40"/>
      <c r="G3" s="40"/>
      <c r="H3" s="324">
        <f>+Doklady!I101</f>
        <v>45887</v>
      </c>
      <c r="I3" s="324"/>
    </row>
    <row r="4" spans="1:11" ht="15.75" customHeight="1" x14ac:dyDescent="0.2">
      <c r="A4" s="41" t="s">
        <v>59</v>
      </c>
      <c r="B4" s="320" t="s">
        <v>60</v>
      </c>
      <c r="C4" s="321"/>
      <c r="D4" s="321"/>
      <c r="E4" s="322"/>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28" t="s">
        <v>311</v>
      </c>
      <c r="B1" s="329"/>
      <c r="C1" s="174">
        <v>45688</v>
      </c>
      <c r="D1" s="26"/>
      <c r="G1" s="252">
        <v>45688</v>
      </c>
    </row>
    <row r="2" spans="1:7" ht="15" x14ac:dyDescent="0.25">
      <c r="A2" s="28"/>
      <c r="B2" s="28"/>
      <c r="G2" s="252">
        <v>45716</v>
      </c>
    </row>
    <row r="3" spans="1:7" ht="14.25" x14ac:dyDescent="0.2">
      <c r="A3" s="30" t="s">
        <v>312</v>
      </c>
      <c r="B3" s="326" t="str">
        <f>INDEX(Adr!B:B,Doklady!B102+1)</f>
        <v>Slovenský zväz vodného motorizmu</v>
      </c>
      <c r="C3" s="326"/>
      <c r="D3" s="326"/>
      <c r="G3" s="252">
        <v>45747</v>
      </c>
    </row>
    <row r="4" spans="1:7" ht="14.25" x14ac:dyDescent="0.2">
      <c r="A4" s="30" t="s">
        <v>313</v>
      </c>
      <c r="B4" s="29" t="str">
        <f>RIGHT("0000"&amp;INDEX(Adr!A:A,Doklady!B102+1),8)</f>
        <v>00681768</v>
      </c>
      <c r="G4" s="252">
        <v>45777</v>
      </c>
    </row>
    <row r="5" spans="1:7" ht="14.25" x14ac:dyDescent="0.2">
      <c r="A5" s="30" t="s">
        <v>314</v>
      </c>
      <c r="B5" s="29" t="str">
        <f>INDEX(Adr!D:D,Doklady!B102+1)&amp;", "&amp;INDEX(Adr!E:E,Doklady!B102+1)</f>
        <v>Trnavská cesta 29,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19239</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19239</v>
      </c>
      <c r="G15" s="252"/>
    </row>
    <row r="16" spans="1:7" ht="14.25" x14ac:dyDescent="0.2">
      <c r="G16" s="252"/>
    </row>
    <row r="17" spans="1:5" ht="72" customHeight="1" x14ac:dyDescent="0.2">
      <c r="A17" s="327" t="s">
        <v>328</v>
      </c>
      <c r="B17" s="327"/>
      <c r="C17" s="327"/>
      <c r="D17" s="327"/>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38"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49" t="s">
        <v>329</v>
      </c>
      <c r="B1" s="349"/>
      <c r="C1" s="349"/>
      <c r="D1" s="349"/>
      <c r="E1" s="349"/>
      <c r="F1" s="349"/>
      <c r="G1" s="349"/>
      <c r="H1" s="349"/>
      <c r="I1" s="349"/>
    </row>
    <row r="2" spans="1:26" ht="7.5" customHeight="1" x14ac:dyDescent="0.2">
      <c r="C2" s="8"/>
      <c r="D2" s="8"/>
      <c r="E2" s="8"/>
      <c r="F2" s="8"/>
      <c r="G2" s="8"/>
      <c r="H2" s="8"/>
      <c r="I2" s="8"/>
    </row>
    <row r="3" spans="1:26" s="9" customFormat="1" ht="26.1" customHeight="1" x14ac:dyDescent="0.2">
      <c r="B3" s="160" t="s">
        <v>59</v>
      </c>
      <c r="C3" s="350" t="str">
        <f>INDEX(Adr!B2:B151,Doklady!B102)</f>
        <v>Slovenský zväz vodného motorizmu</v>
      </c>
      <c r="D3" s="350"/>
      <c r="E3" s="350"/>
      <c r="F3" s="350"/>
      <c r="G3" s="215"/>
      <c r="H3" s="215"/>
      <c r="I3" s="65" t="str">
        <f>Doklady!I100</f>
        <v>V3</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INDEX(Adr!A2:A151,Doklady!B102)</f>
        <v>00681768</v>
      </c>
      <c r="I4" s="65">
        <f>Doklady!I101</f>
        <v>45887</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INDEX(Adr!D2:D151,Doklady!B102)&amp;", "&amp;INDEX(Adr!E2:E151,Doklady!B102)&amp;", "&amp;INDEX(Adr!F2:F151,Doklady!B102)</f>
        <v>Trnavská cesta 29, Bratislava, 832 84</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1" t="s">
        <v>334</v>
      </c>
      <c r="F9" s="352"/>
      <c r="J9" s="8"/>
      <c r="L9" s="118"/>
      <c r="M9" s="118"/>
      <c r="N9" s="118"/>
      <c r="O9" s="118"/>
      <c r="P9" s="118"/>
      <c r="Q9" s="118"/>
      <c r="R9" s="118"/>
      <c r="S9" s="118"/>
    </row>
    <row r="10" spans="1:26" ht="18" x14ac:dyDescent="0.25">
      <c r="A10" s="69" t="s">
        <v>317</v>
      </c>
      <c r="B10" s="70" t="s">
        <v>318</v>
      </c>
      <c r="C10" s="126">
        <f>SUMIF(FP!J:J,Doklady!$B$1&amp;A10,FP!D:D)</f>
        <v>0</v>
      </c>
      <c r="D10" s="126">
        <f>C10-E10</f>
        <v>0</v>
      </c>
      <c r="E10" s="345">
        <f>SUMIF(K:K,A10,I:I)</f>
        <v>0</v>
      </c>
      <c r="F10" s="346"/>
      <c r="L10" s="120" t="s">
        <v>335</v>
      </c>
      <c r="M10" s="118"/>
      <c r="N10" s="118"/>
      <c r="O10" s="118"/>
      <c r="P10" s="118"/>
      <c r="Q10" s="118"/>
      <c r="R10" s="118"/>
      <c r="S10" s="118"/>
    </row>
    <row r="11" spans="1:26" ht="18" x14ac:dyDescent="0.25">
      <c r="A11" s="69" t="s">
        <v>319</v>
      </c>
      <c r="B11" s="70" t="s">
        <v>320</v>
      </c>
      <c r="C11" s="126">
        <f>SUMIF(FP!J:J,Doklady!$B$1&amp;A11,FP!D:D)</f>
        <v>19239</v>
      </c>
      <c r="D11" s="126">
        <f>+C11-E11</f>
        <v>19239.000000000004</v>
      </c>
      <c r="E11" s="353">
        <f>+I39-I42+I44-I47</f>
        <v>-3.637978807091713E-12</v>
      </c>
      <c r="F11" s="354"/>
      <c r="J11" s="176"/>
      <c r="L11" s="161" t="str">
        <f>L41</f>
        <v>a - vodný motorizmus - bežné transfery</v>
      </c>
      <c r="M11" s="118"/>
      <c r="N11" s="118"/>
      <c r="O11" s="118"/>
      <c r="P11" s="118"/>
      <c r="Q11" s="118"/>
      <c r="R11" s="118"/>
      <c r="S11" s="118"/>
    </row>
    <row r="12" spans="1:26" ht="18" x14ac:dyDescent="0.25">
      <c r="A12" s="69" t="s">
        <v>321</v>
      </c>
      <c r="B12" s="70" t="s">
        <v>322</v>
      </c>
      <c r="C12" s="126">
        <f>SUMIF(FP!J:J,Doklady!$B$1&amp;A12,FP!D:D)</f>
        <v>20000</v>
      </c>
      <c r="D12" s="126">
        <f>C12-E12</f>
        <v>20000</v>
      </c>
      <c r="E12" s="345">
        <f>SUMIF(K:K,A12,I:I)</f>
        <v>0</v>
      </c>
      <c r="F12" s="346"/>
      <c r="J12" s="177"/>
      <c r="L12" s="161" t="str">
        <f>L42</f>
        <v>a - vodný motorizmus - kapitálové transfery</v>
      </c>
      <c r="N12" s="118"/>
      <c r="O12" s="118"/>
      <c r="P12" s="118"/>
      <c r="Q12" s="118"/>
      <c r="R12" s="118"/>
      <c r="S12" s="118"/>
    </row>
    <row r="13" spans="1:26" ht="18" x14ac:dyDescent="0.25">
      <c r="A13" s="69" t="s">
        <v>323</v>
      </c>
      <c r="B13" s="70" t="s">
        <v>324</v>
      </c>
      <c r="C13" s="126">
        <f>SUMIF(FP!J:J,Doklady!$B$1&amp;A13,FP!D:D)</f>
        <v>0</v>
      </c>
      <c r="D13" s="126">
        <f>C13-E13</f>
        <v>0</v>
      </c>
      <c r="E13" s="345">
        <f>SUMIF(K:K,A13,I:I)</f>
        <v>0</v>
      </c>
      <c r="F13" s="346"/>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5">
        <f>SUMIF(K:K,A14,I:I)</f>
        <v>0</v>
      </c>
      <c r="F14" s="356"/>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37" t="s">
        <v>337</v>
      </c>
      <c r="C16" s="338"/>
      <c r="D16" s="338"/>
      <c r="E16" s="338"/>
      <c r="F16" s="338"/>
      <c r="G16" s="338"/>
      <c r="H16" s="339"/>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40" t="s">
        <v>340</v>
      </c>
      <c r="C17" s="340"/>
      <c r="D17" s="340"/>
      <c r="E17" s="340"/>
      <c r="F17" s="340"/>
      <c r="G17" s="340"/>
      <c r="H17" s="340"/>
      <c r="I17" s="73">
        <f>SUMIF(FP!I:I,Doklady!$B$1&amp;A17,FP!D:D)</f>
        <v>19239</v>
      </c>
      <c r="T17" s="86"/>
    </row>
    <row r="18" spans="1:20" x14ac:dyDescent="0.2">
      <c r="A18" s="135" t="s">
        <v>341</v>
      </c>
      <c r="B18" s="340" t="s">
        <v>342</v>
      </c>
      <c r="C18" s="340"/>
      <c r="D18" s="340"/>
      <c r="E18" s="340"/>
      <c r="F18" s="340"/>
      <c r="G18" s="340"/>
      <c r="H18" s="340"/>
      <c r="I18" s="73">
        <f>SUMIF(FP!I:I,Doklady!$B$1&amp;A18,FP!D:D)</f>
        <v>0</v>
      </c>
    </row>
    <row r="19" spans="1:20" x14ac:dyDescent="0.2">
      <c r="A19" s="115" t="s">
        <v>343</v>
      </c>
      <c r="B19" s="340" t="s">
        <v>344</v>
      </c>
      <c r="C19" s="340"/>
      <c r="D19" s="340"/>
      <c r="E19" s="340"/>
      <c r="F19" s="340"/>
      <c r="G19" s="340"/>
      <c r="H19" s="340"/>
      <c r="I19" s="73">
        <f>SUMIF(FP!I:I,Doklady!$B$1&amp;A19,FP!D:D)</f>
        <v>0</v>
      </c>
    </row>
    <row r="20" spans="1:20" x14ac:dyDescent="0.2">
      <c r="A20" s="135" t="s">
        <v>345</v>
      </c>
      <c r="B20" s="334" t="s">
        <v>346</v>
      </c>
      <c r="C20" s="335"/>
      <c r="D20" s="335"/>
      <c r="E20" s="335"/>
      <c r="F20" s="335"/>
      <c r="G20" s="335"/>
      <c r="H20" s="336"/>
      <c r="I20" s="73">
        <f>SUMIF(FP!I:I,Doklady!$B$1&amp;A20,FP!D:D)</f>
        <v>20000</v>
      </c>
      <c r="T20" s="86"/>
    </row>
    <row r="21" spans="1:20" x14ac:dyDescent="0.2">
      <c r="A21" s="115" t="s">
        <v>347</v>
      </c>
      <c r="B21" s="334" t="s">
        <v>348</v>
      </c>
      <c r="C21" s="335"/>
      <c r="D21" s="335"/>
      <c r="E21" s="335"/>
      <c r="F21" s="335"/>
      <c r="G21" s="335"/>
      <c r="H21" s="336"/>
      <c r="I21" s="73">
        <f>SUMIF(FP!I:I,Doklady!$B$1&amp;A21,FP!D:D)</f>
        <v>0</v>
      </c>
      <c r="T21" s="86"/>
    </row>
    <row r="22" spans="1:20" x14ac:dyDescent="0.2">
      <c r="A22" s="135" t="s">
        <v>349</v>
      </c>
      <c r="B22" s="341" t="s">
        <v>350</v>
      </c>
      <c r="C22" s="342"/>
      <c r="D22" s="342"/>
      <c r="E22" s="342"/>
      <c r="F22" s="342"/>
      <c r="G22" s="342"/>
      <c r="H22" s="343"/>
      <c r="I22" s="73">
        <f>SUMIF(FP!I:I,Doklady!$B$1&amp;A22,FP!D:D)</f>
        <v>0</v>
      </c>
      <c r="T22" s="86"/>
    </row>
    <row r="23" spans="1:20" x14ac:dyDescent="0.2">
      <c r="A23" s="115" t="s">
        <v>351</v>
      </c>
      <c r="B23" s="334" t="s">
        <v>352</v>
      </c>
      <c r="C23" s="335"/>
      <c r="D23" s="335"/>
      <c r="E23" s="335"/>
      <c r="F23" s="335"/>
      <c r="G23" s="335"/>
      <c r="H23" s="336"/>
      <c r="I23" s="73">
        <f>SUMIF(FP!I:I,Doklady!$B$1&amp;A23,FP!D:D)</f>
        <v>0</v>
      </c>
      <c r="T23" s="86"/>
    </row>
    <row r="24" spans="1:20" x14ac:dyDescent="0.2">
      <c r="A24" s="135" t="s">
        <v>353</v>
      </c>
      <c r="B24" s="334" t="s">
        <v>354</v>
      </c>
      <c r="C24" s="335"/>
      <c r="D24" s="335"/>
      <c r="E24" s="335"/>
      <c r="F24" s="335"/>
      <c r="G24" s="335"/>
      <c r="H24" s="336"/>
      <c r="I24" s="73">
        <f>SUMIF(FP!I:I,Doklady!$B$1&amp;A24,FP!D:D)</f>
        <v>0</v>
      </c>
      <c r="T24" s="86"/>
    </row>
    <row r="25" spans="1:20" x14ac:dyDescent="0.2">
      <c r="A25" s="115" t="s">
        <v>355</v>
      </c>
      <c r="B25" s="357" t="s">
        <v>2282</v>
      </c>
      <c r="C25" s="358"/>
      <c r="D25" s="358"/>
      <c r="E25" s="358"/>
      <c r="F25" s="358"/>
      <c r="G25" s="358"/>
      <c r="H25" s="359"/>
      <c r="I25" s="73">
        <f>SUMIF(FP!I:I,Doklady!$B$1&amp;A25,FP!D:D)</f>
        <v>0</v>
      </c>
      <c r="T25" s="86"/>
    </row>
    <row r="26" spans="1:20" x14ac:dyDescent="0.2">
      <c r="A26" s="135" t="s">
        <v>356</v>
      </c>
      <c r="B26" s="334" t="s">
        <v>357</v>
      </c>
      <c r="C26" s="335"/>
      <c r="D26" s="335"/>
      <c r="E26" s="335"/>
      <c r="F26" s="335"/>
      <c r="G26" s="335"/>
      <c r="H26" s="336"/>
      <c r="I26" s="73">
        <f>SUMIF(FP!I:I,Doklady!$B$1&amp;A26,FP!D:D)</f>
        <v>0</v>
      </c>
      <c r="T26" s="86"/>
    </row>
    <row r="27" spans="1:20" x14ac:dyDescent="0.2">
      <c r="A27" s="115" t="s">
        <v>358</v>
      </c>
      <c r="B27" s="334" t="s">
        <v>359</v>
      </c>
      <c r="C27" s="335"/>
      <c r="D27" s="335"/>
      <c r="E27" s="335"/>
      <c r="F27" s="335"/>
      <c r="G27" s="335"/>
      <c r="H27" s="336"/>
      <c r="I27" s="73">
        <f>SUMIF(FP!I:I,Doklady!$B$1&amp;A27,FP!D:D)</f>
        <v>0</v>
      </c>
      <c r="T27" s="86"/>
    </row>
    <row r="28" spans="1:20" x14ac:dyDescent="0.2">
      <c r="A28" s="135" t="s">
        <v>360</v>
      </c>
      <c r="B28" s="334" t="s">
        <v>361</v>
      </c>
      <c r="C28" s="335"/>
      <c r="D28" s="335"/>
      <c r="E28" s="335"/>
      <c r="F28" s="335"/>
      <c r="G28" s="335"/>
      <c r="H28" s="336"/>
      <c r="I28" s="73">
        <f>SUMIF(FP!I:I,Doklady!$B$1&amp;A28,FP!D:D)</f>
        <v>0</v>
      </c>
      <c r="T28" s="86"/>
    </row>
    <row r="29" spans="1:20" x14ac:dyDescent="0.2">
      <c r="A29" s="115" t="s">
        <v>362</v>
      </c>
      <c r="B29" s="334" t="s">
        <v>363</v>
      </c>
      <c r="C29" s="335"/>
      <c r="D29" s="335"/>
      <c r="E29" s="335"/>
      <c r="F29" s="335"/>
      <c r="G29" s="335"/>
      <c r="H29" s="336"/>
      <c r="I29" s="73">
        <f>SUMIF(FP!I:I,Doklady!$B$1&amp;A29,FP!D:D)</f>
        <v>0</v>
      </c>
      <c r="T29" s="86"/>
    </row>
    <row r="30" spans="1:20" hidden="1" x14ac:dyDescent="0.2">
      <c r="A30" s="135" t="s">
        <v>364</v>
      </c>
      <c r="B30" s="334"/>
      <c r="C30" s="335"/>
      <c r="D30" s="335"/>
      <c r="E30" s="335"/>
      <c r="F30" s="335"/>
      <c r="G30" s="335"/>
      <c r="H30" s="336"/>
      <c r="I30" s="73">
        <f>SUMIF(FP!I:I,Doklady!$B$1&amp;A30,FP!D:D)</f>
        <v>0</v>
      </c>
      <c r="T30" s="86"/>
    </row>
    <row r="31" spans="1:20" hidden="1" x14ac:dyDescent="0.2">
      <c r="A31" s="115" t="s">
        <v>365</v>
      </c>
      <c r="B31" s="334"/>
      <c r="C31" s="335"/>
      <c r="D31" s="335"/>
      <c r="E31" s="335"/>
      <c r="F31" s="335"/>
      <c r="G31" s="335"/>
      <c r="H31" s="336"/>
      <c r="I31" s="73">
        <f>SUMIF(FP!I:I,Doklady!$B$1&amp;A31,FP!D:D)</f>
        <v>0</v>
      </c>
      <c r="T31" s="86"/>
    </row>
    <row r="32" spans="1:20" hidden="1" x14ac:dyDescent="0.2">
      <c r="A32" s="135" t="s">
        <v>366</v>
      </c>
      <c r="B32" s="330"/>
      <c r="C32" s="331"/>
      <c r="D32" s="331"/>
      <c r="E32" s="331"/>
      <c r="F32" s="331"/>
      <c r="G32" s="331"/>
      <c r="H32" s="332"/>
      <c r="I32" s="73">
        <f>SUMIF(FP!I:I,Doklady!$B$1&amp;A32,FP!D:D)</f>
        <v>0</v>
      </c>
      <c r="T32" s="86"/>
    </row>
    <row r="33" spans="1:21" hidden="1" x14ac:dyDescent="0.2">
      <c r="A33" s="115" t="s">
        <v>367</v>
      </c>
      <c r="B33" s="330"/>
      <c r="C33" s="331"/>
      <c r="D33" s="331"/>
      <c r="E33" s="331"/>
      <c r="F33" s="331"/>
      <c r="G33" s="331"/>
      <c r="H33" s="332"/>
      <c r="I33" s="73">
        <f>SUMIF(FP!I:I,Doklady!$B$1&amp;A33,FP!D:D)</f>
        <v>0</v>
      </c>
      <c r="T33" s="86"/>
    </row>
    <row r="34" spans="1:21" hidden="1" x14ac:dyDescent="0.2">
      <c r="A34" s="135" t="s">
        <v>368</v>
      </c>
      <c r="B34" s="333"/>
      <c r="C34" s="333"/>
      <c r="D34" s="333"/>
      <c r="E34" s="333"/>
      <c r="F34" s="333"/>
      <c r="G34" s="333"/>
      <c r="H34" s="333"/>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vodný motorizmus</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3847.8</v>
      </c>
      <c r="D39" s="78">
        <f>I39*0.2</f>
        <v>3847.8</v>
      </c>
      <c r="E39" s="78">
        <f>I39*0.25</f>
        <v>4809.75</v>
      </c>
      <c r="F39" s="78">
        <f>+I39*0.15</f>
        <v>2885.85</v>
      </c>
      <c r="G39" s="78">
        <f>+MAX(I39-C39-D39-E39-F39-H39,0)</f>
        <v>3847.8000000000015</v>
      </c>
      <c r="H39" s="78">
        <f>+IFERROR(VLOOKUP(K40&amp;" - kapitálové transfery",B$53:C$90,2,0),0)</f>
        <v>0</v>
      </c>
      <c r="I39" s="73">
        <f>SUMIF(FP!K:K,K40,FP!D:D)</f>
        <v>19239</v>
      </c>
      <c r="L39" s="84">
        <f>COUNTIF(FP!N:N,Doklady!B1&amp;"aK")</f>
        <v>0</v>
      </c>
      <c r="T39" s="86"/>
    </row>
    <row r="40" spans="1:21" x14ac:dyDescent="0.2">
      <c r="A40" s="115" t="s">
        <v>339</v>
      </c>
      <c r="B40" s="116" t="s">
        <v>373</v>
      </c>
      <c r="C40" s="78">
        <f>DSUM(Doklady!A103:J10000,"GGG",Spolu!L40:M42)</f>
        <v>6450</v>
      </c>
      <c r="D40" s="78">
        <f>DSUM(Doklady!A103:J10000,"GGG",Spolu!N40:O42)</f>
        <v>6005.4500000000007</v>
      </c>
      <c r="E40" s="78">
        <f>DSUM(Doklady!A103:J10000,"GGG",Spolu!P40:Q42)</f>
        <v>5232.54</v>
      </c>
      <c r="F40" s="78">
        <f>DSUM(Doklady!A103:J10000,"GGG",Spolu!R40:S42)</f>
        <v>1069.24</v>
      </c>
      <c r="G40" s="78">
        <f>DSUM(Doklady!A103:J10000,"GGG",Spolu!T40:U42)-H40</f>
        <v>481.77</v>
      </c>
      <c r="H40" s="78">
        <f>+IFERROR(VLOOKUP(K40&amp;" - kapitálové transfery",B$53:D$90,3,0),0)</f>
        <v>0</v>
      </c>
      <c r="I40" s="73">
        <f>+C40+D40+E40+F40+G40+H40</f>
        <v>19239.000000000004</v>
      </c>
      <c r="J40" s="218" t="str">
        <f>+K45</f>
        <v>.</v>
      </c>
      <c r="K40" s="218" t="str">
        <f>IF(L38&gt;0,INDEX(FP!K:K,Doklady!B2),".")</f>
        <v>vodný motorizmus</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vodný motorizmus - bežné transfery</v>
      </c>
      <c r="M41" s="120">
        <v>1</v>
      </c>
      <c r="N41" s="161" t="str">
        <f>+L41</f>
        <v>a - vodný motorizmus - bežné transfery</v>
      </c>
      <c r="O41" s="120">
        <v>2</v>
      </c>
      <c r="P41" s="161" t="str">
        <f>+L41</f>
        <v>a - vodný motorizmus - bežné transfery</v>
      </c>
      <c r="Q41" s="120">
        <v>3</v>
      </c>
      <c r="R41" s="161" t="str">
        <f>+L41</f>
        <v>a - vodný motorizmus - bežné transfery</v>
      </c>
      <c r="S41" s="120">
        <v>4</v>
      </c>
      <c r="T41" s="161" t="str">
        <f>+L41</f>
        <v>a - vodný motorizmus - bežné transfery</v>
      </c>
      <c r="U41" s="120">
        <v>5</v>
      </c>
    </row>
    <row r="42" spans="1:21" ht="10.5" customHeight="1" x14ac:dyDescent="0.2">
      <c r="A42" s="115" t="s">
        <v>339</v>
      </c>
      <c r="B42" s="116" t="s">
        <v>376</v>
      </c>
      <c r="C42" s="73">
        <f>+C40</f>
        <v>6450</v>
      </c>
      <c r="D42" s="216">
        <f>+D40</f>
        <v>6005.4500000000007</v>
      </c>
      <c r="E42" s="216">
        <f>+E40</f>
        <v>5232.54</v>
      </c>
      <c r="F42" s="216">
        <f>+MIN(F39:F40)</f>
        <v>1069.24</v>
      </c>
      <c r="G42" s="216">
        <f>+MIN(G39+MAX(F39-F40,0)-MAX(E40-E39,0)-MAX(D40-D39,0)-MAX(C40-C39,0),G40)</f>
        <v>481.77</v>
      </c>
      <c r="H42" s="216">
        <f>+MIN(H39:H40)</f>
        <v>0</v>
      </c>
      <c r="I42" s="73">
        <f>+C42+D42+E42+MIN(F39:F40)+G42+H42</f>
        <v>19239.000000000004</v>
      </c>
      <c r="J42" s="219">
        <f>+K47</f>
        <v>0</v>
      </c>
      <c r="K42" s="219">
        <f>+I42-H42</f>
        <v>19239.000000000004</v>
      </c>
      <c r="L42" s="161" t="str">
        <f>+SUBSTITUTE(L41,"bežné","kapitálové")</f>
        <v>a - vodný motorizmus - kapitálové transfery</v>
      </c>
      <c r="M42" s="120">
        <v>1</v>
      </c>
      <c r="N42" s="161" t="str">
        <f>+L42</f>
        <v>a - vodný motorizmus - kapitálové transfery</v>
      </c>
      <c r="O42" s="120">
        <v>2</v>
      </c>
      <c r="P42" s="161" t="str">
        <f>+L42</f>
        <v>a - vodný motorizmus - kapitálové transfery</v>
      </c>
      <c r="Q42" s="120">
        <v>3</v>
      </c>
      <c r="R42" s="161" t="str">
        <f>+L42</f>
        <v>a - vodný motorizmus - kapitálové transfery</v>
      </c>
      <c r="S42" s="120">
        <v>4</v>
      </c>
      <c r="T42" s="161" t="str">
        <f>+L42</f>
        <v>a - vodný motorizmus - kapitálové transfery</v>
      </c>
      <c r="U42" s="120">
        <v>5</v>
      </c>
    </row>
    <row r="43" spans="1:21" ht="33.75"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7"/>
      <c r="B50" s="348"/>
      <c r="C50" s="348"/>
      <c r="D50" s="348"/>
      <c r="E50" s="348"/>
      <c r="F50" s="348"/>
      <c r="G50" s="348"/>
      <c r="H50" s="348"/>
      <c r="I50" s="348"/>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vodný motorizmus - bežné transfery</v>
      </c>
      <c r="C53" s="73">
        <f>IF(A53&lt;&gt;"",INDEX(FP!D:D,Doklady!B$2+(ROW()-53)),"")</f>
        <v>19239</v>
      </c>
      <c r="D53" s="73">
        <f>IF(A53&lt;&gt;"",Doklady!I1-Doklady!J1,"")</f>
        <v>19239</v>
      </c>
      <c r="E53" s="73">
        <f>IF(A53&lt;&gt;"",MIN(D53,C53)*Doklady!C1/(1-Doklady!C1),"")</f>
        <v>0</v>
      </c>
      <c r="F53" s="71">
        <f>IF(A53&lt;&gt;"",Doklady!J1,"")</f>
        <v>0</v>
      </c>
      <c r="G53" s="73">
        <f>+IFERROR(HLOOKUP(IF(RIGHT(B53,15)="bežné transfery",LEFT(B53,LEN(B53)-18),0),$J$40:$K$42,3,0),MIN(C53,D53))</f>
        <v>19239.000000000004</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Jung Šimon</v>
      </c>
      <c r="C54" s="73">
        <f>IF(A54&lt;&gt;"",INDEX(FP!D:D,Doklady!B$2+(ROW()-53)),"")</f>
        <v>20000</v>
      </c>
      <c r="D54" s="73">
        <f>IF(A54&lt;&gt;"",Doklady!I2-Doklady!J2,"")</f>
        <v>20000.000000000004</v>
      </c>
      <c r="E54" s="73">
        <f>IF(A54&lt;&gt;"",MIN(D54,C54)*Doklady!C2/(1-Doklady!C2),"")</f>
        <v>0</v>
      </c>
      <c r="F54" s="71">
        <f>IF(A54&lt;&gt;"",Doklady!J2,"")</f>
        <v>0</v>
      </c>
      <c r="G54" s="73">
        <f t="shared" ref="G54:G117" si="0">+IFERROR(HLOOKUP(IF(RIGHT(B54,15)="bežné transfery",LEFT(B54,LEN(B54)-18),0),$J$40:$K$42,3,0),MIN(C54,D54))</f>
        <v>20000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39239</v>
      </c>
      <c r="D130" s="228">
        <f t="shared" ref="D130:I130" si="9">SUM(D53:D129)</f>
        <v>39239</v>
      </c>
      <c r="E130" s="228">
        <f t="shared" si="9"/>
        <v>0</v>
      </c>
      <c r="F130" s="228">
        <f t="shared" si="9"/>
        <v>0</v>
      </c>
      <c r="G130" s="228">
        <f t="shared" si="9"/>
        <v>39239</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81"/>
      <c r="C140" s="229"/>
      <c r="D140" s="360"/>
      <c r="E140" s="360"/>
      <c r="F140" s="360"/>
      <c r="G140" s="360"/>
      <c r="H140" s="360"/>
      <c r="I140" s="360"/>
      <c r="J140" s="85"/>
    </row>
    <row r="141" spans="1:26" ht="68.25" customHeight="1" x14ac:dyDescent="0.2">
      <c r="A141" s="9"/>
      <c r="B141" s="283" t="s">
        <v>393</v>
      </c>
      <c r="C141" s="214"/>
      <c r="D141" s="344" t="s">
        <v>394</v>
      </c>
      <c r="E141" s="344"/>
      <c r="F141" s="344"/>
      <c r="G141" s="344"/>
      <c r="H141" s="344"/>
      <c r="I141" s="344"/>
      <c r="J141" s="85"/>
    </row>
    <row r="142" spans="1:26" ht="12.75" x14ac:dyDescent="0.2">
      <c r="A142" s="9"/>
      <c r="B142" s="282"/>
      <c r="C142" s="214"/>
      <c r="D142" s="263"/>
      <c r="E142" s="263"/>
      <c r="F142" s="263"/>
      <c r="G142" s="263"/>
      <c r="H142" s="263"/>
      <c r="I142" s="263"/>
      <c r="J142" s="85"/>
    </row>
    <row r="143" spans="1:26" ht="12.75" x14ac:dyDescent="0.2">
      <c r="A143" s="9"/>
      <c r="B143" s="282"/>
      <c r="C143" s="214"/>
      <c r="D143" s="263"/>
      <c r="E143" s="263"/>
      <c r="F143" s="263"/>
      <c r="G143" s="263"/>
      <c r="H143" s="263"/>
      <c r="I143" s="263"/>
      <c r="J143" s="85"/>
    </row>
    <row r="144" spans="1:26" ht="12.75" x14ac:dyDescent="0.2">
      <c r="A144" s="9"/>
      <c r="B144" s="283"/>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27" zoomScaleNormal="100" workbookViewId="0">
      <selection activeCell="G148" sqref="G148:G149"/>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vodný motorizmus - bežné transfery</v>
      </c>
      <c r="B1" s="232" t="str">
        <f>INDEX(Adr!A:A,B102+1)</f>
        <v>00681768</v>
      </c>
      <c r="C1" s="233">
        <f>IF(ROW()&lt;=B$3,INDEX(FP!E:E,B$2+ROW()-1),"")</f>
        <v>0</v>
      </c>
      <c r="D1" s="234" t="str">
        <f>IF(ROW()&lt;=B$3,INDEX(FP!F:F,B$2+ROW()-1),"")</f>
        <v>a</v>
      </c>
      <c r="E1" s="234"/>
      <c r="F1" s="234" t="str">
        <f>IF(ROW()&lt;=B$3,INDEX(FP!G:G,B$2+ROW()-1),"")</f>
        <v>026 02</v>
      </c>
      <c r="G1" s="234"/>
      <c r="H1" s="235" t="str">
        <f>IF(ROW()&lt;=B$3,INDEX(FP!C:C,B$2+ROW()-1),"")</f>
        <v>vodný motorizmus - bežné transfery</v>
      </c>
      <c r="I1" s="236">
        <f t="shared" ref="I1:I6" si="0">IF(ROW()&lt;=B$3,SUMIF(A$107:A$10042,A1,I$107:I$10042),"")</f>
        <v>19239</v>
      </c>
      <c r="J1" s="236">
        <f t="shared" ref="J1:J32" si="1">IF(ROW()&lt;=B$3,SUMIFS(I$103:I$50042,A$103:A$50042,K1,J$103:J$50042,L1),"")</f>
        <v>0</v>
      </c>
      <c r="K1" s="110" t="str">
        <f>$A1</f>
        <v>a - vodný motorizmus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Jung Šimon</v>
      </c>
      <c r="B2" s="237">
        <f>MATCH(B1,FP!A:A,0)</f>
        <v>374</v>
      </c>
      <c r="C2" s="233">
        <f>IF(ROW()&lt;=B$3,INDEX(FP!E:E,B$2+ROW()-1),"")</f>
        <v>0</v>
      </c>
      <c r="D2" s="234" t="str">
        <f>IF(ROW()&lt;=B$3,INDEX(FP!F:F,B$2+ROW()-1),"")</f>
        <v>d</v>
      </c>
      <c r="E2" s="234"/>
      <c r="F2" s="234" t="str">
        <f>IF(ROW()&lt;=B$3,INDEX(FP!G:G,B$2+ROW()-1),"")</f>
        <v>026 03</v>
      </c>
      <c r="G2" s="234"/>
      <c r="H2" s="235" t="str">
        <f>IF(ROW()&lt;=B$3,INDEX(FP!C:C,B$2+ROW()-1),"")</f>
        <v>Jung Šimon</v>
      </c>
      <c r="I2" s="236">
        <f t="shared" si="0"/>
        <v>20000.000000000004</v>
      </c>
      <c r="J2" s="236">
        <f t="shared" si="1"/>
        <v>0</v>
      </c>
      <c r="K2" s="110" t="str">
        <f>$A2</f>
        <v>d - Jung Šimon</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Jung Šimon</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61" t="s">
        <v>329</v>
      </c>
      <c r="B100" s="361"/>
      <c r="C100" s="361"/>
      <c r="D100" s="361"/>
      <c r="E100" s="361"/>
      <c r="F100" s="361"/>
      <c r="G100" s="361"/>
      <c r="H100" s="361"/>
      <c r="I100" s="363" t="s">
        <v>2271</v>
      </c>
      <c r="J100" s="363"/>
      <c r="K100" s="89"/>
    </row>
    <row r="101" spans="1:25" ht="15.75" x14ac:dyDescent="0.25">
      <c r="A101" s="361"/>
      <c r="B101" s="361"/>
      <c r="C101" s="361"/>
      <c r="D101" s="361"/>
      <c r="E101" s="361"/>
      <c r="F101" s="361"/>
      <c r="G101" s="361"/>
      <c r="H101" s="361"/>
      <c r="I101" s="362">
        <v>45887</v>
      </c>
      <c r="J101" s="362"/>
    </row>
    <row r="102" spans="1:25" ht="14.25" x14ac:dyDescent="0.2">
      <c r="A102" s="249" t="s">
        <v>399</v>
      </c>
      <c r="B102" s="250">
        <v>122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45" x14ac:dyDescent="0.2">
      <c r="A107" s="14" t="s">
        <v>2293</v>
      </c>
      <c r="B107" s="14" t="s">
        <v>2499</v>
      </c>
      <c r="C107" s="14" t="s">
        <v>2496</v>
      </c>
      <c r="D107" s="16">
        <v>45895</v>
      </c>
      <c r="E107" s="16"/>
      <c r="F107" s="14" t="s">
        <v>2522</v>
      </c>
      <c r="G107" s="14" t="s">
        <v>2497</v>
      </c>
      <c r="H107" s="14" t="s">
        <v>2498</v>
      </c>
      <c r="I107" s="15">
        <v>592.4</v>
      </c>
      <c r="J107" s="77">
        <v>3</v>
      </c>
      <c r="K107" s="92"/>
    </row>
    <row r="108" spans="1:25" ht="22.5" x14ac:dyDescent="0.2">
      <c r="A108" s="14" t="s">
        <v>2293</v>
      </c>
      <c r="B108" s="14" t="s">
        <v>2500</v>
      </c>
      <c r="C108" s="14" t="s">
        <v>2501</v>
      </c>
      <c r="D108" s="16" t="s">
        <v>2502</v>
      </c>
      <c r="E108" s="16">
        <v>45896</v>
      </c>
      <c r="F108" s="14" t="s">
        <v>2296</v>
      </c>
      <c r="G108" s="14" t="s">
        <v>2294</v>
      </c>
      <c r="H108" s="14" t="s">
        <v>2295</v>
      </c>
      <c r="I108" s="15">
        <v>300</v>
      </c>
      <c r="J108" s="77">
        <v>1</v>
      </c>
      <c r="K108" s="92"/>
    </row>
    <row r="109" spans="1:25" ht="33.75" x14ac:dyDescent="0.2">
      <c r="A109" s="14" t="s">
        <v>2293</v>
      </c>
      <c r="B109" s="14" t="s">
        <v>2504</v>
      </c>
      <c r="C109" s="14" t="s">
        <v>2505</v>
      </c>
      <c r="D109" s="16" t="s">
        <v>2506</v>
      </c>
      <c r="E109" s="16">
        <v>45896</v>
      </c>
      <c r="F109" s="14" t="s">
        <v>2503</v>
      </c>
      <c r="G109" s="14" t="s">
        <v>2297</v>
      </c>
      <c r="H109" s="14" t="s">
        <v>2298</v>
      </c>
      <c r="I109" s="15">
        <v>300</v>
      </c>
      <c r="J109" s="77">
        <v>1</v>
      </c>
      <c r="K109" s="92"/>
    </row>
    <row r="110" spans="1:25" ht="33.75" x14ac:dyDescent="0.2">
      <c r="A110" s="14" t="s">
        <v>2293</v>
      </c>
      <c r="B110" s="14" t="s">
        <v>2488</v>
      </c>
      <c r="C110" s="14" t="s">
        <v>2492</v>
      </c>
      <c r="D110" s="16">
        <v>45896</v>
      </c>
      <c r="E110" s="16"/>
      <c r="F110" s="14" t="s">
        <v>2301</v>
      </c>
      <c r="G110" s="14" t="s">
        <v>2299</v>
      </c>
      <c r="H110" s="14" t="s">
        <v>2300</v>
      </c>
      <c r="I110" s="15">
        <v>108.36</v>
      </c>
      <c r="J110" s="77">
        <v>3</v>
      </c>
      <c r="K110" s="92"/>
    </row>
    <row r="111" spans="1:25" ht="22.5" x14ac:dyDescent="0.2">
      <c r="A111" s="14" t="s">
        <v>2293</v>
      </c>
      <c r="B111" s="14" t="s">
        <v>2507</v>
      </c>
      <c r="C111" s="14" t="s">
        <v>2508</v>
      </c>
      <c r="D111" s="16" t="s">
        <v>2509</v>
      </c>
      <c r="E111" s="16">
        <v>45905</v>
      </c>
      <c r="F111" s="14" t="s">
        <v>2304</v>
      </c>
      <c r="G111" s="14" t="s">
        <v>2302</v>
      </c>
      <c r="H111" s="14" t="s">
        <v>2303</v>
      </c>
      <c r="I111" s="15">
        <v>1200</v>
      </c>
      <c r="J111" s="77">
        <v>1</v>
      </c>
      <c r="K111" s="92"/>
    </row>
    <row r="112" spans="1:25" ht="22.5" x14ac:dyDescent="0.2">
      <c r="A112" s="14" t="s">
        <v>2293</v>
      </c>
      <c r="B112" s="14" t="s">
        <v>2510</v>
      </c>
      <c r="C112" s="14" t="s">
        <v>2511</v>
      </c>
      <c r="D112" s="16">
        <v>45867</v>
      </c>
      <c r="E112" s="16">
        <v>45908</v>
      </c>
      <c r="F112" s="14" t="s">
        <v>2305</v>
      </c>
      <c r="G112" s="14"/>
      <c r="H112" s="14" t="s">
        <v>2306</v>
      </c>
      <c r="I112" s="15">
        <v>582.72</v>
      </c>
      <c r="J112" s="77">
        <v>2</v>
      </c>
      <c r="K112" s="92"/>
    </row>
    <row r="113" spans="1:11" ht="12.75" x14ac:dyDescent="0.2">
      <c r="A113" s="14" t="s">
        <v>2293</v>
      </c>
      <c r="B113" s="14"/>
      <c r="C113" s="14"/>
      <c r="D113" s="16"/>
      <c r="E113" s="16"/>
      <c r="F113" s="14"/>
      <c r="G113" s="14"/>
      <c r="H113" s="14"/>
      <c r="I113" s="15"/>
      <c r="J113" s="77"/>
      <c r="K113" s="92"/>
    </row>
    <row r="114" spans="1:11" ht="101.25" x14ac:dyDescent="0.2">
      <c r="A114" s="14" t="s">
        <v>2307</v>
      </c>
      <c r="B114" s="14" t="s">
        <v>2344</v>
      </c>
      <c r="C114" s="14" t="s">
        <v>2310</v>
      </c>
      <c r="D114" s="16">
        <v>45916</v>
      </c>
      <c r="E114" s="16"/>
      <c r="F114" s="14" t="s">
        <v>2345</v>
      </c>
      <c r="G114" s="14" t="s">
        <v>2308</v>
      </c>
      <c r="H114" s="14" t="s">
        <v>2309</v>
      </c>
      <c r="I114" s="15">
        <v>1715</v>
      </c>
      <c r="J114" s="77"/>
      <c r="K114" s="92"/>
    </row>
    <row r="115" spans="1:11" ht="33.75" x14ac:dyDescent="0.2">
      <c r="A115" s="14" t="s">
        <v>2307</v>
      </c>
      <c r="B115" s="14" t="s">
        <v>2342</v>
      </c>
      <c r="C115" s="14" t="s">
        <v>2343</v>
      </c>
      <c r="D115" s="16">
        <v>45926</v>
      </c>
      <c r="E115" s="16"/>
      <c r="F115" s="14" t="s">
        <v>2312</v>
      </c>
      <c r="G115" s="14"/>
      <c r="H115" s="14" t="s">
        <v>2311</v>
      </c>
      <c r="I115" s="15">
        <v>1160.93</v>
      </c>
      <c r="J115" s="77"/>
      <c r="K115" s="92"/>
    </row>
    <row r="116" spans="1:11" ht="45" x14ac:dyDescent="0.2">
      <c r="A116" s="14" t="s">
        <v>2307</v>
      </c>
      <c r="B116" s="14" t="s">
        <v>2339</v>
      </c>
      <c r="C116" s="14" t="s">
        <v>2313</v>
      </c>
      <c r="D116" s="16">
        <v>45926</v>
      </c>
      <c r="E116" s="16"/>
      <c r="F116" s="14" t="s">
        <v>2341</v>
      </c>
      <c r="G116" s="14" t="s">
        <v>2308</v>
      </c>
      <c r="H116" s="14" t="s">
        <v>2309</v>
      </c>
      <c r="I116" s="15">
        <v>1050</v>
      </c>
      <c r="J116" s="77"/>
      <c r="K116" s="92"/>
    </row>
    <row r="117" spans="1:11" ht="33.75" x14ac:dyDescent="0.2">
      <c r="A117" s="14" t="s">
        <v>2307</v>
      </c>
      <c r="B117" s="14" t="s">
        <v>2337</v>
      </c>
      <c r="C117" s="14" t="s">
        <v>2338</v>
      </c>
      <c r="D117" s="16">
        <v>45803</v>
      </c>
      <c r="E117" s="16">
        <v>45930</v>
      </c>
      <c r="F117" s="14" t="s">
        <v>2314</v>
      </c>
      <c r="G117" s="14"/>
      <c r="H117" s="14" t="s">
        <v>2311</v>
      </c>
      <c r="I117" s="15">
        <v>2103.9</v>
      </c>
      <c r="J117" s="77"/>
      <c r="K117" s="92"/>
    </row>
    <row r="118" spans="1:11" ht="33.75" x14ac:dyDescent="0.2">
      <c r="A118" s="14" t="s">
        <v>2307</v>
      </c>
      <c r="B118" s="14" t="s">
        <v>2335</v>
      </c>
      <c r="C118" s="14" t="s">
        <v>2336</v>
      </c>
      <c r="D118" s="16">
        <v>45813</v>
      </c>
      <c r="E118" s="16">
        <v>45930</v>
      </c>
      <c r="F118" s="14" t="s">
        <v>2315</v>
      </c>
      <c r="G118" s="14"/>
      <c r="H118" s="14" t="s">
        <v>2311</v>
      </c>
      <c r="I118" s="15">
        <v>1406.5</v>
      </c>
      <c r="J118" s="77"/>
      <c r="K118" s="92"/>
    </row>
    <row r="119" spans="1:11" ht="33.75" x14ac:dyDescent="0.2">
      <c r="A119" s="14" t="s">
        <v>2307</v>
      </c>
      <c r="B119" s="14" t="s">
        <v>2333</v>
      </c>
      <c r="C119" s="14" t="s">
        <v>2334</v>
      </c>
      <c r="D119" s="16">
        <v>45920</v>
      </c>
      <c r="E119" s="16">
        <v>45930</v>
      </c>
      <c r="F119" s="14" t="s">
        <v>2316</v>
      </c>
      <c r="G119" s="14"/>
      <c r="H119" s="14" t="s">
        <v>2311</v>
      </c>
      <c r="I119" s="15">
        <v>1518.88</v>
      </c>
      <c r="J119" s="77"/>
      <c r="K119" s="92"/>
    </row>
    <row r="120" spans="1:11" ht="22.5" x14ac:dyDescent="0.2">
      <c r="A120" s="14" t="s">
        <v>2307</v>
      </c>
      <c r="B120" s="14" t="s">
        <v>2331</v>
      </c>
      <c r="C120" s="14" t="s">
        <v>2332</v>
      </c>
      <c r="D120" s="16">
        <v>45930</v>
      </c>
      <c r="E120" s="16"/>
      <c r="F120" s="14" t="s">
        <v>2317</v>
      </c>
      <c r="G120" s="14"/>
      <c r="H120" s="14" t="s">
        <v>2311</v>
      </c>
      <c r="I120" s="15">
        <v>198.62</v>
      </c>
      <c r="J120" s="77"/>
      <c r="K120" s="92"/>
    </row>
    <row r="121" spans="1:11" ht="22.5" x14ac:dyDescent="0.2">
      <c r="A121" s="14" t="s">
        <v>2307</v>
      </c>
      <c r="B121" s="14" t="s">
        <v>2329</v>
      </c>
      <c r="C121" s="14" t="s">
        <v>2330</v>
      </c>
      <c r="D121" s="16">
        <v>45879</v>
      </c>
      <c r="E121" s="16">
        <v>45930</v>
      </c>
      <c r="F121" s="14" t="s">
        <v>2318</v>
      </c>
      <c r="G121" s="14"/>
      <c r="H121" s="14" t="s">
        <v>2311</v>
      </c>
      <c r="I121" s="15">
        <v>346.12</v>
      </c>
      <c r="J121" s="77"/>
      <c r="K121" s="92"/>
    </row>
    <row r="122" spans="1:11" ht="22.5" x14ac:dyDescent="0.2">
      <c r="A122" s="14" t="s">
        <v>2307</v>
      </c>
      <c r="B122" s="14" t="s">
        <v>2327</v>
      </c>
      <c r="C122" s="14" t="s">
        <v>2319</v>
      </c>
      <c r="D122" s="16">
        <v>45930</v>
      </c>
      <c r="E122" s="16"/>
      <c r="F122" s="14" t="s">
        <v>2328</v>
      </c>
      <c r="G122" s="14" t="s">
        <v>2308</v>
      </c>
      <c r="H122" s="14" t="s">
        <v>2309</v>
      </c>
      <c r="I122" s="15">
        <v>750</v>
      </c>
      <c r="J122" s="77"/>
      <c r="K122" s="92"/>
    </row>
    <row r="123" spans="1:11" ht="78.75" x14ac:dyDescent="0.2">
      <c r="A123" s="14" t="s">
        <v>2307</v>
      </c>
      <c r="B123" s="14" t="s">
        <v>2324</v>
      </c>
      <c r="C123" s="14" t="s">
        <v>2325</v>
      </c>
      <c r="D123" s="16">
        <v>45930</v>
      </c>
      <c r="E123" s="16"/>
      <c r="F123" s="14" t="s">
        <v>2340</v>
      </c>
      <c r="G123" s="14" t="s">
        <v>2308</v>
      </c>
      <c r="H123" s="14" t="s">
        <v>2309</v>
      </c>
      <c r="I123" s="15">
        <v>1050</v>
      </c>
      <c r="J123" s="77"/>
      <c r="K123" s="92"/>
    </row>
    <row r="124" spans="1:11" ht="22.5" x14ac:dyDescent="0.2">
      <c r="A124" s="14" t="s">
        <v>2307</v>
      </c>
      <c r="B124" s="14" t="s">
        <v>2323</v>
      </c>
      <c r="C124" s="14" t="s">
        <v>2326</v>
      </c>
      <c r="D124" s="16">
        <v>45793</v>
      </c>
      <c r="E124" s="16">
        <v>45930</v>
      </c>
      <c r="F124" s="14" t="s">
        <v>2320</v>
      </c>
      <c r="G124" s="14"/>
      <c r="H124" s="14"/>
      <c r="I124" s="15">
        <v>688.41</v>
      </c>
      <c r="J124" s="77"/>
      <c r="K124" s="92"/>
    </row>
    <row r="125" spans="1:11" ht="33.75" x14ac:dyDescent="0.2">
      <c r="A125" s="14" t="s">
        <v>2307</v>
      </c>
      <c r="B125" s="14" t="s">
        <v>2346</v>
      </c>
      <c r="C125" s="14" t="s">
        <v>2347</v>
      </c>
      <c r="D125" s="16">
        <v>45768</v>
      </c>
      <c r="E125" s="16">
        <v>45916</v>
      </c>
      <c r="F125" s="14" t="s">
        <v>2348</v>
      </c>
      <c r="G125" s="14"/>
      <c r="H125" s="14"/>
      <c r="I125" s="15">
        <v>2435.9</v>
      </c>
      <c r="J125" s="77"/>
      <c r="K125" s="92"/>
    </row>
    <row r="126" spans="1:11" ht="22.5" x14ac:dyDescent="0.2">
      <c r="A126" s="14" t="s">
        <v>2307</v>
      </c>
      <c r="B126" s="14" t="s">
        <v>2349</v>
      </c>
      <c r="C126" s="14" t="s">
        <v>2350</v>
      </c>
      <c r="D126" s="16">
        <v>45967</v>
      </c>
      <c r="E126" s="16"/>
      <c r="F126" s="14" t="s">
        <v>2351</v>
      </c>
      <c r="G126" s="14"/>
      <c r="H126" s="14"/>
      <c r="I126" s="15">
        <v>2500</v>
      </c>
      <c r="J126" s="77"/>
      <c r="K126" s="92"/>
    </row>
    <row r="127" spans="1:11" ht="22.5" x14ac:dyDescent="0.2">
      <c r="A127" s="14" t="s">
        <v>2307</v>
      </c>
      <c r="B127" s="14" t="s">
        <v>2417</v>
      </c>
      <c r="C127" s="14" t="s">
        <v>2422</v>
      </c>
      <c r="D127" s="16">
        <v>46000</v>
      </c>
      <c r="E127" s="16"/>
      <c r="F127" s="14" t="s">
        <v>2414</v>
      </c>
      <c r="G127" s="14" t="s">
        <v>2308</v>
      </c>
      <c r="H127" s="14" t="s">
        <v>2309</v>
      </c>
      <c r="I127" s="15">
        <v>1016</v>
      </c>
      <c r="J127" s="77"/>
      <c r="K127" s="92"/>
    </row>
    <row r="128" spans="1:11" ht="22.5" x14ac:dyDescent="0.2">
      <c r="A128" s="14" t="s">
        <v>2307</v>
      </c>
      <c r="B128" s="14" t="s">
        <v>2418</v>
      </c>
      <c r="C128" s="14" t="s">
        <v>2421</v>
      </c>
      <c r="D128" s="16">
        <v>46000</v>
      </c>
      <c r="E128" s="16"/>
      <c r="F128" s="14" t="s">
        <v>2415</v>
      </c>
      <c r="G128" s="14" t="s">
        <v>2308</v>
      </c>
      <c r="H128" s="14" t="s">
        <v>2309</v>
      </c>
      <c r="I128" s="15">
        <v>1820.74</v>
      </c>
      <c r="J128" s="77"/>
      <c r="K128" s="92"/>
    </row>
    <row r="129" spans="1:11" ht="22.5" x14ac:dyDescent="0.2">
      <c r="A129" s="14" t="s">
        <v>2307</v>
      </c>
      <c r="B129" s="14" t="s">
        <v>2419</v>
      </c>
      <c r="C129" s="14" t="s">
        <v>2420</v>
      </c>
      <c r="D129" s="16">
        <v>46000</v>
      </c>
      <c r="E129" s="16"/>
      <c r="F129" s="14" t="s">
        <v>2416</v>
      </c>
      <c r="G129" s="14" t="s">
        <v>2308</v>
      </c>
      <c r="H129" s="14" t="s">
        <v>2309</v>
      </c>
      <c r="I129" s="15">
        <v>239</v>
      </c>
      <c r="J129" s="77"/>
      <c r="K129" s="92"/>
    </row>
    <row r="130" spans="1:11" ht="22.5" x14ac:dyDescent="0.2">
      <c r="A130" s="14" t="s">
        <v>2293</v>
      </c>
      <c r="B130" s="14" t="s">
        <v>2354</v>
      </c>
      <c r="C130" s="14" t="s">
        <v>2512</v>
      </c>
      <c r="D130" s="16">
        <v>45930</v>
      </c>
      <c r="E130" s="16"/>
      <c r="F130" s="14" t="s">
        <v>2513</v>
      </c>
      <c r="G130" s="14" t="s">
        <v>2302</v>
      </c>
      <c r="H130" s="14" t="s">
        <v>2303</v>
      </c>
      <c r="I130" s="15">
        <v>300</v>
      </c>
      <c r="J130" s="77">
        <v>1</v>
      </c>
      <c r="K130" s="92"/>
    </row>
    <row r="131" spans="1:11" ht="22.5" x14ac:dyDescent="0.2">
      <c r="A131" s="14" t="s">
        <v>2293</v>
      </c>
      <c r="B131" s="14" t="s">
        <v>2353</v>
      </c>
      <c r="C131" s="14" t="s">
        <v>2514</v>
      </c>
      <c r="D131" s="16" t="s">
        <v>2515</v>
      </c>
      <c r="E131" s="16">
        <v>45930</v>
      </c>
      <c r="F131" s="14" t="s">
        <v>2321</v>
      </c>
      <c r="G131" s="14" t="s">
        <v>2302</v>
      </c>
      <c r="H131" s="14" t="s">
        <v>2303</v>
      </c>
      <c r="I131" s="15">
        <v>1200</v>
      </c>
      <c r="J131" s="77">
        <v>2</v>
      </c>
      <c r="K131" s="92"/>
    </row>
    <row r="132" spans="1:11" ht="22.5" x14ac:dyDescent="0.2">
      <c r="A132" s="14" t="s">
        <v>2293</v>
      </c>
      <c r="B132" s="14" t="s">
        <v>2352</v>
      </c>
      <c r="C132" s="14" t="s">
        <v>2516</v>
      </c>
      <c r="D132" s="16" t="s">
        <v>2517</v>
      </c>
      <c r="E132" s="16">
        <v>45930</v>
      </c>
      <c r="F132" s="14" t="s">
        <v>2322</v>
      </c>
      <c r="G132" s="14" t="s">
        <v>2302</v>
      </c>
      <c r="H132" s="14" t="s">
        <v>2303</v>
      </c>
      <c r="I132" s="15">
        <v>1200</v>
      </c>
      <c r="J132" s="77">
        <v>2</v>
      </c>
      <c r="K132" s="92"/>
    </row>
    <row r="133" spans="1:11" ht="22.5" x14ac:dyDescent="0.2">
      <c r="A133" s="14" t="s">
        <v>2293</v>
      </c>
      <c r="B133" s="14" t="s">
        <v>2355</v>
      </c>
      <c r="C133" s="14" t="s">
        <v>2382</v>
      </c>
      <c r="D133" s="16">
        <v>45978</v>
      </c>
      <c r="E133" s="16"/>
      <c r="F133" s="14" t="s">
        <v>2356</v>
      </c>
      <c r="G133" s="14"/>
      <c r="H133" s="14" t="s">
        <v>2311</v>
      </c>
      <c r="I133" s="15">
        <v>988.11</v>
      </c>
      <c r="J133" s="77">
        <v>3</v>
      </c>
      <c r="K133" s="92"/>
    </row>
    <row r="134" spans="1:11" ht="33.75" x14ac:dyDescent="0.2">
      <c r="A134" s="14" t="s">
        <v>2293</v>
      </c>
      <c r="B134" s="14" t="s">
        <v>2359</v>
      </c>
      <c r="C134" s="14" t="s">
        <v>2383</v>
      </c>
      <c r="D134" s="16">
        <v>45978</v>
      </c>
      <c r="E134" s="16"/>
      <c r="F134" s="14" t="s">
        <v>2357</v>
      </c>
      <c r="G134" s="14"/>
      <c r="H134" s="14" t="s">
        <v>2358</v>
      </c>
      <c r="I134" s="15">
        <v>532.79999999999995</v>
      </c>
      <c r="J134" s="77">
        <v>3</v>
      </c>
      <c r="K134" s="92"/>
    </row>
    <row r="135" spans="1:11" ht="22.5" x14ac:dyDescent="0.2">
      <c r="A135" s="14" t="s">
        <v>2293</v>
      </c>
      <c r="B135" s="14" t="s">
        <v>2361</v>
      </c>
      <c r="C135" s="14" t="s">
        <v>2384</v>
      </c>
      <c r="D135" s="16">
        <v>45978</v>
      </c>
      <c r="E135" s="16"/>
      <c r="F135" s="14" t="s">
        <v>2360</v>
      </c>
      <c r="G135" s="14"/>
      <c r="H135" s="14" t="s">
        <v>2385</v>
      </c>
      <c r="I135" s="15">
        <v>1052.6199999999999</v>
      </c>
      <c r="J135" s="77">
        <v>3</v>
      </c>
      <c r="K135" s="92"/>
    </row>
    <row r="136" spans="1:11" ht="12.75" x14ac:dyDescent="0.2">
      <c r="A136" s="14" t="s">
        <v>2293</v>
      </c>
      <c r="B136" s="14" t="s">
        <v>2495</v>
      </c>
      <c r="C136" s="14" t="s">
        <v>2494</v>
      </c>
      <c r="D136" s="16">
        <v>46062</v>
      </c>
      <c r="E136" s="16"/>
      <c r="F136" s="14" t="s">
        <v>2493</v>
      </c>
      <c r="G136" s="14" t="s">
        <v>2362</v>
      </c>
      <c r="H136" s="14" t="s">
        <v>2363</v>
      </c>
      <c r="I136" s="15">
        <v>949.24</v>
      </c>
      <c r="J136" s="77">
        <v>4</v>
      </c>
      <c r="K136" s="92"/>
    </row>
    <row r="137" spans="1:11" ht="22.5" x14ac:dyDescent="0.2">
      <c r="A137" s="14" t="s">
        <v>2293</v>
      </c>
      <c r="B137" s="14" t="s">
        <v>2407</v>
      </c>
      <c r="C137" s="14" t="s">
        <v>2406</v>
      </c>
      <c r="D137" s="16">
        <v>45777</v>
      </c>
      <c r="E137" s="16">
        <v>45988</v>
      </c>
      <c r="F137" s="14" t="s">
        <v>2408</v>
      </c>
      <c r="G137" s="14" t="s">
        <v>2364</v>
      </c>
      <c r="H137" s="14" t="s">
        <v>2365</v>
      </c>
      <c r="I137" s="15">
        <v>100</v>
      </c>
      <c r="J137" s="77">
        <v>2</v>
      </c>
      <c r="K137" s="92"/>
    </row>
    <row r="138" spans="1:11" ht="22.5" x14ac:dyDescent="0.2">
      <c r="A138" s="14" t="s">
        <v>2293</v>
      </c>
      <c r="B138" s="14" t="s">
        <v>2403</v>
      </c>
      <c r="C138" s="14" t="s">
        <v>2405</v>
      </c>
      <c r="D138" s="16">
        <v>45777</v>
      </c>
      <c r="E138" s="16">
        <v>45988</v>
      </c>
      <c r="F138" s="14" t="s">
        <v>2404</v>
      </c>
      <c r="G138" s="14" t="s">
        <v>2364</v>
      </c>
      <c r="H138" s="14" t="s">
        <v>2365</v>
      </c>
      <c r="I138" s="15">
        <v>100</v>
      </c>
      <c r="J138" s="77">
        <v>2</v>
      </c>
      <c r="K138" s="92"/>
    </row>
    <row r="139" spans="1:11" ht="12.75" x14ac:dyDescent="0.2">
      <c r="A139" s="14" t="s">
        <v>2293</v>
      </c>
      <c r="B139" s="14" t="s">
        <v>2526</v>
      </c>
      <c r="C139" s="14" t="s">
        <v>2527</v>
      </c>
      <c r="D139" s="16">
        <v>45901</v>
      </c>
      <c r="E139" s="16"/>
      <c r="F139" s="14" t="s">
        <v>2528</v>
      </c>
      <c r="G139" s="14"/>
      <c r="H139" s="14" t="s">
        <v>2529</v>
      </c>
      <c r="I139" s="15">
        <v>116.88</v>
      </c>
      <c r="J139" s="77">
        <v>5</v>
      </c>
      <c r="K139" s="92"/>
    </row>
    <row r="140" spans="1:11" ht="22.5" x14ac:dyDescent="0.2">
      <c r="A140" s="14" t="s">
        <v>2293</v>
      </c>
      <c r="B140" s="14" t="s">
        <v>2400</v>
      </c>
      <c r="C140" s="14" t="s">
        <v>2402</v>
      </c>
      <c r="D140" s="16">
        <v>45888</v>
      </c>
      <c r="E140" s="16">
        <v>45988</v>
      </c>
      <c r="F140" s="14" t="s">
        <v>2401</v>
      </c>
      <c r="G140" s="14" t="s">
        <v>2364</v>
      </c>
      <c r="H140" s="14" t="s">
        <v>2365</v>
      </c>
      <c r="I140" s="15">
        <v>100</v>
      </c>
      <c r="J140" s="77">
        <v>2</v>
      </c>
      <c r="K140" s="92"/>
    </row>
    <row r="141" spans="1:11" ht="22.5" x14ac:dyDescent="0.2">
      <c r="A141" s="14" t="s">
        <v>2293</v>
      </c>
      <c r="B141" s="14" t="s">
        <v>2397</v>
      </c>
      <c r="C141" s="14" t="s">
        <v>2398</v>
      </c>
      <c r="D141" s="16">
        <v>45888</v>
      </c>
      <c r="E141" s="16">
        <v>45988</v>
      </c>
      <c r="F141" s="14" t="s">
        <v>2399</v>
      </c>
      <c r="G141" s="14" t="s">
        <v>2364</v>
      </c>
      <c r="H141" s="14" t="s">
        <v>2365</v>
      </c>
      <c r="I141" s="15">
        <v>100</v>
      </c>
      <c r="J141" s="77">
        <v>2</v>
      </c>
      <c r="K141" s="92"/>
    </row>
    <row r="142" spans="1:11" ht="12.75" x14ac:dyDescent="0.2">
      <c r="A142" s="14" t="s">
        <v>2293</v>
      </c>
      <c r="B142" s="14"/>
      <c r="C142" s="14"/>
      <c r="D142" s="16"/>
      <c r="E142" s="16"/>
      <c r="F142" s="14"/>
      <c r="G142" s="14"/>
      <c r="H142" s="14"/>
      <c r="I142" s="15"/>
      <c r="J142" s="77"/>
      <c r="K142" s="92"/>
    </row>
    <row r="143" spans="1:11" ht="22.5" x14ac:dyDescent="0.2">
      <c r="A143" s="14" t="s">
        <v>2293</v>
      </c>
      <c r="B143" s="14" t="s">
        <v>2395</v>
      </c>
      <c r="C143" s="14" t="s">
        <v>2396</v>
      </c>
      <c r="D143" s="16">
        <v>45888</v>
      </c>
      <c r="E143" s="16">
        <v>45988</v>
      </c>
      <c r="F143" s="14" t="s">
        <v>2367</v>
      </c>
      <c r="G143" s="14" t="s">
        <v>2364</v>
      </c>
      <c r="H143" s="14" t="s">
        <v>2365</v>
      </c>
      <c r="I143" s="15">
        <v>100</v>
      </c>
      <c r="J143" s="77">
        <v>2</v>
      </c>
      <c r="K143" s="92"/>
    </row>
    <row r="144" spans="1:11" ht="22.5" x14ac:dyDescent="0.2">
      <c r="A144" s="14" t="s">
        <v>2293</v>
      </c>
      <c r="B144" s="14" t="s">
        <v>2413</v>
      </c>
      <c r="C144" s="14" t="s">
        <v>2409</v>
      </c>
      <c r="D144" s="16">
        <v>45888</v>
      </c>
      <c r="E144" s="16">
        <v>45988</v>
      </c>
      <c r="F144" s="14" t="s">
        <v>2368</v>
      </c>
      <c r="G144" s="14" t="s">
        <v>2364</v>
      </c>
      <c r="H144" s="14" t="s">
        <v>2365</v>
      </c>
      <c r="I144" s="15">
        <v>100</v>
      </c>
      <c r="J144" s="77">
        <v>2</v>
      </c>
      <c r="K144" s="92"/>
    </row>
    <row r="145" spans="1:11" ht="22.5" x14ac:dyDescent="0.2">
      <c r="A145" s="14" t="s">
        <v>2293</v>
      </c>
      <c r="B145" s="14" t="s">
        <v>2424</v>
      </c>
      <c r="C145" s="14" t="s">
        <v>2480</v>
      </c>
      <c r="D145" s="16">
        <v>45995</v>
      </c>
      <c r="E145" s="16">
        <v>46051</v>
      </c>
      <c r="F145" s="14" t="s">
        <v>2371</v>
      </c>
      <c r="G145" s="14" t="s">
        <v>1700</v>
      </c>
      <c r="H145" s="14" t="s">
        <v>2366</v>
      </c>
      <c r="I145" s="15">
        <v>100</v>
      </c>
      <c r="J145" s="77">
        <v>2</v>
      </c>
      <c r="K145" s="92"/>
    </row>
    <row r="146" spans="1:11" ht="33.75" x14ac:dyDescent="0.2">
      <c r="A146" s="14" t="s">
        <v>2293</v>
      </c>
      <c r="B146" s="14" t="s">
        <v>2412</v>
      </c>
      <c r="C146" s="14" t="s">
        <v>2410</v>
      </c>
      <c r="D146" s="16" t="s">
        <v>2521</v>
      </c>
      <c r="E146" s="16">
        <v>45988</v>
      </c>
      <c r="F146" s="14" t="s">
        <v>2411</v>
      </c>
      <c r="G146" s="14" t="s">
        <v>2364</v>
      </c>
      <c r="H146" s="14" t="s">
        <v>2365</v>
      </c>
      <c r="I146" s="15">
        <v>100</v>
      </c>
      <c r="J146" s="77">
        <v>2</v>
      </c>
      <c r="K146" s="92"/>
    </row>
    <row r="147" spans="1:11" ht="12.75" x14ac:dyDescent="0.2">
      <c r="A147" s="14" t="s">
        <v>2293</v>
      </c>
      <c r="B147" s="14"/>
      <c r="C147" s="14"/>
      <c r="D147" s="16"/>
      <c r="E147" s="16"/>
      <c r="F147" s="14"/>
      <c r="G147" s="14"/>
      <c r="H147" s="14"/>
      <c r="I147" s="15"/>
      <c r="J147" s="77"/>
      <c r="K147" s="92"/>
    </row>
    <row r="148" spans="1:11" ht="22.5" x14ac:dyDescent="0.2">
      <c r="A148" s="14" t="s">
        <v>2293</v>
      </c>
      <c r="B148" s="14" t="s">
        <v>2391</v>
      </c>
      <c r="C148" s="14" t="s">
        <v>2394</v>
      </c>
      <c r="D148" s="16" t="s">
        <v>2520</v>
      </c>
      <c r="E148" s="16">
        <v>45988</v>
      </c>
      <c r="F148" s="14" t="s">
        <v>2369</v>
      </c>
      <c r="G148" s="14" t="s">
        <v>2294</v>
      </c>
      <c r="H148" s="14" t="s">
        <v>2295</v>
      </c>
      <c r="I148" s="15">
        <v>400</v>
      </c>
      <c r="J148" s="77">
        <v>1</v>
      </c>
      <c r="K148" s="92"/>
    </row>
    <row r="149" spans="1:11" ht="33.75" x14ac:dyDescent="0.2">
      <c r="A149" s="14" t="s">
        <v>2293</v>
      </c>
      <c r="B149" s="14" t="s">
        <v>2392</v>
      </c>
      <c r="C149" s="14" t="s">
        <v>2393</v>
      </c>
      <c r="D149" s="16">
        <v>45988</v>
      </c>
      <c r="E149" s="16"/>
      <c r="F149" s="14" t="s">
        <v>2370</v>
      </c>
      <c r="G149" s="14" t="s">
        <v>2294</v>
      </c>
      <c r="H149" s="14" t="s">
        <v>2295</v>
      </c>
      <c r="I149" s="15">
        <v>400</v>
      </c>
      <c r="J149" s="77">
        <v>1</v>
      </c>
      <c r="K149" s="92"/>
    </row>
    <row r="150" spans="1:11" ht="22.5" x14ac:dyDescent="0.2">
      <c r="A150" s="14" t="s">
        <v>2293</v>
      </c>
      <c r="B150" s="14" t="s">
        <v>2440</v>
      </c>
      <c r="C150" s="14" t="s">
        <v>2481</v>
      </c>
      <c r="D150" s="16">
        <v>45833</v>
      </c>
      <c r="E150" s="16">
        <v>46007</v>
      </c>
      <c r="F150" s="14" t="s">
        <v>2372</v>
      </c>
      <c r="G150" s="14" t="s">
        <v>1700</v>
      </c>
      <c r="H150" s="14" t="s">
        <v>2366</v>
      </c>
      <c r="I150" s="15">
        <v>200</v>
      </c>
      <c r="J150" s="77">
        <v>2</v>
      </c>
      <c r="K150" s="92"/>
    </row>
    <row r="151" spans="1:11" ht="22.5" x14ac:dyDescent="0.2">
      <c r="A151" s="14" t="s">
        <v>2293</v>
      </c>
      <c r="B151" s="14" t="s">
        <v>2459</v>
      </c>
      <c r="C151" s="14" t="s">
        <v>2458</v>
      </c>
      <c r="D151" s="16">
        <v>45898</v>
      </c>
      <c r="E151" s="16">
        <v>46022</v>
      </c>
      <c r="F151" s="14" t="s">
        <v>2373</v>
      </c>
      <c r="G151" s="14"/>
      <c r="H151" s="14" t="s">
        <v>2374</v>
      </c>
      <c r="I151" s="15">
        <v>1822.03</v>
      </c>
      <c r="J151" s="77">
        <v>3</v>
      </c>
      <c r="K151" s="92"/>
    </row>
    <row r="152" spans="1:11" ht="22.5" x14ac:dyDescent="0.2">
      <c r="A152" s="14" t="s">
        <v>2293</v>
      </c>
      <c r="B152" s="14" t="s">
        <v>2388</v>
      </c>
      <c r="C152" s="14" t="s">
        <v>2390</v>
      </c>
      <c r="D152" s="16" t="s">
        <v>2519</v>
      </c>
      <c r="E152" s="16">
        <v>45988</v>
      </c>
      <c r="F152" s="14" t="s">
        <v>2389</v>
      </c>
      <c r="G152" s="14" t="s">
        <v>2375</v>
      </c>
      <c r="H152" s="14" t="s">
        <v>2376</v>
      </c>
      <c r="I152" s="15">
        <v>600</v>
      </c>
      <c r="J152" s="77">
        <v>2</v>
      </c>
      <c r="K152" s="92"/>
    </row>
    <row r="153" spans="1:11" ht="22.5" x14ac:dyDescent="0.2">
      <c r="A153" s="14" t="s">
        <v>2293</v>
      </c>
      <c r="B153" s="14" t="s">
        <v>2379</v>
      </c>
      <c r="C153" s="14" t="s">
        <v>2518</v>
      </c>
      <c r="D153" s="16">
        <v>45868</v>
      </c>
      <c r="E153" s="16"/>
      <c r="F153" s="14" t="s">
        <v>2377</v>
      </c>
      <c r="G153" s="14"/>
      <c r="H153" s="14" t="s">
        <v>2378</v>
      </c>
      <c r="I153" s="15">
        <v>420</v>
      </c>
      <c r="J153" s="77">
        <v>2</v>
      </c>
      <c r="K153" s="92"/>
    </row>
    <row r="154" spans="1:11" ht="22.5" x14ac:dyDescent="0.2">
      <c r="A154" s="14" t="s">
        <v>2293</v>
      </c>
      <c r="B154" s="14" t="s">
        <v>2386</v>
      </c>
      <c r="C154" s="14" t="s">
        <v>2387</v>
      </c>
      <c r="D154" s="16">
        <v>45869</v>
      </c>
      <c r="E154" s="16">
        <v>45988</v>
      </c>
      <c r="F154" s="14" t="s">
        <v>2380</v>
      </c>
      <c r="G154" s="14"/>
      <c r="H154" s="14" t="s">
        <v>2381</v>
      </c>
      <c r="I154" s="15">
        <v>352.73</v>
      </c>
      <c r="J154" s="77">
        <v>2</v>
      </c>
      <c r="K154" s="92"/>
    </row>
    <row r="155" spans="1:11" ht="22.5" x14ac:dyDescent="0.2">
      <c r="A155" s="14" t="s">
        <v>2293</v>
      </c>
      <c r="B155" s="14" t="s">
        <v>2427</v>
      </c>
      <c r="C155" s="14" t="s">
        <v>2479</v>
      </c>
      <c r="D155" s="16">
        <v>45972</v>
      </c>
      <c r="E155" s="16">
        <v>46007</v>
      </c>
      <c r="F155" s="14" t="s">
        <v>2426</v>
      </c>
      <c r="G155" s="14" t="s">
        <v>1700</v>
      </c>
      <c r="H155" s="14" t="s">
        <v>2366</v>
      </c>
      <c r="I155" s="15">
        <v>1200</v>
      </c>
      <c r="J155" s="77">
        <v>1</v>
      </c>
      <c r="K155" s="92"/>
    </row>
    <row r="156" spans="1:11" ht="22.5" x14ac:dyDescent="0.2">
      <c r="A156" s="14" t="s">
        <v>2293</v>
      </c>
      <c r="B156" s="14" t="s">
        <v>2428</v>
      </c>
      <c r="C156" s="14" t="s">
        <v>2487</v>
      </c>
      <c r="D156" s="16" t="s">
        <v>2477</v>
      </c>
      <c r="E156" s="16">
        <v>46007</v>
      </c>
      <c r="F156" s="14" t="s">
        <v>2429</v>
      </c>
      <c r="G156" s="14" t="s">
        <v>1700</v>
      </c>
      <c r="H156" s="14" t="s">
        <v>2425</v>
      </c>
      <c r="I156" s="15">
        <v>300</v>
      </c>
      <c r="J156" s="77">
        <v>1</v>
      </c>
      <c r="K156" s="92"/>
    </row>
    <row r="157" spans="1:11" ht="22.5" x14ac:dyDescent="0.2">
      <c r="A157" s="14" t="s">
        <v>2293</v>
      </c>
      <c r="B157" s="14" t="s">
        <v>2431</v>
      </c>
      <c r="C157" s="14" t="s">
        <v>2486</v>
      </c>
      <c r="D157" s="16">
        <v>46007</v>
      </c>
      <c r="E157" s="16">
        <v>45808</v>
      </c>
      <c r="F157" s="14" t="s">
        <v>2430</v>
      </c>
      <c r="G157" s="14" t="s">
        <v>1700</v>
      </c>
      <c r="H157" s="14" t="s">
        <v>2425</v>
      </c>
      <c r="I157" s="15">
        <v>50</v>
      </c>
      <c r="J157" s="77">
        <v>1</v>
      </c>
      <c r="K157" s="92"/>
    </row>
    <row r="158" spans="1:11" ht="22.5" x14ac:dyDescent="0.2">
      <c r="A158" s="14" t="s">
        <v>2293</v>
      </c>
      <c r="B158" s="14" t="s">
        <v>2438</v>
      </c>
      <c r="C158" s="14" t="s">
        <v>2484</v>
      </c>
      <c r="D158" s="16">
        <v>45775</v>
      </c>
      <c r="E158" s="16">
        <v>46007</v>
      </c>
      <c r="F158" s="14" t="s">
        <v>2432</v>
      </c>
      <c r="G158" s="14" t="s">
        <v>1700</v>
      </c>
      <c r="H158" s="14" t="s">
        <v>2425</v>
      </c>
      <c r="I158" s="15">
        <v>100</v>
      </c>
      <c r="J158" s="77">
        <v>2</v>
      </c>
      <c r="K158" s="92"/>
    </row>
    <row r="159" spans="1:11" ht="22.5" x14ac:dyDescent="0.2">
      <c r="A159" s="14" t="s">
        <v>2293</v>
      </c>
      <c r="B159" s="14" t="s">
        <v>2437</v>
      </c>
      <c r="C159" s="14" t="s">
        <v>2485</v>
      </c>
      <c r="D159" s="16">
        <v>46007</v>
      </c>
      <c r="E159" s="16"/>
      <c r="F159" s="14" t="s">
        <v>2433</v>
      </c>
      <c r="G159" s="14" t="s">
        <v>1700</v>
      </c>
      <c r="H159" s="14" t="s">
        <v>2425</v>
      </c>
      <c r="I159" s="15">
        <v>100</v>
      </c>
      <c r="J159" s="77">
        <v>2</v>
      </c>
      <c r="K159" s="92"/>
    </row>
    <row r="160" spans="1:11" ht="22.5" x14ac:dyDescent="0.2">
      <c r="A160" s="14" t="s">
        <v>2293</v>
      </c>
      <c r="B160" s="14" t="s">
        <v>2436</v>
      </c>
      <c r="C160" s="14" t="s">
        <v>2482</v>
      </c>
      <c r="D160" s="16">
        <v>45995</v>
      </c>
      <c r="E160" s="16">
        <v>46007</v>
      </c>
      <c r="F160" s="14" t="s">
        <v>2435</v>
      </c>
      <c r="G160" s="14" t="s">
        <v>1700</v>
      </c>
      <c r="H160" s="14" t="s">
        <v>2425</v>
      </c>
      <c r="I160" s="15">
        <v>100</v>
      </c>
      <c r="J160" s="77">
        <v>2</v>
      </c>
      <c r="K160" s="92"/>
    </row>
    <row r="161" spans="1:11" ht="22.5" x14ac:dyDescent="0.2">
      <c r="A161" s="14" t="s">
        <v>2293</v>
      </c>
      <c r="B161" s="14" t="s">
        <v>2439</v>
      </c>
      <c r="C161" s="14" t="s">
        <v>2483</v>
      </c>
      <c r="D161" s="16">
        <v>45891</v>
      </c>
      <c r="E161" s="16">
        <v>46007</v>
      </c>
      <c r="F161" s="14" t="s">
        <v>2434</v>
      </c>
      <c r="G161" s="14" t="s">
        <v>1700</v>
      </c>
      <c r="H161" s="14" t="s">
        <v>2425</v>
      </c>
      <c r="I161" s="15">
        <v>100</v>
      </c>
      <c r="J161" s="77">
        <v>2</v>
      </c>
      <c r="K161" s="92"/>
    </row>
    <row r="162" spans="1:11" ht="22.5" x14ac:dyDescent="0.2">
      <c r="A162" s="14" t="s">
        <v>2293</v>
      </c>
      <c r="B162" s="14" t="s">
        <v>2423</v>
      </c>
      <c r="C162" s="14" t="s">
        <v>2456</v>
      </c>
      <c r="D162" s="16">
        <v>46007</v>
      </c>
      <c r="E162" s="16"/>
      <c r="F162" s="14" t="s">
        <v>2457</v>
      </c>
      <c r="G162" s="14"/>
      <c r="H162" s="14" t="s">
        <v>2441</v>
      </c>
      <c r="I162" s="15">
        <v>250</v>
      </c>
      <c r="J162" s="77">
        <v>2</v>
      </c>
      <c r="K162" s="92"/>
    </row>
    <row r="163" spans="1:11" ht="12.75" x14ac:dyDescent="0.2">
      <c r="A163" s="14" t="s">
        <v>2293</v>
      </c>
      <c r="B163" s="14" t="s">
        <v>2442</v>
      </c>
      <c r="C163" s="14"/>
      <c r="D163" s="16">
        <v>45688</v>
      </c>
      <c r="E163" s="16"/>
      <c r="F163" s="14" t="s">
        <v>2443</v>
      </c>
      <c r="G163" s="14"/>
      <c r="H163" s="14" t="s">
        <v>2444</v>
      </c>
      <c r="I163" s="15">
        <v>10</v>
      </c>
      <c r="J163" s="77">
        <v>4</v>
      </c>
      <c r="K163" s="92"/>
    </row>
    <row r="164" spans="1:11" ht="12.75" x14ac:dyDescent="0.2">
      <c r="A164" s="14" t="s">
        <v>2293</v>
      </c>
      <c r="B164" s="14" t="s">
        <v>2445</v>
      </c>
      <c r="C164" s="14"/>
      <c r="D164" s="16">
        <v>45716</v>
      </c>
      <c r="E164" s="16"/>
      <c r="F164" s="14" t="s">
        <v>2443</v>
      </c>
      <c r="G164" s="14"/>
      <c r="H164" s="14" t="s">
        <v>2444</v>
      </c>
      <c r="I164" s="15">
        <v>10</v>
      </c>
      <c r="J164" s="77">
        <v>4</v>
      </c>
      <c r="K164" s="92"/>
    </row>
    <row r="165" spans="1:11" ht="12.75" x14ac:dyDescent="0.2">
      <c r="A165" s="14" t="s">
        <v>2293</v>
      </c>
      <c r="B165" s="14" t="s">
        <v>2446</v>
      </c>
      <c r="C165" s="14"/>
      <c r="D165" s="16">
        <v>45747</v>
      </c>
      <c r="E165" s="16"/>
      <c r="F165" s="14" t="s">
        <v>2443</v>
      </c>
      <c r="G165" s="14"/>
      <c r="H165" s="14" t="s">
        <v>2444</v>
      </c>
      <c r="I165" s="15">
        <v>10</v>
      </c>
      <c r="J165" s="77">
        <v>4</v>
      </c>
      <c r="K165" s="92"/>
    </row>
    <row r="166" spans="1:11" ht="12.75" x14ac:dyDescent="0.2">
      <c r="A166" s="14" t="s">
        <v>2293</v>
      </c>
      <c r="B166" s="14" t="s">
        <v>2447</v>
      </c>
      <c r="C166" s="14"/>
      <c r="D166" s="16">
        <v>45777</v>
      </c>
      <c r="E166" s="16"/>
      <c r="F166" s="14" t="s">
        <v>2443</v>
      </c>
      <c r="G166" s="14"/>
      <c r="H166" s="14" t="s">
        <v>2444</v>
      </c>
      <c r="I166" s="15">
        <v>10</v>
      </c>
      <c r="J166" s="77">
        <v>4</v>
      </c>
      <c r="K166" s="92"/>
    </row>
    <row r="167" spans="1:11" ht="12.75" x14ac:dyDescent="0.2">
      <c r="A167" s="14" t="s">
        <v>2293</v>
      </c>
      <c r="B167" s="14" t="s">
        <v>2448</v>
      </c>
      <c r="C167" s="14"/>
      <c r="D167" s="16">
        <v>45808</v>
      </c>
      <c r="E167" s="16"/>
      <c r="F167" s="14" t="s">
        <v>2443</v>
      </c>
      <c r="G167" s="14"/>
      <c r="H167" s="14" t="s">
        <v>2444</v>
      </c>
      <c r="I167" s="15">
        <v>10</v>
      </c>
      <c r="J167" s="77">
        <v>4</v>
      </c>
      <c r="K167" s="92"/>
    </row>
    <row r="168" spans="1:11" ht="12.75" x14ac:dyDescent="0.2">
      <c r="A168" s="14" t="s">
        <v>2293</v>
      </c>
      <c r="B168" s="14" t="s">
        <v>2449</v>
      </c>
      <c r="C168" s="14"/>
      <c r="D168" s="16">
        <v>45838</v>
      </c>
      <c r="E168" s="16"/>
      <c r="F168" s="14" t="s">
        <v>2443</v>
      </c>
      <c r="G168" s="14"/>
      <c r="H168" s="14" t="s">
        <v>2444</v>
      </c>
      <c r="I168" s="15">
        <v>10</v>
      </c>
      <c r="J168" s="77">
        <v>4</v>
      </c>
      <c r="K168" s="92"/>
    </row>
    <row r="169" spans="1:11" ht="12.75" x14ac:dyDescent="0.2">
      <c r="A169" s="14" t="s">
        <v>2293</v>
      </c>
      <c r="B169" s="14" t="s">
        <v>2450</v>
      </c>
      <c r="C169" s="14"/>
      <c r="D169" s="16">
        <v>45869</v>
      </c>
      <c r="E169" s="16"/>
      <c r="F169" s="14" t="s">
        <v>2443</v>
      </c>
      <c r="G169" s="14"/>
      <c r="H169" s="14" t="s">
        <v>2444</v>
      </c>
      <c r="I169" s="15">
        <v>10</v>
      </c>
      <c r="J169" s="77">
        <v>4</v>
      </c>
      <c r="K169" s="92"/>
    </row>
    <row r="170" spans="1:11" ht="12.75" x14ac:dyDescent="0.2">
      <c r="A170" s="14" t="s">
        <v>2293</v>
      </c>
      <c r="B170" s="14" t="s">
        <v>2451</v>
      </c>
      <c r="C170" s="14"/>
      <c r="D170" s="16">
        <v>45900</v>
      </c>
      <c r="E170" s="16"/>
      <c r="F170" s="14" t="s">
        <v>2443</v>
      </c>
      <c r="G170" s="14"/>
      <c r="H170" s="14" t="s">
        <v>2444</v>
      </c>
      <c r="I170" s="15">
        <v>10</v>
      </c>
      <c r="J170" s="77">
        <v>4</v>
      </c>
      <c r="K170" s="92"/>
    </row>
    <row r="171" spans="1:11" ht="12.75" x14ac:dyDescent="0.2">
      <c r="A171" s="14" t="s">
        <v>2293</v>
      </c>
      <c r="B171" s="14" t="s">
        <v>2452</v>
      </c>
      <c r="C171" s="14"/>
      <c r="D171" s="16">
        <v>45930</v>
      </c>
      <c r="E171" s="16"/>
      <c r="F171" s="14" t="s">
        <v>2443</v>
      </c>
      <c r="G171" s="14"/>
      <c r="H171" s="14" t="s">
        <v>2444</v>
      </c>
      <c r="I171" s="15">
        <v>10</v>
      </c>
      <c r="J171" s="77">
        <v>4</v>
      </c>
      <c r="K171" s="92"/>
    </row>
    <row r="172" spans="1:11" ht="12.75" x14ac:dyDescent="0.2">
      <c r="A172" s="14" t="s">
        <v>2293</v>
      </c>
      <c r="B172" s="14" t="s">
        <v>2453</v>
      </c>
      <c r="C172" s="14"/>
      <c r="D172" s="16">
        <v>45961</v>
      </c>
      <c r="E172" s="16"/>
      <c r="F172" s="14" t="s">
        <v>2443</v>
      </c>
      <c r="G172" s="14"/>
      <c r="H172" s="14" t="s">
        <v>2444</v>
      </c>
      <c r="I172" s="15">
        <v>10</v>
      </c>
      <c r="J172" s="77">
        <v>4</v>
      </c>
      <c r="K172" s="92"/>
    </row>
    <row r="173" spans="1:11" ht="12.75" x14ac:dyDescent="0.2">
      <c r="A173" s="14" t="s">
        <v>2293</v>
      </c>
      <c r="B173" s="14" t="s">
        <v>2454</v>
      </c>
      <c r="C173" s="14"/>
      <c r="D173" s="16">
        <v>45991</v>
      </c>
      <c r="E173" s="16"/>
      <c r="F173" s="14" t="s">
        <v>2443</v>
      </c>
      <c r="G173" s="14"/>
      <c r="H173" s="14" t="s">
        <v>2444</v>
      </c>
      <c r="I173" s="15">
        <v>10</v>
      </c>
      <c r="J173" s="77">
        <v>4</v>
      </c>
      <c r="K173" s="92"/>
    </row>
    <row r="174" spans="1:11" ht="12.75" x14ac:dyDescent="0.2">
      <c r="A174" s="14" t="s">
        <v>2293</v>
      </c>
      <c r="B174" s="14" t="s">
        <v>2455</v>
      </c>
      <c r="C174" s="14"/>
      <c r="D174" s="16">
        <v>46022</v>
      </c>
      <c r="E174" s="16"/>
      <c r="F174" s="14" t="s">
        <v>2443</v>
      </c>
      <c r="G174" s="14"/>
      <c r="H174" s="14" t="s">
        <v>2444</v>
      </c>
      <c r="I174" s="15">
        <v>10</v>
      </c>
      <c r="J174" s="77">
        <v>4</v>
      </c>
      <c r="K174" s="92"/>
    </row>
    <row r="175" spans="1:11" ht="22.5" x14ac:dyDescent="0.2">
      <c r="A175" s="14" t="s">
        <v>2293</v>
      </c>
      <c r="B175" s="14" t="s">
        <v>2467</v>
      </c>
      <c r="C175" s="14" t="s">
        <v>2473</v>
      </c>
      <c r="D175" s="16" t="s">
        <v>2474</v>
      </c>
      <c r="E175" s="16">
        <v>46011</v>
      </c>
      <c r="F175" s="14" t="s">
        <v>2460</v>
      </c>
      <c r="G175" s="14" t="s">
        <v>2294</v>
      </c>
      <c r="H175" s="14" t="s">
        <v>2295</v>
      </c>
      <c r="I175" s="15">
        <v>300</v>
      </c>
      <c r="J175" s="77">
        <v>1</v>
      </c>
      <c r="K175" s="92"/>
    </row>
    <row r="176" spans="1:11" ht="22.5" x14ac:dyDescent="0.2">
      <c r="A176" s="14" t="s">
        <v>2293</v>
      </c>
      <c r="B176" s="14" t="s">
        <v>2466</v>
      </c>
      <c r="C176" s="14" t="s">
        <v>2470</v>
      </c>
      <c r="D176" s="16">
        <v>45760</v>
      </c>
      <c r="E176" s="16">
        <v>46011</v>
      </c>
      <c r="F176" s="14" t="s">
        <v>2460</v>
      </c>
      <c r="G176" s="14" t="s">
        <v>2308</v>
      </c>
      <c r="H176" s="14" t="s">
        <v>2309</v>
      </c>
      <c r="I176" s="15">
        <v>200</v>
      </c>
      <c r="J176" s="77">
        <v>1</v>
      </c>
      <c r="K176" s="92"/>
    </row>
    <row r="177" spans="1:11" ht="22.5" x14ac:dyDescent="0.2">
      <c r="A177" s="14" t="s">
        <v>2293</v>
      </c>
      <c r="B177" s="14" t="s">
        <v>2463</v>
      </c>
      <c r="C177" s="14" t="s">
        <v>2478</v>
      </c>
      <c r="D177" s="16">
        <v>46022</v>
      </c>
      <c r="E177" s="16">
        <v>46011</v>
      </c>
      <c r="F177" s="14" t="s">
        <v>2460</v>
      </c>
      <c r="G177" s="14" t="s">
        <v>1700</v>
      </c>
      <c r="H177" s="14" t="s">
        <v>2366</v>
      </c>
      <c r="I177" s="15">
        <v>300</v>
      </c>
      <c r="J177" s="77">
        <v>1</v>
      </c>
      <c r="K177" s="92"/>
    </row>
    <row r="178" spans="1:11" ht="22.5" x14ac:dyDescent="0.2">
      <c r="A178" s="14" t="s">
        <v>2293</v>
      </c>
      <c r="B178" s="14" t="s">
        <v>2462</v>
      </c>
      <c r="C178" s="14" t="s">
        <v>2476</v>
      </c>
      <c r="D178" s="16">
        <v>46010</v>
      </c>
      <c r="E178" s="16">
        <v>46011</v>
      </c>
      <c r="F178" s="14" t="s">
        <v>2460</v>
      </c>
      <c r="G178" s="14" t="s">
        <v>2302</v>
      </c>
      <c r="H178" s="14" t="s">
        <v>2303</v>
      </c>
      <c r="I178" s="15">
        <v>300</v>
      </c>
      <c r="J178" s="77">
        <v>1</v>
      </c>
      <c r="K178" s="92"/>
    </row>
    <row r="179" spans="1:11" ht="22.5" x14ac:dyDescent="0.2">
      <c r="A179" s="14" t="s">
        <v>2293</v>
      </c>
      <c r="B179" s="14" t="s">
        <v>2464</v>
      </c>
      <c r="C179" s="14" t="s">
        <v>2523</v>
      </c>
      <c r="D179" s="16">
        <v>45832</v>
      </c>
      <c r="E179" s="16">
        <v>46011</v>
      </c>
      <c r="F179" s="14" t="s">
        <v>2460</v>
      </c>
      <c r="G179" s="14" t="s">
        <v>2364</v>
      </c>
      <c r="H179" s="14" t="s">
        <v>2365</v>
      </c>
      <c r="I179" s="15">
        <v>100</v>
      </c>
      <c r="J179" s="77">
        <v>1</v>
      </c>
      <c r="K179" s="92"/>
    </row>
    <row r="180" spans="1:11" ht="22.5" x14ac:dyDescent="0.2">
      <c r="A180" s="14" t="s">
        <v>2293</v>
      </c>
      <c r="B180" s="14" t="s">
        <v>2468</v>
      </c>
      <c r="C180" s="14" t="s">
        <v>2475</v>
      </c>
      <c r="D180" s="16">
        <v>45713</v>
      </c>
      <c r="E180" s="16">
        <v>46011</v>
      </c>
      <c r="F180" s="14" t="s">
        <v>2460</v>
      </c>
      <c r="G180" s="14" t="s">
        <v>2375</v>
      </c>
      <c r="H180" s="14" t="s">
        <v>2376</v>
      </c>
      <c r="I180" s="15">
        <v>300</v>
      </c>
      <c r="J180" s="77">
        <v>1</v>
      </c>
      <c r="K180" s="92"/>
    </row>
    <row r="181" spans="1:11" ht="12.75" x14ac:dyDescent="0.2">
      <c r="A181" s="14" t="s">
        <v>2293</v>
      </c>
      <c r="B181" s="14" t="s">
        <v>2465</v>
      </c>
      <c r="C181" s="14" t="s">
        <v>2524</v>
      </c>
      <c r="D181" s="16">
        <v>46011</v>
      </c>
      <c r="E181" s="16"/>
      <c r="F181" s="14" t="s">
        <v>2460</v>
      </c>
      <c r="G181" s="14" t="s">
        <v>2525</v>
      </c>
      <c r="H181" s="14" t="s">
        <v>2461</v>
      </c>
      <c r="I181" s="15">
        <v>200</v>
      </c>
      <c r="J181" s="77">
        <v>1</v>
      </c>
      <c r="K181" s="92"/>
    </row>
    <row r="182" spans="1:11" ht="22.5" x14ac:dyDescent="0.2">
      <c r="A182" s="14" t="s">
        <v>2293</v>
      </c>
      <c r="B182" s="14" t="s">
        <v>2469</v>
      </c>
      <c r="C182" s="14" t="s">
        <v>2471</v>
      </c>
      <c r="D182" s="16" t="s">
        <v>2472</v>
      </c>
      <c r="E182" s="16">
        <v>46011</v>
      </c>
      <c r="F182" s="14" t="s">
        <v>2460</v>
      </c>
      <c r="G182" s="14" t="s">
        <v>2297</v>
      </c>
      <c r="H182" s="14" t="s">
        <v>2298</v>
      </c>
      <c r="I182" s="15">
        <v>300</v>
      </c>
      <c r="J182" s="77">
        <v>1</v>
      </c>
      <c r="K182" s="92"/>
    </row>
    <row r="183" spans="1:11" ht="33.75" x14ac:dyDescent="0.2">
      <c r="A183" s="14" t="s">
        <v>2293</v>
      </c>
      <c r="B183" s="14" t="s">
        <v>2489</v>
      </c>
      <c r="C183" s="14" t="s">
        <v>2491</v>
      </c>
      <c r="D183" s="16">
        <v>46051</v>
      </c>
      <c r="E183" s="16"/>
      <c r="F183" s="14" t="s">
        <v>2490</v>
      </c>
      <c r="G183" s="14" t="s">
        <v>2299</v>
      </c>
      <c r="H183" s="14" t="s">
        <v>2300</v>
      </c>
      <c r="I183" s="15">
        <v>136.22</v>
      </c>
      <c r="J183" s="77">
        <v>3</v>
      </c>
      <c r="K183" s="92"/>
    </row>
    <row r="184" spans="1:11" ht="33.75" x14ac:dyDescent="0.2">
      <c r="A184" s="14" t="s">
        <v>2293</v>
      </c>
      <c r="B184" s="14" t="s">
        <v>2532</v>
      </c>
      <c r="C184" s="14" t="s">
        <v>2531</v>
      </c>
      <c r="D184" s="16">
        <v>45714</v>
      </c>
      <c r="E184" s="16"/>
      <c r="F184" s="14" t="s">
        <v>2530</v>
      </c>
      <c r="G184" s="14" t="s">
        <v>2308</v>
      </c>
      <c r="H184" s="14" t="s">
        <v>2309</v>
      </c>
      <c r="I184" s="15">
        <v>364.89</v>
      </c>
      <c r="J184" s="77">
        <v>5</v>
      </c>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45"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2.5"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ht="22.5"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2.5"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ht="22.5"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ht="22.5"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2.5"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2.5"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2.5"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2.5"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ht="22.5"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2.5"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2.5"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ht="22.5"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ht="22.5"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ht="22.5"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ht="22.5"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2.5"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33.75"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2.5"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33.75"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2.5"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2.5"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2.5"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2.5"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3.75"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ht="22.5"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ht="22.5"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2.5"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2.5"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2.5"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1036</v>
      </c>
      <c r="B1" s="2"/>
      <c r="C1" s="2" t="s">
        <v>336</v>
      </c>
      <c r="D1" s="2" t="s">
        <v>1203</v>
      </c>
      <c r="E1" s="2" t="s">
        <v>1204</v>
      </c>
      <c r="F1" s="2" t="s">
        <v>315</v>
      </c>
      <c r="G1" s="2" t="s">
        <v>1205</v>
      </c>
      <c r="H1" s="2"/>
      <c r="I1" s="2" t="s">
        <v>315</v>
      </c>
      <c r="J1" s="2" t="s">
        <v>1206</v>
      </c>
      <c r="K1" s="2"/>
      <c r="L1" s="2"/>
      <c r="M1" s="2"/>
      <c r="N1" s="2"/>
    </row>
    <row r="2" spans="1:14" x14ac:dyDescent="0.2">
      <c r="A2" t="s">
        <v>1207</v>
      </c>
      <c r="C2" t="s">
        <v>339</v>
      </c>
      <c r="D2" t="s">
        <v>1208</v>
      </c>
      <c r="E2">
        <v>1</v>
      </c>
      <c r="F2" t="s">
        <v>319</v>
      </c>
      <c r="G2" t="s">
        <v>1209</v>
      </c>
      <c r="I2" t="s">
        <v>317</v>
      </c>
      <c r="J2" t="s">
        <v>1210</v>
      </c>
    </row>
    <row r="3" spans="1:14" x14ac:dyDescent="0.2">
      <c r="A3" t="s">
        <v>1042</v>
      </c>
      <c r="C3" t="s">
        <v>341</v>
      </c>
      <c r="D3" t="s">
        <v>1211</v>
      </c>
      <c r="E3">
        <v>1</v>
      </c>
      <c r="F3" t="s">
        <v>319</v>
      </c>
      <c r="G3" t="s">
        <v>1209</v>
      </c>
      <c r="I3" t="s">
        <v>319</v>
      </c>
      <c r="J3" t="s">
        <v>320</v>
      </c>
    </row>
    <row r="4" spans="1:14" x14ac:dyDescent="0.2">
      <c r="A4" t="s">
        <v>1107</v>
      </c>
      <c r="C4" t="s">
        <v>343</v>
      </c>
      <c r="D4" t="s">
        <v>1212</v>
      </c>
      <c r="E4">
        <v>1</v>
      </c>
      <c r="F4" t="s">
        <v>319</v>
      </c>
      <c r="G4" t="s">
        <v>1209</v>
      </c>
      <c r="I4" t="s">
        <v>321</v>
      </c>
      <c r="J4" t="s">
        <v>322</v>
      </c>
    </row>
    <row r="5" spans="1:14" x14ac:dyDescent="0.2">
      <c r="A5" t="s">
        <v>1062</v>
      </c>
      <c r="C5" t="s">
        <v>345</v>
      </c>
      <c r="D5" t="s">
        <v>1213</v>
      </c>
      <c r="E5">
        <v>1</v>
      </c>
      <c r="F5" t="s">
        <v>319</v>
      </c>
      <c r="G5" t="s">
        <v>1209</v>
      </c>
      <c r="I5" t="s">
        <v>323</v>
      </c>
      <c r="J5" t="s">
        <v>324</v>
      </c>
    </row>
    <row r="6" spans="1:14" x14ac:dyDescent="0.2">
      <c r="A6" t="s">
        <v>1214</v>
      </c>
      <c r="C6" t="s">
        <v>347</v>
      </c>
      <c r="D6" t="s">
        <v>1215</v>
      </c>
      <c r="E6">
        <v>1</v>
      </c>
      <c r="F6" t="s">
        <v>319</v>
      </c>
      <c r="G6" t="s">
        <v>1209</v>
      </c>
      <c r="I6" t="s">
        <v>325</v>
      </c>
      <c r="J6" t="s">
        <v>1216</v>
      </c>
    </row>
    <row r="7" spans="1:14" x14ac:dyDescent="0.2">
      <c r="A7" t="s">
        <v>1217</v>
      </c>
      <c r="C7" t="s">
        <v>349</v>
      </c>
      <c r="D7" t="s">
        <v>1218</v>
      </c>
      <c r="E7">
        <v>2</v>
      </c>
      <c r="F7" t="s">
        <v>321</v>
      </c>
      <c r="G7" t="s">
        <v>1219</v>
      </c>
    </row>
    <row r="8" spans="1:14" x14ac:dyDescent="0.2">
      <c r="A8" t="s">
        <v>1071</v>
      </c>
      <c r="C8" t="s">
        <v>351</v>
      </c>
      <c r="D8" t="s">
        <v>1220</v>
      </c>
      <c r="E8">
        <v>3</v>
      </c>
      <c r="F8" t="s">
        <v>321</v>
      </c>
      <c r="G8" t="s">
        <v>1221</v>
      </c>
    </row>
    <row r="9" spans="1:14" x14ac:dyDescent="0.2">
      <c r="A9" t="s">
        <v>1222</v>
      </c>
      <c r="C9" t="s">
        <v>353</v>
      </c>
      <c r="D9" t="s">
        <v>1223</v>
      </c>
      <c r="E9">
        <v>3</v>
      </c>
      <c r="F9" t="s">
        <v>321</v>
      </c>
      <c r="G9" t="s">
        <v>1224</v>
      </c>
    </row>
    <row r="10" spans="1:14" x14ac:dyDescent="0.2">
      <c r="A10" t="s">
        <v>1146</v>
      </c>
      <c r="C10" t="s">
        <v>355</v>
      </c>
      <c r="D10" t="s">
        <v>1225</v>
      </c>
      <c r="E10">
        <v>4</v>
      </c>
      <c r="F10" t="s">
        <v>321</v>
      </c>
      <c r="G10" t="s">
        <v>1226</v>
      </c>
    </row>
    <row r="11" spans="1:14" x14ac:dyDescent="0.2">
      <c r="A11" t="s">
        <v>1148</v>
      </c>
      <c r="C11" t="s">
        <v>356</v>
      </c>
      <c r="D11" t="s">
        <v>1227</v>
      </c>
      <c r="E11">
        <v>4</v>
      </c>
      <c r="F11" t="s">
        <v>317</v>
      </c>
      <c r="G11" t="s">
        <v>1226</v>
      </c>
    </row>
    <row r="12" spans="1:14" x14ac:dyDescent="0.2">
      <c r="A12" t="s">
        <v>1109</v>
      </c>
      <c r="C12" t="s">
        <v>358</v>
      </c>
      <c r="D12" t="s">
        <v>1228</v>
      </c>
      <c r="E12">
        <v>4</v>
      </c>
      <c r="F12" t="s">
        <v>317</v>
      </c>
      <c r="G12" t="s">
        <v>1226</v>
      </c>
    </row>
    <row r="13" spans="1:14" x14ac:dyDescent="0.2">
      <c r="A13" t="s">
        <v>1150</v>
      </c>
      <c r="C13" t="s">
        <v>360</v>
      </c>
      <c r="D13" t="s">
        <v>1229</v>
      </c>
      <c r="E13">
        <v>4</v>
      </c>
      <c r="F13" t="s">
        <v>325</v>
      </c>
      <c r="G13" t="s">
        <v>1226</v>
      </c>
    </row>
    <row r="14" spans="1:14" x14ac:dyDescent="0.2">
      <c r="A14" t="s">
        <v>1044</v>
      </c>
      <c r="C14" t="s">
        <v>362</v>
      </c>
      <c r="D14" t="s">
        <v>1230</v>
      </c>
      <c r="E14">
        <v>4</v>
      </c>
      <c r="F14" t="s">
        <v>321</v>
      </c>
      <c r="G14" t="s">
        <v>1226</v>
      </c>
    </row>
    <row r="15" spans="1:14" x14ac:dyDescent="0.2">
      <c r="A15" t="s">
        <v>1046</v>
      </c>
      <c r="C15" t="s">
        <v>364</v>
      </c>
    </row>
    <row r="16" spans="1:14" x14ac:dyDescent="0.2">
      <c r="A16" t="s">
        <v>1111</v>
      </c>
      <c r="C16" t="s">
        <v>365</v>
      </c>
    </row>
    <row r="17" spans="1:3" x14ac:dyDescent="0.2">
      <c r="A17" t="s">
        <v>1073</v>
      </c>
      <c r="C17" t="s">
        <v>366</v>
      </c>
    </row>
    <row r="18" spans="1:3" x14ac:dyDescent="0.2">
      <c r="A18" t="s">
        <v>1113</v>
      </c>
      <c r="C18" t="s">
        <v>367</v>
      </c>
    </row>
    <row r="19" spans="1:3" x14ac:dyDescent="0.2">
      <c r="A19" t="s">
        <v>1115</v>
      </c>
      <c r="C19" t="s">
        <v>368</v>
      </c>
    </row>
    <row r="20" spans="1:3" x14ac:dyDescent="0.2">
      <c r="A20" t="s">
        <v>1152</v>
      </c>
      <c r="C20" t="s">
        <v>1231</v>
      </c>
    </row>
    <row r="21" spans="1:3" x14ac:dyDescent="0.2">
      <c r="A21" t="s">
        <v>1232</v>
      </c>
      <c r="C21" t="s">
        <v>1233</v>
      </c>
    </row>
    <row r="22" spans="1:3" x14ac:dyDescent="0.2">
      <c r="A22" t="s">
        <v>1234</v>
      </c>
      <c r="C22" t="s">
        <v>1235</v>
      </c>
    </row>
    <row r="23" spans="1:3" x14ac:dyDescent="0.2">
      <c r="A23" t="s">
        <v>1154</v>
      </c>
      <c r="C23" t="s">
        <v>1236</v>
      </c>
    </row>
    <row r="24" spans="1:3" x14ac:dyDescent="0.2">
      <c r="A24" t="s">
        <v>1237</v>
      </c>
      <c r="C24" t="s">
        <v>1238</v>
      </c>
    </row>
    <row r="25" spans="1:3" x14ac:dyDescent="0.2">
      <c r="A25" t="s">
        <v>1156</v>
      </c>
      <c r="C25" t="s">
        <v>1239</v>
      </c>
    </row>
    <row r="26" spans="1:3" x14ac:dyDescent="0.2">
      <c r="A26" t="s">
        <v>1117</v>
      </c>
      <c r="C26" t="s">
        <v>1240</v>
      </c>
    </row>
    <row r="27" spans="1:3" x14ac:dyDescent="0.2">
      <c r="A27" t="s">
        <v>1058</v>
      </c>
      <c r="C27" t="s">
        <v>1241</v>
      </c>
    </row>
    <row r="28" spans="1:3" x14ac:dyDescent="0.2">
      <c r="A28" t="s">
        <v>1077</v>
      </c>
    </row>
    <row r="29" spans="1:3" x14ac:dyDescent="0.2">
      <c r="A29" t="s">
        <v>1079</v>
      </c>
    </row>
    <row r="30" spans="1:3" x14ac:dyDescent="0.2">
      <c r="A30" t="s">
        <v>1158</v>
      </c>
    </row>
    <row r="31" spans="1:3" x14ac:dyDescent="0.2">
      <c r="A31" t="s">
        <v>1119</v>
      </c>
    </row>
    <row r="32" spans="1:3" x14ac:dyDescent="0.2">
      <c r="A32" t="s">
        <v>1160</v>
      </c>
    </row>
    <row r="33" spans="1:1" x14ac:dyDescent="0.2">
      <c r="A33" t="s">
        <v>1083</v>
      </c>
    </row>
    <row r="34" spans="1:1" x14ac:dyDescent="0.2">
      <c r="A34" t="s">
        <v>1162</v>
      </c>
    </row>
    <row r="35" spans="1:1" x14ac:dyDescent="0.2">
      <c r="A35" t="s">
        <v>1182</v>
      </c>
    </row>
    <row r="36" spans="1:1" x14ac:dyDescent="0.2">
      <c r="A36" t="s">
        <v>1085</v>
      </c>
    </row>
    <row r="37" spans="1:1" x14ac:dyDescent="0.2">
      <c r="A37" t="s">
        <v>1164</v>
      </c>
    </row>
    <row r="38" spans="1:1" x14ac:dyDescent="0.2">
      <c r="A38" t="s">
        <v>1242</v>
      </c>
    </row>
    <row r="39" spans="1:1" x14ac:dyDescent="0.2">
      <c r="A39" t="s">
        <v>1166</v>
      </c>
    </row>
    <row r="40" spans="1:1" x14ac:dyDescent="0.2">
      <c r="A40" t="s">
        <v>1200</v>
      </c>
    </row>
    <row r="41" spans="1:1" x14ac:dyDescent="0.2">
      <c r="A41" t="s">
        <v>1060</v>
      </c>
    </row>
    <row r="42" spans="1:1" x14ac:dyDescent="0.2">
      <c r="A42" t="s">
        <v>1123</v>
      </c>
    </row>
    <row r="43" spans="1:1" x14ac:dyDescent="0.2">
      <c r="A43" t="s">
        <v>1243</v>
      </c>
    </row>
    <row r="44" spans="1:1" x14ac:dyDescent="0.2">
      <c r="A44" t="s">
        <v>1244</v>
      </c>
    </row>
    <row r="45" spans="1:1" x14ac:dyDescent="0.2">
      <c r="A45" t="s">
        <v>1245</v>
      </c>
    </row>
    <row r="46" spans="1:1" x14ac:dyDescent="0.2">
      <c r="A46" t="s">
        <v>1168</v>
      </c>
    </row>
    <row r="47" spans="1:1" x14ac:dyDescent="0.2">
      <c r="A47" t="s">
        <v>1087</v>
      </c>
    </row>
    <row r="48" spans="1:1" x14ac:dyDescent="0.2">
      <c r="A48" t="s">
        <v>1127</v>
      </c>
    </row>
    <row r="49" spans="1:1" x14ac:dyDescent="0.2">
      <c r="A49" t="s">
        <v>1125</v>
      </c>
    </row>
    <row r="50" spans="1:1" x14ac:dyDescent="0.2">
      <c r="A50" t="s">
        <v>1202</v>
      </c>
    </row>
    <row r="51" spans="1:1" x14ac:dyDescent="0.2">
      <c r="A51" t="s">
        <v>1170</v>
      </c>
    </row>
    <row r="52" spans="1:1" x14ac:dyDescent="0.2">
      <c r="A52" t="s">
        <v>1089</v>
      </c>
    </row>
    <row r="53" spans="1:1" x14ac:dyDescent="0.2">
      <c r="A53" t="s">
        <v>1246</v>
      </c>
    </row>
    <row r="54" spans="1:1" x14ac:dyDescent="0.2">
      <c r="A54" t="s">
        <v>1172</v>
      </c>
    </row>
    <row r="55" spans="1:1" x14ac:dyDescent="0.2">
      <c r="A55" t="s">
        <v>1247</v>
      </c>
    </row>
    <row r="56" spans="1:1" x14ac:dyDescent="0.2">
      <c r="A56" t="s">
        <v>1093</v>
      </c>
    </row>
    <row r="57" spans="1:1" x14ac:dyDescent="0.2">
      <c r="A57" t="s">
        <v>1248</v>
      </c>
    </row>
    <row r="58" spans="1:1" x14ac:dyDescent="0.2">
      <c r="A58" t="s">
        <v>1198</v>
      </c>
    </row>
    <row r="59" spans="1:1" x14ac:dyDescent="0.2">
      <c r="A59" t="s">
        <v>1249</v>
      </c>
    </row>
    <row r="60" spans="1:1" x14ac:dyDescent="0.2">
      <c r="A60" t="s">
        <v>1174</v>
      </c>
    </row>
    <row r="61" spans="1:1" x14ac:dyDescent="0.2">
      <c r="A61" t="s">
        <v>1250</v>
      </c>
    </row>
    <row r="62" spans="1:1" x14ac:dyDescent="0.2">
      <c r="A62" t="s">
        <v>1176</v>
      </c>
    </row>
    <row r="63" spans="1:1" x14ac:dyDescent="0.2">
      <c r="A63" t="s">
        <v>1251</v>
      </c>
    </row>
    <row r="64" spans="1:1" x14ac:dyDescent="0.2">
      <c r="A64" t="s">
        <v>1095</v>
      </c>
    </row>
    <row r="65" spans="1:1" x14ac:dyDescent="0.2">
      <c r="A65" t="s">
        <v>1178</v>
      </c>
    </row>
    <row r="66" spans="1:1" x14ac:dyDescent="0.2">
      <c r="A66" t="s">
        <v>1130</v>
      </c>
    </row>
    <row r="67" spans="1:1" x14ac:dyDescent="0.2">
      <c r="A67" t="s">
        <v>1252</v>
      </c>
    </row>
    <row r="68" spans="1:1" x14ac:dyDescent="0.2">
      <c r="A68" t="s">
        <v>1180</v>
      </c>
    </row>
    <row r="69" spans="1:1" x14ac:dyDescent="0.2">
      <c r="A69" t="s">
        <v>1253</v>
      </c>
    </row>
    <row r="70" spans="1:1" x14ac:dyDescent="0.2">
      <c r="A70" t="s">
        <v>1254</v>
      </c>
    </row>
    <row r="71" spans="1:1" x14ac:dyDescent="0.2">
      <c r="A71" t="s">
        <v>1054</v>
      </c>
    </row>
    <row r="72" spans="1:1" x14ac:dyDescent="0.2">
      <c r="A72" t="s">
        <v>1097</v>
      </c>
    </row>
    <row r="73" spans="1:1" x14ac:dyDescent="0.2">
      <c r="A73" t="s">
        <v>1255</v>
      </c>
    </row>
    <row r="74" spans="1:1" x14ac:dyDescent="0.2">
      <c r="A74" t="s">
        <v>1099</v>
      </c>
    </row>
    <row r="75" spans="1:1" x14ac:dyDescent="0.2">
      <c r="A75" t="s">
        <v>1101</v>
      </c>
    </row>
    <row r="76" spans="1:1" x14ac:dyDescent="0.2">
      <c r="A76" t="s">
        <v>1132</v>
      </c>
    </row>
    <row r="77" spans="1:1" x14ac:dyDescent="0.2">
      <c r="A77" t="s">
        <v>1134</v>
      </c>
    </row>
    <row r="78" spans="1:1" x14ac:dyDescent="0.2">
      <c r="A78" t="s">
        <v>1256</v>
      </c>
    </row>
    <row r="79" spans="1:1" x14ac:dyDescent="0.2">
      <c r="A79" t="s">
        <v>1257</v>
      </c>
    </row>
    <row r="80" spans="1:1" x14ac:dyDescent="0.2">
      <c r="A80" t="s">
        <v>1136</v>
      </c>
    </row>
    <row r="81" spans="1:1" x14ac:dyDescent="0.2">
      <c r="A81" t="s">
        <v>1138</v>
      </c>
    </row>
    <row r="82" spans="1:1" x14ac:dyDescent="0.2">
      <c r="A82" t="s">
        <v>1196</v>
      </c>
    </row>
    <row r="83" spans="1:1" x14ac:dyDescent="0.2">
      <c r="A83" t="s">
        <v>1258</v>
      </c>
    </row>
    <row r="84" spans="1:1" x14ac:dyDescent="0.2">
      <c r="A84" t="s">
        <v>1184</v>
      </c>
    </row>
    <row r="85" spans="1:1" x14ac:dyDescent="0.2">
      <c r="A85" t="s">
        <v>1056</v>
      </c>
    </row>
    <row r="86" spans="1:1" x14ac:dyDescent="0.2">
      <c r="A86" t="s">
        <v>1067</v>
      </c>
    </row>
    <row r="87" spans="1:1" x14ac:dyDescent="0.2">
      <c r="A87" t="s">
        <v>1186</v>
      </c>
    </row>
    <row r="88" spans="1:1" x14ac:dyDescent="0.2">
      <c r="A88" t="s">
        <v>1140</v>
      </c>
    </row>
    <row r="89" spans="1:1" x14ac:dyDescent="0.2">
      <c r="A89" t="s">
        <v>1091</v>
      </c>
    </row>
    <row r="90" spans="1:1" x14ac:dyDescent="0.2">
      <c r="A90" t="s">
        <v>1103</v>
      </c>
    </row>
    <row r="91" spans="1:1" x14ac:dyDescent="0.2">
      <c r="A91" t="s">
        <v>1142</v>
      </c>
    </row>
    <row r="92" spans="1:1" x14ac:dyDescent="0.2">
      <c r="A92" t="s">
        <v>1188</v>
      </c>
    </row>
    <row r="93" spans="1:1" x14ac:dyDescent="0.2">
      <c r="A93" t="s">
        <v>1259</v>
      </c>
    </row>
    <row r="94" spans="1:1" x14ac:dyDescent="0.2">
      <c r="A94" t="s">
        <v>1190</v>
      </c>
    </row>
    <row r="95" spans="1:1" x14ac:dyDescent="0.2">
      <c r="A95" t="s">
        <v>1105</v>
      </c>
    </row>
    <row r="96" spans="1:1" x14ac:dyDescent="0.2">
      <c r="A96" t="s">
        <v>1192</v>
      </c>
    </row>
    <row r="97" spans="1:1" x14ac:dyDescent="0.2">
      <c r="A97" t="s">
        <v>1048</v>
      </c>
    </row>
    <row r="98" spans="1:1" x14ac:dyDescent="0.2">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68" t="str">
        <f>Spolu!C3&amp;", "&amp;Spolu!C6</f>
        <v>Slovenský zväz vodného motorizmu, Trnavská cesta 29, Bratislava, 832 84</v>
      </c>
      <c r="B1" s="368"/>
      <c r="C1" s="368"/>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69" t="s">
        <v>1260</v>
      </c>
      <c r="F3" s="370"/>
      <c r="N3" s="137" t="str">
        <f t="shared" si="0"/>
        <v>c - príspevok Slovenskému paralympijskému výboru</v>
      </c>
      <c r="O3" s="137" t="s">
        <v>343</v>
      </c>
      <c r="P3" s="137" t="s">
        <v>344</v>
      </c>
    </row>
    <row r="4" spans="1:16" ht="45.75" customHeight="1" x14ac:dyDescent="0.2">
      <c r="E4" s="370"/>
      <c r="F4" s="370"/>
      <c r="N4" s="137" t="str">
        <f t="shared" si="0"/>
        <v>d - príspevok športovcom top tímu</v>
      </c>
      <c r="O4" s="137" t="s">
        <v>345</v>
      </c>
      <c r="P4" s="137" t="s">
        <v>346</v>
      </c>
    </row>
    <row r="5" spans="1:16" ht="30.75" customHeight="1" x14ac:dyDescent="0.2">
      <c r="C5" s="138" t="s">
        <v>1261</v>
      </c>
      <c r="N5" s="137" t="str">
        <f t="shared" si="0"/>
        <v>e - rozvoj športov, ktoré nie sú uznanými podľa zákona č. 440/2015 Z. z.</v>
      </c>
      <c r="O5" s="137" t="s">
        <v>347</v>
      </c>
      <c r="P5" s="137" t="s">
        <v>352</v>
      </c>
    </row>
    <row r="6" spans="1:16" ht="30" x14ac:dyDescent="0.2">
      <c r="C6" s="138" t="s">
        <v>1262</v>
      </c>
      <c r="E6" s="140" t="s">
        <v>1263</v>
      </c>
      <c r="F6" s="149"/>
      <c r="N6" s="137" t="str">
        <f t="shared" si="0"/>
        <v>f - organizovanie významných a tradičných športových podujatí na území SR v roku 2020</v>
      </c>
      <c r="O6" s="137" t="s">
        <v>349</v>
      </c>
      <c r="P6" s="137" t="s">
        <v>1264</v>
      </c>
    </row>
    <row r="7" spans="1:16" x14ac:dyDescent="0.2">
      <c r="C7" s="138" t="s">
        <v>1265</v>
      </c>
      <c r="E7" s="140" t="s">
        <v>1266</v>
      </c>
      <c r="F7" s="150"/>
      <c r="N7" s="137" t="str">
        <f t="shared" si="0"/>
        <v>g - projekty školského, univerzitného športu a športu pre všetkých</v>
      </c>
      <c r="O7" s="137" t="s">
        <v>351</v>
      </c>
      <c r="P7" s="137" t="s">
        <v>1267</v>
      </c>
    </row>
    <row r="8" spans="1:16" x14ac:dyDescent="0.2">
      <c r="C8" s="138" t="s">
        <v>1685</v>
      </c>
      <c r="E8" s="140" t="s">
        <v>1268</v>
      </c>
      <c r="F8" s="151"/>
      <c r="N8" s="137" t="str">
        <f t="shared" si="0"/>
        <v>h - podpora a rozvoj turistických a cykloturistických trás</v>
      </c>
      <c r="O8" s="137" t="s">
        <v>353</v>
      </c>
      <c r="P8" s="137" t="s">
        <v>354</v>
      </c>
    </row>
    <row r="9" spans="1:16" x14ac:dyDescent="0.2">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
      <c r="N10" s="137" t="str">
        <f t="shared" si="0"/>
        <v>j - projekty pre popularizáciu pohybových aktivít detí, mládeže a seniorov</v>
      </c>
      <c r="O10" s="137" t="s">
        <v>356</v>
      </c>
      <c r="P10" s="137" t="s">
        <v>1271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1273</v>
      </c>
    </row>
    <row r="14" spans="1:16" ht="45" customHeight="1" x14ac:dyDescent="0.2">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25">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
      <c r="A17" s="139" t="s">
        <v>1281</v>
      </c>
      <c r="B17" s="254" t="s">
        <v>1282</v>
      </c>
      <c r="C17" s="194"/>
      <c r="E17" s="147"/>
      <c r="F17" s="284"/>
      <c r="N17" s="137" t="str">
        <f t="shared" si="0"/>
        <v xml:space="preserve">q - </v>
      </c>
      <c r="O17" s="137" t="s">
        <v>367</v>
      </c>
    </row>
    <row r="18" spans="1:16" x14ac:dyDescent="0.2">
      <c r="B18" s="193" t="s">
        <v>1283</v>
      </c>
      <c r="C18" s="142" t="str">
        <f>Spolu!C4</f>
        <v>00681768</v>
      </c>
      <c r="E18" s="147" t="s">
        <v>1284</v>
      </c>
      <c r="F18" s="284">
        <v>421947749446</v>
      </c>
      <c r="N18" s="137" t="str">
        <f t="shared" si="0"/>
        <v xml:space="preserve">r - </v>
      </c>
      <c r="O18" s="137" t="s">
        <v>368</v>
      </c>
    </row>
    <row r="19" spans="1:16" x14ac:dyDescent="0.2">
      <c r="E19" s="147" t="s">
        <v>1285</v>
      </c>
      <c r="F19" s="284">
        <v>421947749756</v>
      </c>
    </row>
    <row r="20" spans="1:16" ht="15.75" thickBot="1" x14ac:dyDescent="0.25">
      <c r="A20" s="139" t="s">
        <v>392</v>
      </c>
      <c r="B20" s="143">
        <f>F6</f>
        <v>0</v>
      </c>
      <c r="E20" s="208"/>
      <c r="F20" s="285"/>
    </row>
    <row r="21" spans="1:16" ht="189" customHeight="1" x14ac:dyDescent="0.2">
      <c r="B21" s="211"/>
      <c r="C21" s="144"/>
    </row>
    <row r="22" spans="1:16" ht="39.75" customHeight="1" x14ac:dyDescent="0.2">
      <c r="B22" s="367" t="s">
        <v>1286</v>
      </c>
      <c r="C22" s="367"/>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1287</v>
      </c>
    </row>
    <row r="29" spans="1:16" x14ac:dyDescent="0.2">
      <c r="N29" s="137" t="s">
        <v>1288</v>
      </c>
    </row>
    <row r="30" spans="1:16" x14ac:dyDescent="0.2">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11</vt:i4>
      </vt:variant>
      <vt:variant>
        <vt:lpstr>Pojmenované oblasti</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Doklady!Názvy_tisku</vt:lpstr>
      <vt:lpstr>Príklady!Názvy_tisku</vt:lpstr>
      <vt:lpstr>Spolu!Názvy_tisku</vt:lpstr>
      <vt:lpstr>'Avízo - vratka'!Oblast_tisku</vt:lpstr>
      <vt:lpstr>'Avízo - výnosy'!Oblast_tisku</vt:lpstr>
      <vt:lpstr>Doklady!Oblast_tisku</vt:lpstr>
      <vt:lpstr>Príjmy!Oblast_tisku</vt:lpstr>
      <vt:lpstr>Príklady!Oblast_tisku</vt:lpstr>
      <vt:lpstr>Skratky!Oblast_tisku</vt:lpstr>
      <vt:lpstr>Spolu!Oblast_tisku</vt:lpstr>
      <vt:lpstr>Usmernenie!Oblast_tisku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Szvm Szvm</cp:lastModifiedBy>
  <cp:revision/>
  <cp:lastPrinted>2026-03-24T18:23:26Z</cp:lastPrinted>
  <dcterms:created xsi:type="dcterms:W3CDTF">2017-02-20T06:20:12Z</dcterms:created>
  <dcterms:modified xsi:type="dcterms:W3CDTF">2026-03-26T09:01:14Z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