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water\Dropbox\SZVL\2025\MINISTERSTVO\"/>
    </mc:Choice>
  </mc:AlternateContent>
  <bookViews>
    <workbookView xWindow="0" yWindow="0" windowWidth="28800" windowHeight="12180"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Doklady!$A$107:$Y$187</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M83" i="4" l="1"/>
  <c r="M13" i="4"/>
  <c r="F65" i="9"/>
  <c r="L65" i="9"/>
  <c r="M65" i="9" s="1"/>
  <c r="K16" i="4"/>
  <c r="J16" i="4" s="1"/>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<sst xmlns="http://schemas.openxmlformats.org/spreadsheetml/2006/main" count="3168" uniqueCount="1811">
  <si>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</si>
  <si>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</si>
  <si>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</si>
  <si>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</si>
  <si>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</si>
  <si>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</si>
  <si>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</si>
  <si>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</si>
  <si>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</si>
  <si>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</si>
  <si>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</si>
  <si>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</si>
  <si>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</si>
  <si>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</si>
  <si>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</si>
  <si>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</si>
  <si>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</si>
  <si>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</si>
  <si>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</si>
  <si>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</si>
  <si>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</si>
  <si>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</si>
  <si>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</si>
  <si>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</si>
  <si>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</si>
  <si>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</si>
  <si>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</si>
  <si>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</si>
  <si>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</si>
  <si>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</si>
  <si>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</si>
  <si>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</si>
  <si>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</si>
  <si>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</si>
  <si>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</si>
  <si>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</si>
  <si>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</si>
  <si>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</si>
  <si>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</si>
  <si>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</si>
  <si>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</si>
  <si>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</si>
  <si>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</si>
  <si>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</si>
  <si>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</si>
  <si>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</si>
  <si>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</si>
  <si>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</si>
  <si>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</si>
  <si>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</si>
  <si>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</si>
  <si>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</si>
  <si>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</si>
  <si>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</si>
  <si>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</si>
  <si>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</si>
  <si>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</si>
  <si>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</si>
  <si>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</si>
  <si>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</si>
  <si>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</si>
  <si>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</si>
  <si>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</si>
  <si>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</si>
  <si>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</si>
  <si>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</si>
  <si>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</si>
  <si>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</si>
  <si>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</si>
  <si>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</si>
  <si>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</si>
  <si>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</si>
  <si>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</si>
  <si>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</si>
  <si>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</si>
  <si>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</si>
  <si>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</si>
  <si>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</si>
  <si>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</si>
  <si>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</si>
  <si>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</si>
  <si>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</si>
  <si>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</si>
  <si>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</si>
  <si>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</si>
  <si>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</si>
  <si>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</si>
  <si>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</si>
  <si>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</si>
  <si>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</si>
  <si>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</si>
  <si>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</si>
  <si>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</si>
  <si>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</si>
  <si>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</si>
  <si>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</si>
  <si>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</si>
  <si>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</si>
  <si>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</si>
  <si>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</si>
  <si>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</si>
  <si>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</si>
  <si>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</si>
  <si>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</si>
  <si>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</si>
  <si>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</si>
  <si>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</si>
  <si>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</si>
  <si>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</si>
  <si>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</si>
  <si>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</si>
  <si>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</si>
  <si>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</si>
  <si>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</si>
  <si>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</si>
  <si>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</si>
  <si>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</si>
  <si>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</si>
  <si>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</si>
  <si>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</si>
  <si>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</si>
  <si>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</si>
  <si>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</si>
  <si>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</si>
  <si>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</si>
  <si>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</si>
  <si>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</si>
  <si>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</si>
  <si>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</si>
  <si>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</si>
  <si>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</si>
  <si>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</si>
  <si>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</si>
  <si>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</si>
  <si>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</si>
  <si>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</si>
  <si>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</si>
  <si>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</si>
  <si>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</si>
  <si>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</si>
  <si>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</si>
  <si>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</si>
  <si>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</si>
  <si>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</si>
  <si>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</si>
  <si>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</si>
  <si>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</si>
  <si>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</si>
  <si>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</si>
  <si>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</si>
  <si>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</si>
  <si>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</si>
  <si>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</si>
  <si>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</si>
  <si>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</si>
  <si>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</si>
  <si>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</si>
  <si>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</si>
  <si>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</si>
  <si>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</si>
  <si>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</si>
  <si>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</si>
  <si>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</si>
  <si>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</si>
  <si>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</si>
  <si>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</si>
  <si>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</si>
  <si>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</si>
  <si>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</si>
  <si>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</si>
  <si>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</si>
  <si>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</si>
  <si>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</si>
  <si>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</si>
  <si>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</si>
  <si>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</si>
  <si>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</si>
  <si>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</si>
  <si>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</si>
  <si>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</si>
  <si>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</si>
  <si>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</si>
  <si>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</si>
  <si>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</si>
  <si>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</si>
  <si>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</si>
  <si>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</si>
  <si>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</si>
  <si>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</si>
  <si>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</si>
  <si>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</si>
  <si>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</si>
  <si>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</si>
  <si>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</si>
  <si>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</si>
  <si>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</si>
  <si>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</si>
  <si>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</si>
  <si>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</si>
  <si>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</si>
  <si>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</si>
  <si>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</si>
  <si>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</si>
  <si>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</si>
  <si>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</si>
  <si>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</si>
  <si>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</si>
  <si>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</si>
  <si>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</si>
  <si>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</si>
  <si>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</si>
  <si>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</si>
  <si>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</si>
  <si>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</si>
  <si>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</si>
  <si>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</si>
  <si>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</si>
  <si>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</si>
  <si>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</si>
  <si>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</si>
  <si>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</si>
  <si>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</si>
  <si>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</si>
  <si>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</si>
  <si>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</si>
  <si>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</si>
  <si>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</si>
  <si>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</si>
  <si>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</si>
  <si>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</si>
  <si>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</si>
  <si>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</si>
  <si>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</si>
  <si>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</si>
  <si>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</si>
  <si>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</si>
  <si>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</si>
  <si>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</si>
  <si>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</si>
  <si>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</si>
  <si>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</si>
  <si>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</si>
  <si>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</si>
  <si>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</si>
  <si>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</si>
  <si>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</si>
  <si>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</si>
  <si>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</si>
  <si>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</si>
  <si>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</si>
  <si>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</si>
  <si>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</si>
  <si>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</si>
  <si>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</si>
  <si>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</si>
  <si>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</si>
  <si>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</si>
  <si>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</si>
  <si>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</si>
  <si>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</si>
  <si>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</si>
  <si>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</si>
  <si>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</si>
  <si>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</si>
  <si>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</si>
  <si>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</si>
  <si>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</si>
  <si>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</si>
  <si>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</si>
  <si>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</si>
  <si>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</si>
  <si>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</si>
  <si>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</si>
  <si>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</si>
  <si>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</si>
  <si>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</si>
  <si>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</si>
  <si>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</si>
  <si>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</si>
  <si>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</si>
  <si>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</si>
  <si>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</si>
  <si>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</si>
  <si>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</si>
  <si>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</si>
  <si>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</si>
  <si>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</si>
  <si>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</si>
  <si>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</si>
  <si>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</si>
  <si>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</si>
  <si>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</si>
  <si>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</si>
  <si>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</si>
  <si>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</si>
  <si>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</si>
  <si>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</si>
  <si>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</si>
  <si>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</si>
  <si>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</si>
  <si>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</si>
  <si>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</si>
  <si>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</si>
  <si>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</si>
  <si>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</si>
  <si>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</si>
  <si>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</si>
  <si>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</si>
  <si>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</si>
  <si>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</si>
  <si>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</si>
  <si>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</si>
  <si>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</si>
  <si>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</si>
  <si>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</si>
  <si>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</si>
  <si>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</si>
  <si>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</si>
  <si>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</si>
  <si>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</si>
  <si>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</si>
  <si>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</si>
  <si>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</si>
  <si>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</si>
  <si>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</si>
  <si>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</si>
  <si>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</si>
  <si>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</si>
  <si>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</si>
  <si>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</si>
  <si>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</si>
  <si>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</si>
  <si>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</si>
  <si>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</si>
  <si>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</si>
  <si>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</si>
  <si>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</si>
  <si>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</si>
  <si>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</si>
  <si>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</si>
  <si>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</si>
  <si>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</si>
  <si>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</si>
  <si>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</si>
  <si>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</si>
  <si>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</si>
  <si>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</si>
  <si>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</si>
  <si>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</si>
  <si>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</si>
  <si>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</si>
  <si>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</si>
  <si>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</si>
  <si>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</si>
  <si>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</si>
  <si>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</si>
  <si>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</si>
  <si>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</si>
  <si>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</si>
  <si>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</si>
  <si>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</si>
  <si>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</si>
  <si>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</si>
  <si>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</si>
  <si>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</si>
  <si>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</si>
  <si>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</si>
  <si>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</si>
  <si>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</si>
  <si>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</si>
  <si>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</si>
  <si>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</si>
  <si>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</si>
  <si>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</si>
  <si>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</si>
  <si>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</si>
  <si>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</si>
  <si>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</si>
  <si>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</si>
  <si>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</si>
  <si>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</si>
  <si>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</si>
  <si>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</si>
  <si>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</si>
  <si>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</si>
  <si>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</si>
  <si>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</si>
  <si>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</si>
  <si>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</si>
  <si>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</si>
  <si>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</si>
  <si>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</si>
  <si>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</si>
  <si>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</si>
  <si>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</si>
  <si>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</si>
  <si>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</si>
  <si>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</si>
  <si>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</si>
  <si>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</si>
  <si>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</si>
  <si>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</si>
  <si>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</si>
  <si>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</si>
  <si>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</si>
  <si>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</si>
  <si>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</si>
  <si>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</si>
  <si>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</si>
  <si>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</si>
  <si>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</si>
  <si>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</si>
  <si>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</si>
  <si>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</si>
  <si>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</si>
  <si>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</si>
  <si>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</si>
  <si>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</si>
  <si>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</si>
  <si>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</si>
  <si>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</si>
  <si>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</si>
  <si>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</si>
  <si>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</si>
  <si>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</si>
  <si>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</si>
  <si>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</si>
  <si>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</si>
  <si>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</si>
  <si>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</si>
  <si>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</si>
  <si>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</si>
  <si>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</si>
  <si>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</si>
  <si>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</si>
  <si>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</si>
  <si>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</si>
  <si>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</si>
  <si>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</si>
  <si>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</si>
  <si>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</si>
  <si>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</si>
  <si>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</si>
  <si>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</si>
  <si>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</si>
  <si>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</si>
  <si>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</si>
  <si>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</si>
  <si>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</si>
  <si>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</si>
  <si>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</si>
  <si>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</si>
  <si>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</si>
  <si>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</si>
  <si>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</si>
  <si>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</si>
  <si>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</si>
  <si>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</si>
  <si>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</si>
  <si>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</si>
  <si>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</si>
  <si>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</si>
  <si>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</si>
  <si>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</si>
  <si>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</si>
  <si>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</si>
  <si>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</si>
  <si>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</si>
  <si>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</si>
  <si>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</si>
  <si>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</si>
  <si>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</si>
  <si>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</si>
  <si>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</si>
  <si>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</si>
  <si>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</si>
  <si>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</si>
  <si>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</si>
  <si>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</si>
  <si>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</si>
  <si>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</si>
  <si>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</si>
  <si>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</si>
  <si>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</si>
  <si>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</si>
  <si>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</si>
  <si>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</si>
  <si>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</si>
  <si>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</si>
  <si>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</si>
  <si>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</si>
  <si>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</si>
  <si>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</si>
  <si>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</si>
  <si>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</si>
  <si>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</si>
  <si>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</si>
  <si>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</si>
  <si>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</si>
  <si>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</si>
  <si>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</si>
  <si>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</si>
  <si>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</si>
  <si>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</si>
  <si>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</si>
  <si>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</si>
  <si>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</si>
  <si>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</si>
  <si>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</si>
  <si>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</si>
  <si>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</si>
  <si>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</si>
  <si>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</si>
  <si>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</si>
  <si>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</si>
  <si>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</si>
  <si>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</si>
  <si>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</si>
  <si>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</si>
  <si>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</si>
  <si>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</si>
  <si>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</si>
  <si>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</si>
  <si>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</si>
  <si>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</si>
  <si>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</si>
  <si>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</si>
  <si>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</si>
  <si>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</si>
  <si>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</si>
  <si>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</si>
  <si>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</si>
  <si>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</si>
  <si>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</si>
  <si>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</si>
  <si>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</si>
  <si>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</si>
  <si>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</si>
  <si>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</si>
  <si>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</si>
  <si>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</si>
  <si>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</si>
  <si>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</si>
  <si>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</si>
  <si>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</si>
  <si>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</si>
  <si>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</si>
  <si>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</si>
  <si>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</si>
  <si>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</si>
  <si>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</si>
  <si>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</si>
  <si>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</si>
  <si>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</si>
  <si>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</si>
  <si>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</si>
  <si>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</si>
  <si>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</si>
  <si>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</si>
  <si>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</si>
  <si>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</si>
  <si>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</si>
  <si>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</si>
  <si>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</si>
  <si>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</si>
  <si>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</si>
  <si>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</si>
  <si>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</si>
  <si>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</si>
  <si>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</si>
  <si>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</si>
  <si>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</si>
  <si>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</si>
  <si>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</si>
  <si>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</si>
  <si>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</si>
  <si>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</si>
  <si>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</si>
  <si>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</si>
  <si>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</si>
  <si>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</si>
  <si>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</si>
  <si>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</si>
  <si>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</si>
  <si>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</si>
  <si>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</si>
  <si>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</si>
  <si>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</si>
  <si>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</si>
  <si>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</si>
  <si>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</si>
  <si>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</si>
  <si>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</si>
  <si>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</si>
  <si>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</si>
  <si>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</si>
  <si>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</si>
  <si>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</si>
  <si>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</si>
  <si>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</si>
  <si>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</si>
  <si>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</si>
  <si>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</si>
  <si>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</si>
  <si>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</si>
  <si>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</si>
  <si>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</si>
  <si>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</si>
  <si>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</si>
  <si>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</si>
  <si>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</si>
  <si>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</si>
  <si>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</si>
  <si>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</si>
  <si>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</si>
  <si>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</si>
  <si>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</si>
  <si>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</si>
  <si>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</si>
  <si>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</si>
  <si>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</si>
  <si>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</si>
  <si>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</si>
  <si>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</si>
  <si>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</si>
  <si>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</si>
  <si>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</si>
  <si>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</si>
  <si>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</si>
  <si>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</si>
  <si>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</si>
  <si>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</si>
  <si>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</si>
  <si>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</si>
  <si>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</si>
  <si>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</si>
  <si>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</si>
  <si>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</si>
  <si>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</si>
  <si>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</si>
  <si>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</si>
  <si>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</si>
  <si>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</si>
  <si>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</si>
  <si>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</si>
  <si>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</si>
  <si>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</si>
  <si>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</si>
  <si>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</si>
  <si>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</si>
  <si>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</si>
  <si>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</si>
  <si>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</si>
  <si>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</si>
  <si>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</si>
  <si>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</si>
  <si>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</si>
  <si>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</si>
  <si>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</si>
  <si>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</si>
  <si>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</si>
  <si>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</si>
  <si>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</si>
  <si>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</si>
  <si>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</si>
  <si>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</si>
  <si>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</si>
  <si>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</si>
  <si>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</si>
  <si>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</si>
  <si>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</si>
  <si>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</si>
  <si>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</si>
  <si>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</si>
  <si>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</si>
  <si>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</si>
  <si>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</si>
  <si>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</si>
  <si>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</si>
  <si>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</si>
  <si>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</si>
  <si>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</si>
  <si>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</si>
  <si>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</si>
  <si>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</si>
  <si>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</si>
  <si>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</si>
  <si>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</si>
  <si>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</si>
  <si>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</si>
  <si>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</si>
  <si>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</si>
  <si>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</si>
  <si>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</si>
  <si>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</si>
  <si>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</si>
  <si>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</si>
  <si>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</si>
  <si>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</si>
  <si>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</si>
  <si>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</si>
  <si>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</si>
  <si>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</si>
  <si>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</si>
  <si>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</si>
  <si>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</si>
  <si>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</si>
  <si>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</si>
  <si>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</si>
  <si>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</si>
  <si>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</si>
  <si>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</si>
  <si>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</si>
  <si>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</si>
  <si>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</si>
  <si>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</si>
  <si>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</si>
  <si>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</si>
  <si>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</si>
  <si>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</si>
  <si>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</si>
  <si>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</si>
  <si>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</si>
  <si>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</si>
  <si>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</si>
  <si>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</si>
  <si>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</si>
  <si>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</si>
  <si>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</si>
  <si>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</si>
  <si>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</si>
  <si>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</si>
  <si>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</si>
  <si>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</si>
  <si>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</si>
  <si>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</si>
  <si>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</si>
  <si>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</si>
  <si>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</si>
  <si>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</si>
  <si>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</si>
  <si>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</si>
  <si>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</si>
  <si>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</si>
  <si>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</si>
  <si>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</si>
  <si>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</si>
  <si>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</si>
  <si>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</si>
  <si>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</si>
  <si>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</si>
  <si>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</si>
  <si>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</si>
  <si>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</si>
  <si>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</si>
  <si>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</si>
  <si>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</si>
  <si>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</si>
  <si>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</si>
  <si>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</si>
  <si>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</si>
  <si>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</si>
  <si>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</si>
  <si>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</si>
  <si>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</si>
  <si>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</si>
  <si>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</si>
  <si>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</si>
  <si>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</si>
  <si>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</si>
  <si>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</si>
  <si>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</si>
  <si>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</si>
  <si>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</si>
  <si>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</si>
  <si>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</si>
  <si>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</si>
  <si>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</si>
  <si>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</si>
  <si>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</si>
  <si>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</si>
  <si>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</si>
  <si>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</si>
  <si>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</si>
  <si>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</si>
  <si>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</si>
  <si>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</si>
  <si>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</si>
  <si>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</si>
  <si>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</si>
  <si>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</si>
  <si>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</si>
  <si>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</si>
  <si>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</si>
  <si>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</si>
  <si>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</si>
  <si>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</si>
  <si>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</si>
  <si>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</si>
  <si>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</si>
  <si>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</si>
  <si>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</si>
  <si>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</si>
  <si>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</si>
  <si>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</si>
  <si>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</si>
  <si>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</si>
  <si>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</si>
  <si>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</si>
  <si>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</si>
  <si>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</si>
  <si>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</si>
  <si>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</si>
  <si>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</si>
  <si>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</si>
  <si>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</si>
  <si>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</si>
  <si>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</si>
  <si>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</si>
  <si>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</si>
  <si>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</si>
  <si>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</si>
  <si>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</si>
  <si>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</si>
  <si>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</si>
  <si>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</si>
  <si>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</si>
  <si>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</si>
  <si>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</si>
  <si>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</si>
  <si>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</si>
  <si>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</si>
  <si>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</si>
  <si>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</si>
  <si>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</si>
  <si>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</si>
  <si>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</si>
  <si>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</si>
  <si>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</si>
  <si>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</si>
  <si>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</si>
  <si>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</si>
  <si>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</si>
  <si>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</si>
  <si>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</si>
  <si>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</si>
  <si>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</si>
  <si>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</si>
  <si>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</si>
  <si>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</si>
  <si>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</si>
  <si>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</si>
  <si>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</si>
  <si>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</si>
  <si>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</si>
  <si>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</si>
  <si>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</si>
  <si>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</si>
  <si>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</si>
  <si>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</si>
  <si>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</si>
  <si>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</si>
  <si>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</si>
  <si>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</si>
  <si>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</si>
  <si>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</si>
  <si>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</si>
  <si>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</si>
  <si>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</si>
  <si>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</si>
  <si>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</si>
  <si>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</si>
  <si>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</si>
  <si>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</si>
  <si>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</si>
  <si>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</si>
  <si>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</si>
  <si>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</si>
  <si>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</si>
  <si>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</si>
  <si>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</si>
  <si>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</si>
  <si>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</si>
  <si>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</si>
  <si>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</si>
  <si>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</si>
  <si>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</si>
  <si>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</si>
  <si>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</si>
  <si>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</si>
  <si>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</si>
  <si>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</si>
  <si>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</si>
  <si>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</si>
  <si>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</si>
  <si>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</si>
  <si>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</si>
  <si>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</si>
  <si>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</si>
  <si>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</si>
  <si>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</si>
  <si>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</si>
  <si>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</si>
  <si>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</si>
  <si>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</si>
  <si>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</si>
  <si>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</si>
  <si>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</si>
  <si>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</si>
  <si>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</si>
  <si>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</si>
  <si>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</si>
  <si>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</si>
  <si>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</si>
  <si>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</si>
  <si>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</si>
  <si>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</si>
  <si>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</si>
  <si>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</si>
  <si>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</si>
  <si>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</si>
  <si>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</si>
  <si>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</si>
  <si>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</si>
  <si>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</si>
  <si>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</si>
  <si>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</si>
  <si>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</si>
  <si>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</si>
  <si>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</si>
  <si>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</si>
  <si>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</si>
  <si>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</si>
  <si>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</si>
  <si>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</si>
  <si>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</si>
  <si>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</si>
  <si>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</si>
  <si>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</si>
  <si>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</si>
  <si>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</si>
  <si>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</si>
  <si>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</si>
  <si>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</si>
  <si>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</si>
  <si>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</si>
  <si>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</si>
  <si>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</si>
  <si>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</si>
  <si>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</si>
  <si>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</si>
  <si>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</si>
  <si>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</si>
  <si>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</si>
  <si>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</si>
  <si>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</si>
  <si>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</si>
  <si>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</si>
  <si>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</si>
  <si>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</si>
  <si>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</si>
  <si>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</si>
  <si>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</si>
  <si>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</si>
  <si>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</si>
  <si>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</si>
  <si>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</si>
  <si>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</si>
  <si>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</si>
  <si>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</si>
  <si>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</si>
  <si>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</si>
  <si>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</si>
  <si>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</si>
  <si>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</si>
  <si>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</si>
  <si>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</si>
  <si>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</si>
  <si>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</si>
  <si>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</si>
  <si>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</si>
  <si>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</si>
  <si>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</si>
  <si>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</si>
  <si>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</si>
  <si>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</si>
  <si>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</si>
  <si>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</si>
  <si>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</si>
  <si>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</si>
  <si>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</si>
  <si>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</si>
  <si>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</si>
  <si>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</si>
  <si>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</si>
  <si>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</si>
  <si>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</si>
  <si>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</si>
  <si>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</si>
  <si>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</si>
  <si>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</si>
  <si>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</si>
  <si>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</si>
  <si>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</si>
  <si>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</si>
  <si>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</si>
  <si>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</si>
  <si>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</si>
  <si>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</si>
  <si>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</si>
  <si>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</si>
  <si>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</si>
  <si>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</si>
  <si>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</si>
  <si>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</si>
  <si>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</si>
  <si>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</si>
  <si>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</si>
  <si>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</si>
  <si>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</si>
  <si>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</si>
  <si>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</si>
  <si>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</si>
  <si>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</si>
  <si>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</si>
  <si>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</si>
  <si>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</si>
  <si>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</si>
  <si>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</si>
  <si>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</si>
  <si>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</si>
  <si>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</si>
  <si>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</si>
  <si>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</si>
  <si>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</si>
  <si>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</si>
  <si>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</si>
  <si>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</si>
  <si>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</si>
  <si>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</si>
  <si>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</si>
  <si>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</si>
  <si>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</si>
  <si>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</si>
  <si>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</si>
  <si>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</si>
  <si>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</si>
  <si>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</si>
  <si>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</si>
  <si>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</si>
  <si>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</si>
  <si>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</si>
  <si>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</si>
  <si>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</si>
  <si>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</si>
  <si>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</si>
  <si>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</si>
  <si>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</si>
  <si>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</si>
  <si>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</si>
  <si>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</si>
  <si>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</si>
  <si>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</si>
  <si>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</si>
  <si>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</si>
  <si>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</si>
  <si>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</si>
  <si>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</si>
  <si>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</si>
  <si>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</si>
  <si>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</si>
  <si>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</si>
  <si>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</si>
  <si>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</si>
  <si>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</si>
  <si>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</si>
  <si>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</si>
  <si>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</si>
  <si>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</si>
  <si>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</si>
  <si>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</si>
  <si>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</si>
  <si>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</si>
  <si>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</si>
  <si>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</si>
  <si>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</si>
  <si>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</si>
  <si>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</si>
  <si>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</si>
  <si>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</si>
  <si>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</si>
  <si>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</si>
  <si>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</si>
  <si>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</si>
  <si>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</si>
  <si>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</si>
  <si>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</si>
  <si>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</si>
  <si>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</si>
  <si>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</si>
  <si>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</si>
  <si>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</si>
  <si>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</si>
  <si>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</si>
  <si>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</si>
  <si>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</si>
  <si>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</si>
  <si>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</si>
  <si>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</si>
  <si>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</si>
  <si>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</si>
  <si>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</si>
  <si>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</si>
  <si>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</si>
  <si>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</si>
  <si>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</si>
  <si>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</si>
  <si>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</si>
  <si>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</si>
  <si>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</si>
  <si>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</si>
  <si>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</si>
  <si>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</si>
  <si>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</si>
  <si>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</si>
  <si>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</si>
  <si>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</si>
  <si>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</si>
  <si>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</si>
  <si>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</si>
  <si>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</si>
  <si>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</si>
  <si>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</si>
  <si>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</si>
  <si>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</si>
  <si>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</si>
  <si>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</si>
  <si>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</si>
  <si>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</si>
  <si>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</si>
  <si>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</si>
  <si>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</si>
  <si>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</si>
  <si>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</si>
  <si>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</si>
  <si>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</si>
  <si>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</si>
  <si>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</si>
  <si>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</si>
  <si>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</si>
  <si>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</si>
  <si>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</si>
  <si>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</si>
  <si>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</si>
  <si>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</si>
  <si>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</si>
  <si>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</si>
  <si>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</si>
  <si>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</si>
  <si>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</si>
  <si>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</si>
  <si>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</si>
  <si>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</si>
  <si>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</si>
  <si>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</si>
  <si>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</si>
  <si>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</si>
  <si>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</si>
  <si>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</si>
  <si>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</si>
  <si>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</si>
  <si>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</si>
  <si>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</si>
  <si>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</si>
  <si>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</si>
  <si>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</si>
  <si>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</si>
  <si>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</si>
  <si>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</si>
  <si>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</si>
  <si>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</si>
  <si>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</si>
  <si>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</si>
  <si>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</si>
  <si>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</si>
  <si>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</si>
  <si>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</si>
  <si>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</si>
  <si>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</si>
  <si>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</si>
  <si>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</si>
  <si>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</si>
  <si>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</si>
  <si>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</si>
  <si>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</si>
  <si>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</si>
  <si>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</si>
  <si>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</si>
  <si>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</si>
  <si>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</si>
  <si>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</si>
  <si>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</si>
  <si>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</si>
  <si>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</si>
  <si>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</si>
  <si>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</si>
  <si>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</si>
  <si>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</si>
  <si>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</si>
  <si>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</si>
  <si>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</si>
  <si>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</si>
  <si>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</si>
  <si>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</si>
  <si>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</si>
  <si>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</si>
  <si>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</si>
  <si>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</si>
  <si>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</si>
  <si>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</si>
  <si>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</si>
  <si>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</si>
  <si>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</si>
  <si>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</si>
  <si>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</si>
  <si>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</si>
  <si>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</si>
  <si>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</si>
  <si>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</si>
  <si>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</si>
  <si>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</si>
  <si>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</si>
  <si>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</si>
  <si>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</si>
  <si>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</si>
  <si>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</si>
  <si>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</si>
  <si>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</si>
  <si>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</si>
  <si>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</si>
  <si>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</si>
  <si>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</si>
  <si>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</si>
  <si>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</si>
  <si>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</si>
  <si>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</si>
  <si>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</si>
  <si>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</si>
  <si>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</si>
  <si>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</si>
  <si>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</si>
  <si>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</si>
  <si>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</si>
  <si>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</si>
  <si>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</si>
  <si>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</si>
  <si>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</si>
  <si>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</si>
  <si>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</si>
  <si>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</si>
  <si>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</si>
  <si>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</si>
  <si>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</si>
  <si>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</si>
  <si>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</si>
  <si>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</si>
  <si>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</si>
  <si>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</si>
  <si>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</si>
  <si>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</si>
  <si>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</si>
  <si>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</si>
  <si>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</si>
  <si>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</si>
  <si>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</si>
  <si>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</si>
  <si>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</si>
  <si>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</si>
  <si>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</si>
  <si>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</si>
  <si>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</si>
  <si>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</si>
  <si>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</si>
  <si>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</si>
  <si>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</si>
  <si>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</si>
  <si>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</si>
  <si>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</si>
  <si>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</si>
  <si>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</si>
  <si>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</si>
  <si>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</si>
  <si>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</si>
  <si>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</si>
  <si>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</si>
  <si>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</si>
  <si>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</si>
  <si>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</si>
  <si>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</si>
  <si>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</si>
  <si>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</si>
  <si>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</si>
  <si>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</si>
  <si>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</si>
  <si>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</si>
  <si>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</si>
  <si>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</si>
  <si>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</si>
  <si>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</si>
  <si>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</si>
  <si>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</si>
  <si>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</si>
  <si>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</si>
  <si>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</si>
  <si>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</si>
  <si>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</si>
  <si>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</si>
  <si>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</si>
  <si>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</si>
  <si>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</si>
  <si>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</si>
  <si>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</si>
  <si>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</si>
  <si>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</si>
  <si>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</si>
  <si>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</si>
  <si>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</si>
  <si>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</si>
  <si>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</si>
  <si>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</si>
  <si>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</si>
  <si>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</si>
  <si>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</si>
  <si>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</si>
  <si>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</si>
  <si>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</si>
  <si>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</si>
  <si>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</si>
  <si>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</si>
  <si>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</si>
  <si>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</si>
  <si>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</si>
  <si>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</si>
  <si>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</si>
  <si>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</si>
  <si>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</si>
  <si>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</si>
  <si>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</si>
  <si>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</si>
  <si>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</si>
  <si>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</si>
  <si>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</si>
  <si>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</si>
  <si>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</si>
  <si>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</si>
  <si>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</si>
  <si>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</si>
  <si>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</si>
  <si>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</si>
  <si>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</si>
  <si>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</si>
  <si>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</si>
  <si>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</si>
  <si>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</si>
  <si>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</si>
  <si>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</si>
  <si>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</si>
  <si>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</si>
  <si>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</si>
  <si>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</si>
  <si>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</si>
  <si>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</si>
  <si>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</si>
  <si>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</si>
  <si>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</si>
  <si>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</si>
  <si>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</si>
  <si>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</si>
  <si>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</si>
  <si>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</si>
  <si>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</si>
  <si>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</si>
  <si>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</si>
  <si>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</si>
  <si>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</si>
  <si>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</si>
  <si>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</si>
  <si>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</si>
  <si>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</si>
  <si>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</si>
  <si>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</si>
  <si>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</si>
  <si>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</si>
  <si>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</si>
  <si>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</si>
  <si>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</si>
  <si>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</si>
  <si>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</si>
  <si>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</si>
  <si>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</si>
  <si>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</si>
  <si>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</si>
  <si>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</si>
  <si>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</si>
  <si>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</si>
  <si>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</si>
  <si>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</si>
  <si>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</si>
  <si>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</si>
  <si>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</si>
  <si>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</si>
  <si>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</si>
  <si>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</si>
  <si>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</si>
  <si>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</si>
  <si>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</si>
  <si>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</si>
  <si>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</si>
  <si>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</si>
  <si>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</si>
  <si>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</si>
  <si>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</si>
  <si>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</si>
  <si>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</si>
  <si>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</si>
  <si>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</si>
  <si>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</si>
  <si>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</si>
  <si>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</si>
  <si>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</si>
  <si>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</si>
  <si>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</si>
  <si>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</si>
  <si>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</si>
  <si>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</si>
  <si>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</si>
  <si>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</si>
  <si>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</si>
  <si>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</si>
  <si>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</si>
  <si>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</si>
  <si>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</si>
  <si>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</si>
  <si>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</si>
  <si>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</si>
  <si>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</si>
  <si>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</si>
  <si>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</si>
  <si>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</si>
  <si>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</si>
  <si>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</si>
  <si>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</si>
  <si>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</si>
  <si>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</si>
  <si>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</si>
  <si>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</si>
  <si>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</si>
  <si>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</si>
  <si>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</si>
  <si>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</si>
  <si>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</si>
  <si>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</si>
  <si>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</si>
  <si>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</si>
  <si>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</si>
  <si>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</si>
  <si>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</si>
  <si>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</si>
  <si>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</si>
  <si>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</si>
  <si>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</si>
  <si>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</si>
  <si>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</si>
  <si>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</si>
  <si>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</si>
  <si>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</si>
  <si>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</si>
  <si>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</si>
  <si>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</si>
  <si>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</si>
  <si>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</si>
  <si>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</si>
  <si>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</si>
  <si>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</si>
  <si>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</si>
  <si>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</si>
  <si>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</si>
  <si>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</si>
  <si>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</si>
  <si>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</si>
  <si>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</si>
  <si>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</si>
  <si>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</si>
  <si>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</si>
  <si>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</si>
  <si>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</si>
  <si>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</si>
  <si>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</si>
  <si>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</si>
  <si>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</si>
  <si>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</si>
  <si>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</si>
  <si>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</si>
  <si>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</si>
  <si>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</si>
  <si>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vodné lyžovanie - bežné transfery</t>
  </si>
  <si>
    <t>Mobilný telefón 0905712830</t>
  </si>
  <si>
    <t>356 97 270</t>
  </si>
  <si>
    <t>35862289</t>
  </si>
  <si>
    <t>31.1.2025</t>
  </si>
  <si>
    <t>Bankové poplatky</t>
  </si>
  <si>
    <t>31320155</t>
  </si>
  <si>
    <t>VUB, a.s., Mlynské nivy 1, 829 90 Bratislava</t>
  </si>
  <si>
    <t>70250018</t>
  </si>
  <si>
    <t>Manipulačný poplatok - podateľna  012025</t>
  </si>
  <si>
    <t>17.2:2025</t>
  </si>
  <si>
    <t>3.2.2025</t>
  </si>
  <si>
    <t>Ročný poplatok /obnova karty</t>
  </si>
  <si>
    <t>2531004</t>
  </si>
  <si>
    <t>26.2.2025</t>
  </si>
  <si>
    <t>31723756</t>
  </si>
  <si>
    <t>IQS, s.r.o., Garbiarsa 5, 040 01 Košice</t>
  </si>
  <si>
    <t>22025</t>
  </si>
  <si>
    <t>26.2:2025</t>
  </si>
  <si>
    <t>Využívanie portálu služieb www.sport.info.sk - Informačný systém SZVW</t>
  </si>
  <si>
    <t>40391639</t>
  </si>
  <si>
    <t>Ľubomír Striežovský , Vansovej 8, 96501 Žiar nad Hronom</t>
  </si>
  <si>
    <t>28.2.2025</t>
  </si>
  <si>
    <t>17.3.2025</t>
  </si>
  <si>
    <t>31513</t>
  </si>
  <si>
    <t>25.3.2025</t>
  </si>
  <si>
    <t>Licencie EMS- člny 6 ks</t>
  </si>
  <si>
    <t>31.3.2025</t>
  </si>
  <si>
    <t>70250049</t>
  </si>
  <si>
    <t>70250081</t>
  </si>
  <si>
    <t>Cestovné nágrady pri použití vlastného motorového vozidla na pracovnej ceste PN 502BG - Piešťany- Bratislava a späť - pracovné stretnutie SOŠV</t>
  </si>
  <si>
    <t>2519796207</t>
  </si>
  <si>
    <t>20250239</t>
  </si>
  <si>
    <t xml:space="preserve">SIAM TRAVEL INTERNATIONAL s.r.o.,Na Zderaze 15,Praha </t>
  </si>
  <si>
    <t>20250241</t>
  </si>
  <si>
    <t>Letenka 2 osoby- doplatok , poistenie, batožina</t>
  </si>
  <si>
    <t>5840784228</t>
  </si>
  <si>
    <t>70250113</t>
  </si>
  <si>
    <t>7.7.2025</t>
  </si>
  <si>
    <t>23.7.2025</t>
  </si>
  <si>
    <t>70250177</t>
  </si>
  <si>
    <t>28.7.2025</t>
  </si>
  <si>
    <t>31.7.2025</t>
  </si>
  <si>
    <t>1.8.2025</t>
  </si>
  <si>
    <t>5.8.2025</t>
  </si>
  <si>
    <t>Refundácia nákladov - MTZ techniky na preteky</t>
  </si>
  <si>
    <t>Vyúčtovanie - štartovné, rozhodci-ubytovanie, cestovné náhrady, diety</t>
  </si>
  <si>
    <t>20.8.2025</t>
  </si>
  <si>
    <t>28.8.2025</t>
  </si>
  <si>
    <t>Deutcher wasserski und Wakeboardverband e.V. DWWV, Otto-Fleck-Schnese 12, Frankfurtam Main, Nemecko</t>
  </si>
  <si>
    <t>4001472</t>
  </si>
  <si>
    <t>záloha na ZPC</t>
  </si>
  <si>
    <t>35507781</t>
  </si>
  <si>
    <t>Klub vodného lyžovania Trixen Košice
Garbiarska 5 04001 Košice - mestská časť Staré Mesto</t>
  </si>
  <si>
    <t>1.4.2025</t>
  </si>
  <si>
    <t>15.4.2025</t>
  </si>
  <si>
    <t>30.4.2025</t>
  </si>
  <si>
    <t>1.5.2025</t>
  </si>
  <si>
    <t>5.5.2025</t>
  </si>
  <si>
    <t>14.5.2025</t>
  </si>
  <si>
    <t>6.6.2025</t>
  </si>
  <si>
    <t>16.9.2025</t>
  </si>
  <si>
    <t>15.5.2025</t>
  </si>
  <si>
    <t>31.5.2025</t>
  </si>
  <si>
    <t>5.6.2025</t>
  </si>
  <si>
    <t>9.6.2025</t>
  </si>
  <si>
    <t>21.5.2025</t>
  </si>
  <si>
    <t>0085</t>
  </si>
  <si>
    <t>2.9.2025</t>
  </si>
  <si>
    <t>vyúčtovanie ZPC- diety , cestovné náhrady pri použití vlastného motorového vozidla 3x</t>
  </si>
  <si>
    <t>Pragmasys s.r.o., Hlinická 1165/2, Myjava</t>
  </si>
  <si>
    <t>47632470</t>
  </si>
  <si>
    <t>1020250034</t>
  </si>
  <si>
    <t>30.10.2025</t>
  </si>
  <si>
    <t>Bratislava Wake Club, Šustekova 37, 851 04 Bratislava</t>
  </si>
  <si>
    <t>42363713</t>
  </si>
  <si>
    <t>14.11.2025</t>
  </si>
  <si>
    <t>6279306769</t>
  </si>
  <si>
    <t xml:space="preserve">Refundácia nákladov na ubytovanie 4 osoby 4noci </t>
  </si>
  <si>
    <t>vyúčtovanie zálohy cestovné náklady , diéty</t>
  </si>
  <si>
    <t>19.9.2025</t>
  </si>
  <si>
    <t xml:space="preserve">tréning na základe propozícií </t>
  </si>
  <si>
    <t>13.6.2025</t>
  </si>
  <si>
    <t>16.6.2025</t>
  </si>
  <si>
    <t>20.11.2025</t>
  </si>
  <si>
    <t>26.11.2025</t>
  </si>
  <si>
    <t>30.6.2025</t>
  </si>
  <si>
    <t>FV/2/08/2025</t>
  </si>
  <si>
    <t>21.11.2025</t>
  </si>
  <si>
    <t>Refundácia diet rozhodcu počas zasadnutia Európskeho predsedníctva , Francúzsko- 7.-11.11.2025</t>
  </si>
  <si>
    <t>2500036</t>
  </si>
  <si>
    <t xml:space="preserve">Účtovnícke služby </t>
  </si>
  <si>
    <t>Ing. Juraj Chmelo, Certifikované účtovníctvo, Bodona 53A, 92101 Piešťany</t>
  </si>
  <si>
    <t>23.6.2025</t>
  </si>
  <si>
    <t>70250209</t>
  </si>
  <si>
    <t>70250145</t>
  </si>
  <si>
    <t>2585046136</t>
  </si>
  <si>
    <t>23.9.2025</t>
  </si>
  <si>
    <t>36306444</t>
  </si>
  <si>
    <t>2467</t>
  </si>
  <si>
    <t>30.7.2025</t>
  </si>
  <si>
    <t>MTZ sekretariátu- etikety kruhové</t>
  </si>
  <si>
    <t>35729040</t>
  </si>
  <si>
    <t>FaxCopy a.s.Domkárska 15, 821 05 Ružinov Bratislava</t>
  </si>
  <si>
    <t>1297</t>
  </si>
  <si>
    <t>MTZ sekretariátu- poradač</t>
  </si>
  <si>
    <t>35789433</t>
  </si>
  <si>
    <t>KOH-I-NOOR Slovensko, Dialničná cesta 21 Senec, prevádzka Piešťany</t>
  </si>
  <si>
    <t>02179</t>
  </si>
  <si>
    <t>MTZ sekretariátu - kancelárske potreby</t>
  </si>
  <si>
    <t>45336598</t>
  </si>
  <si>
    <t>MaBaK spol s.r.o., Fandyho 11, Piešťany</t>
  </si>
  <si>
    <t>2510282</t>
  </si>
  <si>
    <t>30226406</t>
  </si>
  <si>
    <t>SUNTEQ spol. s.r.o., Vajnorská 89, 83104 Bratislava</t>
  </si>
  <si>
    <t>21431731,2143173</t>
  </si>
  <si>
    <t>3.11.2025</t>
  </si>
  <si>
    <t>Refundácia nákladov na školenie rozhodcov</t>
  </si>
  <si>
    <t>36562939</t>
  </si>
  <si>
    <t>Alza.sk s. r. o., Sliačska 1/D, 831 02 Bratislava</t>
  </si>
  <si>
    <t>70250241</t>
  </si>
  <si>
    <t>20.1.2025</t>
  </si>
  <si>
    <t>B1/01</t>
  </si>
  <si>
    <t>25/001</t>
  </si>
  <si>
    <t>5822365713</t>
  </si>
  <si>
    <t>25/002</t>
  </si>
  <si>
    <t>5826964252</t>
  </si>
  <si>
    <t>25/004</t>
  </si>
  <si>
    <t>Dom športu, s.r.o., Olympijské námestie 1, 831 04 Bratislava</t>
  </si>
  <si>
    <t>Orange Slovensko, a. s.,Metodova 8, 82108 Bratislava</t>
  </si>
  <si>
    <t>25/005</t>
  </si>
  <si>
    <t>25/008</t>
  </si>
  <si>
    <t>5831593188</t>
  </si>
  <si>
    <t>25/012</t>
  </si>
  <si>
    <t>25/010</t>
  </si>
  <si>
    <t>5836242190</t>
  </si>
  <si>
    <t>5845290089</t>
  </si>
  <si>
    <t>25/017</t>
  </si>
  <si>
    <t>5854568315</t>
  </si>
  <si>
    <t>25/026</t>
  </si>
  <si>
    <t>17.2.2025</t>
  </si>
  <si>
    <t>25/007</t>
  </si>
  <si>
    <t>Manipulačný poplatok - podateľna  022025</t>
  </si>
  <si>
    <t>Manipulačný poplatok - podateľna  032025</t>
  </si>
  <si>
    <t>25/009</t>
  </si>
  <si>
    <t>Manipulačný poplatok - podateľna  042025</t>
  </si>
  <si>
    <t>25/011</t>
  </si>
  <si>
    <t>Manipulačný poplatok - podateľna  05/2025</t>
  </si>
  <si>
    <t>25/016</t>
  </si>
  <si>
    <t>Manipulačný poplatok - podateľna  06/2025</t>
  </si>
  <si>
    <t>25/018</t>
  </si>
  <si>
    <t>22.1.2026</t>
  </si>
  <si>
    <t>Manipulačný poplatok - podateľna  07/2025</t>
  </si>
  <si>
    <t>Manipulačný poplatok - podateľna  08/2025</t>
  </si>
  <si>
    <t>25/027</t>
  </si>
  <si>
    <t>25/030</t>
  </si>
  <si>
    <t>B1/02</t>
  </si>
  <si>
    <t>B1/03</t>
  </si>
  <si>
    <t>B1/04</t>
  </si>
  <si>
    <t>B1/05</t>
  </si>
  <si>
    <t>B1/06</t>
  </si>
  <si>
    <t>B1/07</t>
  </si>
  <si>
    <t>B1/09</t>
  </si>
  <si>
    <t>B1/10</t>
  </si>
  <si>
    <t>25/003</t>
  </si>
  <si>
    <t>PK-25/02</t>
  </si>
  <si>
    <t>25/006</t>
  </si>
  <si>
    <t>2025030</t>
  </si>
  <si>
    <t>CP-001</t>
  </si>
  <si>
    <t>V006</t>
  </si>
  <si>
    <t>PK-25/03</t>
  </si>
  <si>
    <t>32469</t>
  </si>
  <si>
    <t>VV-001</t>
  </si>
  <si>
    <t>Refundácia letenky Air Baltic  pri pracovnej ceste -Viedeň - Helsinky a späť- council zasadnutie IWWF</t>
  </si>
  <si>
    <t>25/014</t>
  </si>
  <si>
    <t>25/015</t>
  </si>
  <si>
    <t xml:space="preserve">štartovné 2 pretekári na základe propozícií </t>
  </si>
  <si>
    <t xml:space="preserve">tréning úhrada na základe propozícií 2 pretekári </t>
  </si>
  <si>
    <t>VA-002</t>
  </si>
  <si>
    <t>2FD74333K5642281J</t>
  </si>
  <si>
    <t>NASA Sport S.L., Calle de la Princesa 72, 28008 Madrid, Španielsko</t>
  </si>
  <si>
    <t>IWWF-Interantional waterski and wakeboard federation- region Europe and Africa, Noorddammerlaan 81, 1187 AB Amstelveen, Holandsko</t>
  </si>
  <si>
    <t>VV-002</t>
  </si>
  <si>
    <t>WSZ WasserskiSportzentrum Salmsee, Salmsee, 4221 Steyregg, Rakúsko</t>
  </si>
  <si>
    <t>9RN2612176190224K</t>
  </si>
  <si>
    <t>Va-004</t>
  </si>
  <si>
    <t>VA-004</t>
  </si>
  <si>
    <t>V011</t>
  </si>
  <si>
    <t>Záloha poskytnutá na pracovnú cestu</t>
  </si>
  <si>
    <t xml:space="preserve">Pracovná cesta
Majstrovstvá Európy open , sekcia člny
Názov 
Termín: 5.8.-10.8.2025
Miesto - mesto a štát: Rakúsko, Linz
Spôsob dopravy : auto
Počet všetkých osôb na pracovnej ceste
z toho:
- športovci : 5
-  vedúci výpravy : 1, doprovod -1
</t>
  </si>
  <si>
    <t>V014</t>
  </si>
  <si>
    <t>VA004;V021</t>
  </si>
  <si>
    <t>R21R54041</t>
  </si>
  <si>
    <t>SSD FISSW Servizi srl, Via Giovanni Battista Piranesi 46, 20137 Miláno (MI), Taliansko</t>
  </si>
  <si>
    <t>VA-005</t>
  </si>
  <si>
    <t>928622513R8944344</t>
  </si>
  <si>
    <t xml:space="preserve">štartovné 1 pretekár, úhrada na základe propozícií </t>
  </si>
  <si>
    <t>V013</t>
  </si>
  <si>
    <t>vyúčtovanie ZPC- diety , cestovné náhrady , použite vlastného motorového vozidla</t>
  </si>
  <si>
    <t>B119, 9001132690, ASFINAG/AP/2025/8/95016</t>
  </si>
  <si>
    <t xml:space="preserve">Refundácia nákladov ubytovanie, DZ, zahraničné poistenie </t>
  </si>
  <si>
    <t>IWWC International Wiener Wasserskiclub ,Aufeldgasse 59, 3400 Klosterneuburg, Rakúsko</t>
  </si>
  <si>
    <t>VA-006</t>
  </si>
  <si>
    <t>Nákup medailí na preteky -  Slovakia Trophy 2025</t>
  </si>
  <si>
    <t>25/020</t>
  </si>
  <si>
    <t>Project plus s.r.o., Svätoplukove námestie 3, 949 01 Nitra</t>
  </si>
  <si>
    <t>44842350</t>
  </si>
  <si>
    <t>20250604</t>
  </si>
  <si>
    <t>Nákup cien - poháre na preteky  Finálne Slovenského pohára  2025</t>
  </si>
  <si>
    <t>25/025</t>
  </si>
  <si>
    <t>20250689</t>
  </si>
  <si>
    <t>Nákup cien medaile na preteky -  Pohár Interu 2025</t>
  </si>
  <si>
    <t>LB DESIGN, s.r.o., Záhradná 17, 90201 Pezinok</t>
  </si>
  <si>
    <t>36747599</t>
  </si>
  <si>
    <t>2025309</t>
  </si>
  <si>
    <t>25/023</t>
  </si>
  <si>
    <t>25/024</t>
  </si>
  <si>
    <t>Nákup cien- medaile na preteky :  MSR juniorov a MSR open 2025</t>
  </si>
  <si>
    <t>35774282</t>
  </si>
  <si>
    <t>Victory Sport, s.r.o., Junácka 6, 831 04  Bratislava</t>
  </si>
  <si>
    <t>1000105325</t>
  </si>
  <si>
    <t>MTZ sekretariátu :Toner do tlačiarne</t>
  </si>
  <si>
    <t>25/022</t>
  </si>
  <si>
    <t>5412537873</t>
  </si>
  <si>
    <t>V009</t>
  </si>
  <si>
    <t>V010</t>
  </si>
  <si>
    <t>20731383JY922292S</t>
  </si>
  <si>
    <t>VA-007</t>
  </si>
  <si>
    <t>úhrada štartovného na základe propozícií 5 športovcov</t>
  </si>
  <si>
    <t>IWWF-Interantional waterski and wakeboard federation- region Europe and Africa- IWWF Cable Wakeboard Counci, Holandsko</t>
  </si>
  <si>
    <t xml:space="preserve">Refundácia nákladov na ubytovanie zúčastnených </t>
  </si>
  <si>
    <t>RN-009</t>
  </si>
  <si>
    <t>2510288;5411551671</t>
  </si>
  <si>
    <t xml:space="preserve">Pracovná cesta
Majstrovstvá Európy juniorov- sekcia wakeboard za vlekom
Termín: 18.8.-24.8.2025
Miesto -Poľsko
Spôsob dopravy : auto
Počet všetkých osôb na pracovnej ceste
z toho:
- športovci : 5
-  vedúci výpravy : 1
</t>
  </si>
  <si>
    <t>VA-011</t>
  </si>
  <si>
    <t>V012</t>
  </si>
  <si>
    <t xml:space="preserve">Pracovná cesta:
Tréningový pobyt pred Majstrovstvá Európy juniorov a open - sekcia vodné lyžovanie za vlekom
Termín:  19.9.-23.9.2025
Miesto -Nemecko
Spôsob dopravy : auto
Počet všetkých osôb na pracovnej ceste
z toho:
- športovci : 11
-  vedúci výpravy : 2
</t>
  </si>
  <si>
    <t xml:space="preserve">Pracovná cesta: Majstrovstvá SR a ČR
miesto konania: Oleksovice, Česká republika
termín (od-do) :15.-17.8.2025
počet športovcov: 10
Počet rozhodcov: 4, funkcionárov: 1
</t>
  </si>
  <si>
    <t>Refundácia nákladov na ZPC - poistenie športovcov</t>
  </si>
  <si>
    <t>25/029</t>
  </si>
  <si>
    <t>VA-009</t>
  </si>
  <si>
    <t>RN-001; VA-009</t>
  </si>
  <si>
    <t>65604627</t>
  </si>
  <si>
    <t>V015</t>
  </si>
  <si>
    <t>25/040</t>
  </si>
  <si>
    <t>Vzdelávanie-  ročný prístup Pragmasys</t>
  </si>
  <si>
    <t>VV-004</t>
  </si>
  <si>
    <t>25/041</t>
  </si>
  <si>
    <t>25/035</t>
  </si>
  <si>
    <t>služby providera webovej stránky waterski.sk - poplatok za doménu, webhosting, podpora PHP</t>
  </si>
  <si>
    <t>Webglobe-Yegon, s.r.o. Stará Prievozská 2, 821 09 Bratislava</t>
  </si>
  <si>
    <t>MTZ  rozhodcov  videoprenos na preteky</t>
  </si>
  <si>
    <t>RN-005</t>
  </si>
  <si>
    <t>25/019;V007</t>
  </si>
  <si>
    <t>FV/1/8/2025/W</t>
  </si>
  <si>
    <t>13.6.2025; 3.7.2025</t>
  </si>
  <si>
    <t>úhrada štartovného :  4 športovci na základe propozícií</t>
  </si>
  <si>
    <t xml:space="preserve">Mobilný telefón 0905712830 </t>
  </si>
  <si>
    <t xml:space="preserve">Poplatok za virtuálne sídlo zväzu na rok 2025 </t>
  </si>
  <si>
    <t>Ročný registračný poplatok do medzinárodnej federácie IWWF</t>
  </si>
  <si>
    <t>generálny sekretár- Denisa Oravcová</t>
  </si>
  <si>
    <t>Licencie EMS- sekcia  wakeboard 7 ks</t>
  </si>
  <si>
    <t xml:space="preserve">Elena Kunert </t>
  </si>
  <si>
    <t xml:space="preserve">Letenka 2 osoby </t>
  </si>
  <si>
    <t>vedúci družstva- Tomáš Schuster</t>
  </si>
  <si>
    <t xml:space="preserve">Pracovná cesta
Majstrovstvá Európy juniorov , sekcia člny
Termín: 13.7.-21.7.2025
Miesto - mesto a štát: Španielsko, Sesena
Spôsob dopravy : letecky
Počet všetkých osôb na pracovnej ceste
z toho:
- športovci : 2
-  vedúci výpravy : 1
</t>
  </si>
  <si>
    <t>vyúčtovanie výjazdu: diety-3 osoby, ubytovanie,požičovňa auta,  letenky 1 osoba</t>
  </si>
  <si>
    <t>Marek Mlynek</t>
  </si>
  <si>
    <t>Refundácia telovýchovná prehliadka ergometria reprezentanta Marek Mlynek ( Klinika Junácka a.s.)</t>
  </si>
  <si>
    <t>štartovné  pretekári - na základe propozícié 5 pretekárov x 280 EUR</t>
  </si>
  <si>
    <t>Vedúci družstva -Marek Mlynek</t>
  </si>
  <si>
    <t>Peter Oravec</t>
  </si>
  <si>
    <t>Martin Eliáš</t>
  </si>
  <si>
    <t>Refundácia časti nákladov na ubytovanie 1 osoba 1 noc ( Adrián Eliáš), nárok 30 eur</t>
  </si>
  <si>
    <t>oficiálny tréning úhrada na základe propozícií  1 pretekár</t>
  </si>
  <si>
    <t>Ivan  Oravec - vedúci družstva</t>
  </si>
  <si>
    <t xml:space="preserve">Pracovná cesta
Majstrovstvá Sveta open , sekcia člny
Termín:24.-31.8.2025
Miesto - mesto a štát: Taliansko, Recetto
Spôsob dopravy : auto
Počet všetkých osôb na pracovnej ceste
z toho:
- športovci : 1
-  vedúci výpravy : 1, funkcionár:1
</t>
  </si>
  <si>
    <t>Refundácia nákladov lekárska prehliadky 2 x športovci ( Imunosport ) ( Z. Oravcová, P. Oravec)</t>
  </si>
  <si>
    <t>vedúci družstva-Maroš Tuhovčák</t>
  </si>
  <si>
    <t xml:space="preserve">Vyúčtovanie ZPC - diety 6 osôb, cestovné náhrady zúťastnených </t>
  </si>
  <si>
    <t>Miloš Kusý</t>
  </si>
  <si>
    <t>Generálny sekretár - Denisa Oravcová</t>
  </si>
  <si>
    <t>refundácia na vlastný účet- úhrada tréningu príprava pred ME</t>
  </si>
  <si>
    <t xml:space="preserve">Vedúci družstva- Alexander Vaško </t>
  </si>
  <si>
    <t>Elena Kunert</t>
  </si>
  <si>
    <t xml:space="preserve">Pracovná cesta
Majstrovstvá Európy do 21 rokov , sekcia člny
Názov 
Termín: 19.8.-22.8.2025
Miesto - mesto a štát: Rakúsko, Viedeň
Spôsob dopravy : auto
Počet všetkých osôb na pracovnej ceste
z toho:
- športovci : 4
-  vedúci výpravy : 1
</t>
  </si>
  <si>
    <t>19.2.2025</t>
  </si>
  <si>
    <t>6.5.2025</t>
  </si>
  <si>
    <t>20.5.2025</t>
  </si>
  <si>
    <t>22.12.2025</t>
  </si>
  <si>
    <t>vyúčtovanie nákladov športovca ( Adrián Eliáš) - cestovné náhrady KE- Linz a späť</t>
  </si>
  <si>
    <t>23.8.2025</t>
  </si>
  <si>
    <t>1.7.2025</t>
  </si>
  <si>
    <t>25.4.2025</t>
  </si>
  <si>
    <t>18.8.2025</t>
  </si>
  <si>
    <t>4.8.2025</t>
  </si>
  <si>
    <t>1.12.2025</t>
  </si>
  <si>
    <t>22.9.2025</t>
  </si>
  <si>
    <t>15.12.2025</t>
  </si>
  <si>
    <t>3.12.2025</t>
  </si>
  <si>
    <t>26.9.2025</t>
  </si>
  <si>
    <t>24.11.2025</t>
  </si>
  <si>
    <t>25.7.2025</t>
  </si>
  <si>
    <t>Mgr. Alexander Vaško -predseda SZVW</t>
  </si>
  <si>
    <t>Kontaktná osoba zodpovedná za vyplnený formulár
meno a priezvisko: Ing. Denisa Oravcová
e-mail:  waterski@waterski.sk
tel. kontakt (mobil): 0918 808 923</t>
  </si>
  <si>
    <t>13.4.2026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</si>
</sst>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color rgb="FF000000"/>
      <name val="Arial"/>
      <family val="2"/>
      <charset val="238"/>
    </font>
    <font>
      <sz val="8"/>
      <color rgb="FF000000"/>
      <name val="Arial"/>
      <family val="2"/>
    </font>
    <font>
      <sz val="8"/>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9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89" fillId="17" borderId="0" xfId="0" applyNumberFormat="1" applyFont="1" applyFill="1" applyAlignment="1" applyProtection="1">
      <alignment vertical="top" wrapText="1"/>
      <protection locked="0"/>
    </xf>
    <xf numFmtId="3" fontId="89" fillId="17" borderId="0" xfId="0" applyNumberFormat="1" applyFont="1" applyFill="1" applyAlignment="1" applyProtection="1">
      <alignment horizontal="center" vertical="top"/>
      <protection locked="0"/>
    </xf>
    <xf numFmtId="3" fontId="1" fillId="3" borderId="0" xfId="0" applyNumberFormat="1" applyFont="1" applyFill="1" applyBorder="1" applyAlignment="1" applyProtection="1">
      <alignment horizontal="center" vertical="top"/>
      <protection locked="0"/>
    </xf>
    <xf numFmtId="14" fontId="1" fillId="3" borderId="0" xfId="0" applyNumberFormat="1" applyFont="1" applyFill="1" applyAlignment="1" applyProtection="1">
      <alignment horizontal="left" vertical="top"/>
      <protection locked="0"/>
    </xf>
    <xf numFmtId="0" fontId="63" fillId="0" borderId="0" xfId="0" applyFont="1" applyFill="1"/>
    <xf numFmtId="4" fontId="90" fillId="17" borderId="0" xfId="0" applyNumberFormat="1" applyFont="1" applyFill="1" applyAlignment="1" applyProtection="1">
      <alignment vertical="top"/>
      <protection locked="0"/>
    </xf>
    <xf numFmtId="4" fontId="91" fillId="17" borderId="0" xfId="0" applyNumberFormat="1" applyFont="1" applyFill="1" applyAlignment="1" applyProtection="1">
      <alignment vertical="top"/>
      <protection locked="0"/>
    </xf>
    <xf numFmtId="4" fontId="91" fillId="3" borderId="0" xfId="0" applyNumberFormat="1" applyFont="1" applyFill="1" applyBorder="1" applyAlignment="1" applyProtection="1">
      <alignment vertical="top"/>
      <protection locked="0"/>
    </xf>
    <xf numFmtId="4" fontId="91" fillId="3" borderId="0" xfId="0" applyNumberFormat="1" applyFont="1" applyFill="1" applyAlignment="1" applyProtection="1">
      <alignment vertical="top"/>
      <protection locked="0"/>
    </xf>
    <xf numFmtId="49" fontId="8" fillId="3" borderId="0" xfId="0" applyNumberFormat="1" applyFont="1" applyFill="1" applyAlignment="1" applyProtection="1">
      <alignment vertical="top" wrapText="1"/>
      <protection locked="0"/>
    </xf>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20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8" val="6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8" t="s">
        <v>0</v>
      </c>
      <c r="C1" s="327"/>
      <c r="D1" s="32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8"/>
      <c r="D21" s="328"/>
    </row>
    <row r="22" spans="1:4" x14ac:dyDescent="0.25">
      <c r="C22" s="329"/>
      <c r="D22" s="328"/>
    </row>
    <row r="23" spans="1:4" ht="66" x14ac:dyDescent="0.25">
      <c r="A23" s="23" t="s">
        <v>1379</v>
      </c>
      <c r="C23" s="255"/>
      <c r="D23" s="256"/>
    </row>
    <row r="24" spans="1:4" ht="12.75" customHeight="1" x14ac:dyDescent="0.25">
      <c r="C24" s="325"/>
      <c r="D24" s="326"/>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95"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950000000000003"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7"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zväz vodného lyžovania a wakeboardingu, Garbiarska 5, Košice, 040 01</v>
      </c>
      <c r="B1" s="380"/>
      <c r="C1" s="380"/>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1" t="s">
        <v>1275</v>
      </c>
      <c r="F3" s="382"/>
      <c r="N3" s="137" t="str">
        <f t="shared" si="0"/>
        <v>c - príspevok Slovenskému paralympijskému výboru</v>
      </c>
      <c r="O3" s="137" t="s">
        <v>342</v>
      </c>
      <c r="P3" s="137" t="str">
        <f>Spolu!B19</f>
        <v>príspevok Slovenskému paralympijskému výboru</v>
      </c>
    </row>
    <row r="4" spans="1:16" ht="45.75" customHeight="1" x14ac:dyDescent="0.25">
      <c r="E4" s="382"/>
      <c r="F4" s="382"/>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1307</v>
      </c>
      <c r="B12" s="383"/>
      <c r="C12" s="383"/>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85" t="s">
        <v>1309</v>
      </c>
      <c r="C14" s="386"/>
      <c r="F14" s="313"/>
      <c r="N14" s="137" t="str">
        <f t="shared" si="0"/>
        <v xml:space="preserve">n - </v>
      </c>
      <c r="O14" s="137" t="s">
        <v>364</v>
      </c>
    </row>
    <row r="15" spans="1:16" ht="34.35" customHeight="1" x14ac:dyDescent="0.25">
      <c r="A15" s="139" t="s">
        <v>1310</v>
      </c>
      <c r="B15" s="385"/>
      <c r="C15" s="386"/>
      <c r="F15" s="388"/>
      <c r="N15" s="137" t="str">
        <f t="shared" si="0"/>
        <v xml:space="preserve">o - </v>
      </c>
      <c r="O15" s="137" t="s">
        <v>365</v>
      </c>
    </row>
    <row r="16" spans="1:16" x14ac:dyDescent="0.25">
      <c r="A16" s="139" t="s">
        <v>1294</v>
      </c>
      <c r="B16" s="142">
        <f>F8</f>
        <v>0</v>
      </c>
      <c r="C16" s="137"/>
      <c r="F16" s="388"/>
      <c r="N16" s="137" t="str">
        <f t="shared" si="0"/>
        <v xml:space="preserve">p - </v>
      </c>
      <c r="O16" s="137" t="s">
        <v>366</v>
      </c>
    </row>
    <row r="17" spans="1:16" ht="32.1" customHeight="1" x14ac:dyDescent="0.25">
      <c r="A17" s="139" t="s">
        <v>1297</v>
      </c>
      <c r="B17" s="142">
        <f>F9</f>
        <v>0</v>
      </c>
      <c r="C17" s="137"/>
      <c r="F17" s="388"/>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30793203</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1302</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89" t="s">
        <v>1316</v>
      </c>
      <c r="B2" s="389"/>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V2</v>
      </c>
      <c r="I2" s="334"/>
    </row>
    <row r="3" spans="1:11" ht="13.8" x14ac:dyDescent="0.25">
      <c r="A3" s="40"/>
      <c r="B3" s="40"/>
      <c r="C3" s="40"/>
      <c r="D3" s="40"/>
      <c r="E3" s="40"/>
      <c r="F3" s="40"/>
      <c r="G3" s="40"/>
      <c r="H3" s="335">
        <f>+Doklady!I101</f>
        <v>45887</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06" priority="2" stopIfTrue="1">
      <formula>$A78&lt;&gt;""</formula>
    </cfRule>
  </conditionalFormatting>
  <conditionalFormatting sqref="A8:I76 I78">
    <cfRule type="expression" dxfId="205" priority="7" stopIfTrue="1">
      <formula>$A8&lt;&gt;""</formula>
    </cfRule>
  </conditionalFormatting>
  <conditionalFormatting sqref="B78:H2888">
    <cfRule type="expression" dxfId="204" priority="3" stopIfTrue="1">
      <formula>$A78&lt;&gt;""</formula>
    </cfRule>
  </conditionalFormatting>
  <conditionalFormatting sqref="D2886:D2913">
    <cfRule type="expression" dxfId="203"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9" t="s">
        <v>311</v>
      </c>
      <c r="B1" s="340"/>
      <c r="C1" s="174">
        <v>45838</v>
      </c>
      <c r="D1" s="26"/>
      <c r="G1" s="252">
        <v>45688</v>
      </c>
    </row>
    <row r="2" spans="1:7" ht="13.8" x14ac:dyDescent="0.25">
      <c r="A2" s="28"/>
      <c r="B2" s="28"/>
      <c r="G2" s="252">
        <v>45716</v>
      </c>
    </row>
    <row r="3" spans="1:7" ht="13.8" x14ac:dyDescent="0.25">
      <c r="A3" s="30" t="s">
        <v>312</v>
      </c>
      <c r="B3" s="337" t="str">
        <f>INDEX(Adr!B:B,Doklady!B102+1)</f>
        <v>Slovenský zväz vodného lyžovania a wakeboardingu</v>
      </c>
      <c r="C3" s="337"/>
      <c r="D3" s="337"/>
      <c r="G3" s="252">
        <v>45747</v>
      </c>
    </row>
    <row r="4" spans="1:7" ht="13.8" x14ac:dyDescent="0.25">
      <c r="A4" s="30" t="s">
        <v>313</v>
      </c>
      <c r="B4" s="29" t="str">
        <f>RIGHT("0000"&amp;INDEX(Adr!A:A,Doklady!B102+1),8)</f>
        <v>30793203</v>
      </c>
      <c r="G4" s="252">
        <v>45777</v>
      </c>
    </row>
    <row r="5" spans="1:7" ht="13.8" x14ac:dyDescent="0.25">
      <c r="A5" s="30" t="s">
        <v>314</v>
      </c>
      <c r="B5" s="29" t="str">
        <f>INDEX(Adr!D:D,Doklady!B102+1)&amp;", "&amp;INDEX(Adr!E:E,Doklady!B102+1)</f>
        <v>Garbiarska 5, Košice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30430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30430</v>
      </c>
      <c r="G15" s="252"/>
    </row>
    <row r="16" spans="1:7" ht="13.8" x14ac:dyDescent="0.25">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abSelected="1" topLeftCell="A20"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49" t="s">
        <v>1503</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INDEX(Adr!B2:B87,Doklady!B102)</f>
        <v>Slovenský zväz vodného lyžovania a wakeboardingu</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30793203</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Garbiarska 5, Košice, 040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2">
        <f>SUMIF(K:K,A10,I:I)</f>
        <v>0</v>
      </c>
      <c r="F10" s="343"/>
      <c r="L10" s="120" t="s">
        <v>334</v>
      </c>
      <c r="M10" s="118"/>
      <c r="N10" s="118"/>
      <c r="O10" s="118"/>
      <c r="P10" s="118"/>
      <c r="Q10" s="118"/>
      <c r="R10" s="118"/>
      <c r="S10" s="118"/>
    </row>
    <row r="11" spans="1:26" ht="17.399999999999999" x14ac:dyDescent="0.3">
      <c r="A11" s="69" t="s">
        <v>319</v>
      </c>
      <c r="B11" s="70" t="s">
        <v>320</v>
      </c>
      <c r="C11" s="126">
        <f>SUMIF(FP!J:J,Doklady!$B$1&amp;A11,FP!D:D)</f>
        <v>30430</v>
      </c>
      <c r="D11" s="126">
        <f>+C11-E11</f>
        <v>30430</v>
      </c>
      <c r="E11" s="353">
        <f>+I39-I42+I44-I47</f>
        <v>0</v>
      </c>
      <c r="F11" s="354"/>
      <c r="J11" s="176"/>
      <c r="L11" s="161" t="str">
        <f>L41</f>
        <v>a - vodné lyžovanie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2">
        <f>SUMIF(K:K,A12,I:I)</f>
        <v>0</v>
      </c>
      <c r="F12" s="343"/>
      <c r="J12" s="177"/>
      <c r="L12" s="161" t="str">
        <f>L42</f>
        <v>a - vodné lyžovanie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2" t="s">
        <v>336</v>
      </c>
      <c r="C16" s="363"/>
      <c r="D16" s="363"/>
      <c r="E16" s="363"/>
      <c r="F16" s="363"/>
      <c r="G16" s="363"/>
      <c r="H16" s="364"/>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7" t="s">
        <v>339</v>
      </c>
      <c r="C17" s="357"/>
      <c r="D17" s="357"/>
      <c r="E17" s="357"/>
      <c r="F17" s="357"/>
      <c r="G17" s="357"/>
      <c r="H17" s="357"/>
      <c r="I17" s="73">
        <f>SUMIF(FP!I:I,Doklady!$B$1&amp;A17,FP!D:D)</f>
        <v>30430</v>
      </c>
      <c r="T17" s="86"/>
    </row>
    <row r="18" spans="1:20" x14ac:dyDescent="0.2">
      <c r="A18" s="135" t="s">
        <v>340</v>
      </c>
      <c r="B18" s="357" t="s">
        <v>341</v>
      </c>
      <c r="C18" s="357"/>
      <c r="D18" s="357"/>
      <c r="E18" s="357"/>
      <c r="F18" s="357"/>
      <c r="G18" s="357"/>
      <c r="H18" s="357"/>
      <c r="I18" s="73">
        <f>SUMIF(FP!I:I,Doklady!$B$1&amp;A18,FP!D:D)</f>
        <v>0</v>
      </c>
    </row>
    <row r="19" spans="1:20" x14ac:dyDescent="0.2">
      <c r="A19" s="115" t="s">
        <v>342</v>
      </c>
      <c r="B19" s="357" t="s">
        <v>343</v>
      </c>
      <c r="C19" s="357"/>
      <c r="D19" s="357"/>
      <c r="E19" s="357"/>
      <c r="F19" s="357"/>
      <c r="G19" s="357"/>
      <c r="H19" s="357"/>
      <c r="I19" s="73">
        <f>SUMIF(FP!I:I,Doklady!$B$1&amp;A19,FP!D:D)</f>
        <v>0</v>
      </c>
    </row>
    <row r="20" spans="1:20" x14ac:dyDescent="0.2">
      <c r="A20" s="135" t="s">
        <v>344</v>
      </c>
      <c r="B20" s="346" t="s">
        <v>345</v>
      </c>
      <c r="C20" s="347"/>
      <c r="D20" s="347"/>
      <c r="E20" s="347"/>
      <c r="F20" s="347"/>
      <c r="G20" s="347"/>
      <c r="H20" s="348"/>
      <c r="I20" s="73">
        <f>SUMIF(FP!I:I,Doklady!$B$1&amp;A20,FP!D:D)</f>
        <v>0</v>
      </c>
      <c r="T20" s="86"/>
    </row>
    <row r="21" spans="1:20" x14ac:dyDescent="0.2">
      <c r="A21" s="115" t="s">
        <v>346</v>
      </c>
      <c r="B21" s="346" t="s">
        <v>347</v>
      </c>
      <c r="C21" s="347"/>
      <c r="D21" s="347"/>
      <c r="E21" s="347"/>
      <c r="F21" s="347"/>
      <c r="G21" s="347"/>
      <c r="H21" s="348"/>
      <c r="I21" s="73">
        <f>SUMIF(FP!I:I,Doklady!$B$1&amp;A21,FP!D:D)</f>
        <v>0</v>
      </c>
      <c r="T21" s="86"/>
    </row>
    <row r="22" spans="1:20" x14ac:dyDescent="0.2">
      <c r="A22" s="135" t="s">
        <v>348</v>
      </c>
      <c r="B22" s="365" t="s">
        <v>349</v>
      </c>
      <c r="C22" s="366"/>
      <c r="D22" s="366"/>
      <c r="E22" s="366"/>
      <c r="F22" s="366"/>
      <c r="G22" s="366"/>
      <c r="H22" s="367"/>
      <c r="I22" s="73">
        <f>SUMIF(FP!I:I,Doklady!$B$1&amp;A22,FP!D:D)</f>
        <v>0</v>
      </c>
      <c r="T22" s="86"/>
    </row>
    <row r="23" spans="1:20" x14ac:dyDescent="0.2">
      <c r="A23" s="115" t="s">
        <v>350</v>
      </c>
      <c r="B23" s="346" t="s">
        <v>351</v>
      </c>
      <c r="C23" s="347"/>
      <c r="D23" s="347"/>
      <c r="E23" s="347"/>
      <c r="F23" s="347"/>
      <c r="G23" s="347"/>
      <c r="H23" s="348"/>
      <c r="I23" s="73">
        <f>SUMIF(FP!I:I,Doklady!$B$1&amp;A23,FP!D:D)</f>
        <v>0</v>
      </c>
      <c r="T23" s="86"/>
    </row>
    <row r="24" spans="1:20" x14ac:dyDescent="0.2">
      <c r="A24" s="135" t="s">
        <v>352</v>
      </c>
      <c r="B24" s="346" t="s">
        <v>353</v>
      </c>
      <c r="C24" s="347"/>
      <c r="D24" s="347"/>
      <c r="E24" s="347"/>
      <c r="F24" s="347"/>
      <c r="G24" s="347"/>
      <c r="H24" s="348"/>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361</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vodné lyžovanie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6086</v>
      </c>
      <c r="G39" s="78">
        <f>+MAX(I39-C39-D39-E39-F39-H39,0)</f>
        <v>24344</v>
      </c>
      <c r="H39" s="78">
        <f>+IFERROR(VLOOKUP(K40&amp;" - kapitálové transfery",B$53:C$90,2,0),0)</f>
        <v>0</v>
      </c>
      <c r="I39" s="73">
        <f>SUMIF(FP!K:K,K40,FP!D:D)</f>
        <v>30430</v>
      </c>
      <c r="L39" s="84">
        <f>COUNTIF(FP!N:N,Doklady!B1&amp;"aK")</f>
        <v>0</v>
      </c>
      <c r="T39" s="86"/>
    </row>
    <row r="40" spans="1:21" x14ac:dyDescent="0.2">
      <c r="A40" s="115" t="s">
        <v>338</v>
      </c>
      <c r="B40" s="116" t="s">
        <v>377</v>
      </c>
      <c r="C40" s="78">
        <f>DSUM(Doklady!A103:J9987,"GGG",Spolu!L40:M42)</f>
        <v>0</v>
      </c>
      <c r="D40" s="78">
        <f>DSUM(Doklady!A103:J9987,"GGG",Spolu!N40:O42)</f>
        <v>1180</v>
      </c>
      <c r="E40" s="78">
        <f>DSUM(Doklady!A103:J9987,"GGG",Spolu!P40:Q42)</f>
        <v>19210.59</v>
      </c>
      <c r="F40" s="78">
        <f>DSUM(Doklady!A103:J9987,"GGG",Spolu!R40:S42)</f>
        <v>2695.7100000000005</v>
      </c>
      <c r="G40" s="78">
        <f>DSUM(Doklady!A103:J9987,"GGG",Spolu!T40:U42)-H40</f>
        <v>7343.7</v>
      </c>
      <c r="H40" s="78">
        <f>+IFERROR(VLOOKUP(K40&amp;" - kapitálové transfery",B$53:D$90,3,0),0)</f>
        <v>0</v>
      </c>
      <c r="I40" s="73">
        <f>+C40+D40+E40+F40+G40+H40</f>
        <v>30430</v>
      </c>
      <c r="J40" s="218" t="str">
        <f>+K45</f>
        <v>.</v>
      </c>
      <c r="K40" s="218" t="str">
        <f>IF(L38&gt;0,INDEX(FP!K:K,Doklady!B2),".")</f>
        <v>vodné lyžovanie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vodné lyžovanie - bežné transfery</v>
      </c>
      <c r="M41" s="120">
        <v>1</v>
      </c>
      <c r="N41" s="161" t="str">
        <f>+L41</f>
        <v>a - vodné lyžovanie - bežné transfery</v>
      </c>
      <c r="O41" s="120">
        <v>2</v>
      </c>
      <c r="P41" s="161" t="str">
        <f>+L41</f>
        <v>a - vodné lyžovanie - bežné transfery</v>
      </c>
      <c r="Q41" s="120">
        <v>3</v>
      </c>
      <c r="R41" s="161" t="str">
        <f>+L41</f>
        <v>a - vodné lyžovanie - bežné transfery</v>
      </c>
      <c r="S41" s="120">
        <v>4</v>
      </c>
      <c r="T41" s="161" t="str">
        <f>+L41</f>
        <v>a - vodné lyžovanie - bežné transfery</v>
      </c>
      <c r="U41" s="120">
        <v>5</v>
      </c>
    </row>
    <row r="42" spans="1:21" ht="10.5" customHeight="1" x14ac:dyDescent="0.2">
      <c r="A42" s="115" t="s">
        <v>338</v>
      </c>
      <c r="B42" s="116" t="s">
        <v>380</v>
      </c>
      <c r="C42" s="73">
        <f>+C40</f>
        <v>0</v>
      </c>
      <c r="D42" s="216">
        <f>+D40</f>
        <v>1180</v>
      </c>
      <c r="E42" s="216">
        <f>+E40</f>
        <v>19210.59</v>
      </c>
      <c r="F42" s="216">
        <f>+MIN(F39:F40)</f>
        <v>2695.7100000000005</v>
      </c>
      <c r="G42" s="216">
        <f>+MIN(G39+MAX(F39-F40,0)-MAX(E40-E39,0)-MAX(D40-D39,0)-MAX(C40-C39,0),G40)</f>
        <v>7343.7</v>
      </c>
      <c r="H42" s="216">
        <f>+MIN(H39:H40)</f>
        <v>0</v>
      </c>
      <c r="I42" s="73">
        <f>+C42+D42+E42+MIN(F39:F40)+G42+H42</f>
        <v>30430</v>
      </c>
      <c r="J42" s="219">
        <f>+K47</f>
        <v>0</v>
      </c>
      <c r="K42" s="219">
        <f>+I42-H42</f>
        <v>30430</v>
      </c>
      <c r="L42" s="161" t="str">
        <f>+SUBSTITUTE(L41,"bežné","kapitálové")</f>
        <v>a - vodné lyžovanie - kapitálové transfery</v>
      </c>
      <c r="M42" s="120">
        <v>1</v>
      </c>
      <c r="N42" s="161" t="str">
        <f>+L42</f>
        <v>a - vodné lyžovanie - kapitálové transfery</v>
      </c>
      <c r="O42" s="120">
        <v>2</v>
      </c>
      <c r="P42" s="161" t="str">
        <f>+L42</f>
        <v>a - vodné lyžovanie - kapitálové transfery</v>
      </c>
      <c r="Q42" s="120">
        <v>3</v>
      </c>
      <c r="R42" s="161" t="str">
        <f>+L42</f>
        <v>a - vodné lyžovanie - kapitálové transfery</v>
      </c>
      <c r="S42" s="120">
        <v>4</v>
      </c>
      <c r="T42" s="161" t="str">
        <f>+L42</f>
        <v>a - vodné lyžovanie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DSUM(Doklady!A103:J9987,"GGG",Spolu!L45:M47)</f>
        <v>0</v>
      </c>
      <c r="D45" s="78">
        <f>DSUM(Doklady!A103:J9987,"GGG",Spolu!N45:O47)</f>
        <v>0</v>
      </c>
      <c r="E45" s="78">
        <f>DSUM(Doklady!A103:J9987,"GGG",Spolu!P45:Q47)</f>
        <v>0</v>
      </c>
      <c r="F45" s="78">
        <f>DSUM(Doklady!A103:J9987,"GGG",Spolu!R45:S47)</f>
        <v>0</v>
      </c>
      <c r="G45" s="78">
        <f>DSUM(Doklady!A103:J9987,"GGG",Spolu!T45:U47)-H45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vodné lyžovanie - bežné transfery</v>
      </c>
      <c r="C53" s="73">
        <f>IF(A53&lt;&gt;"",INDEX(FP!D:D,Doklady!B$2+(ROW()-53)),"")</f>
        <v>30430</v>
      </c>
      <c r="D53" s="73">
        <f>IF(A53&lt;&gt;"",Doklady!I1-Doklady!J1,"")</f>
        <v>30430</v>
      </c>
      <c r="E53" s="73">
        <f>IF(A53&lt;&gt;"",MIN(D53,C53)*Doklady!C1/(1-Doklady!C1),"")</f>
        <v>0</v>
      </c>
      <c r="F53" s="71">
        <f>IF(A53&lt;&gt;"",Doklady!J1,"")</f>
        <v>0</v>
      </c>
      <c r="G53" s="73">
        <f>+IFERROR(HLOOKUP(IF(RIGHT(B53,15)="bežné transfery",LEFT(B53,LEN(B53)-18),0),$J$40:$K$42,3,0),MIN(C53,D53))</f>
        <v>30430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30430</v>
      </c>
      <c r="D130" s="228">
        <f t="shared" ref="D130:I130" si="9">SUM(D53:D129)</f>
        <v>30430</v>
      </c>
      <c r="E130" s="228">
        <f t="shared" si="9"/>
        <v>0</v>
      </c>
      <c r="F130" s="228">
        <f t="shared" si="9"/>
        <v>0</v>
      </c>
      <c r="G130" s="228">
        <f t="shared" si="9"/>
        <v>30430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t="s">
        <v>1810</v>
      </c>
      <c r="C140" s="229"/>
      <c r="D140" s="361" t="s">
        <v>1808</v>
      </c>
      <c r="E140" s="361"/>
      <c r="F140" s="361"/>
      <c r="G140" s="361"/>
      <c r="H140" s="361"/>
      <c r="I140" s="361"/>
      <c r="J140" s="85"/>
    </row>
    <row r="141" spans="1:26" ht="68.25" customHeight="1" x14ac:dyDescent="0.25">
      <c r="A141" s="9"/>
      <c r="B141" s="283" t="s">
        <v>1809</v>
      </c>
      <c r="C141" s="214"/>
      <c r="D141" s="341" t="s">
        <v>397</v>
      </c>
      <c r="E141" s="341"/>
      <c r="F141" s="341"/>
      <c r="G141" s="341"/>
      <c r="H141" s="341"/>
      <c r="I141" s="34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202" priority="43" stopIfTrue="1" operator="lessThanOrEqual">
      <formula>0</formula>
    </cfRule>
    <cfRule type="cellIs" dxfId="201" priority="44" stopIfTrue="1" operator="greaterThan">
      <formula>0</formula>
    </cfRule>
  </conditionalFormatting>
  <conditionalFormatting sqref="D53:D129">
    <cfRule type="expression" dxfId="200" priority="31" stopIfTrue="1">
      <formula>$C53=$D53</formula>
    </cfRule>
    <cfRule type="expression" dxfId="199" priority="33" stopIfTrue="1">
      <formula>$C53&lt;&gt;$D53</formula>
    </cfRule>
  </conditionalFormatting>
  <conditionalFormatting sqref="E9:F9">
    <cfRule type="expression" dxfId="198" priority="38" stopIfTrue="1">
      <formula>SUM($E$10:$F$14)&gt;0</formula>
    </cfRule>
  </conditionalFormatting>
  <conditionalFormatting sqref="G53:G129">
    <cfRule type="expression" dxfId="197" priority="13" stopIfTrue="1">
      <formula>$C53=$G53</formula>
    </cfRule>
    <cfRule type="expression" dxfId="196" priority="14" stopIfTrue="1">
      <formula>$C53&lt;&gt;$G53</formula>
    </cfRule>
  </conditionalFormatting>
  <conditionalFormatting sqref="I42">
    <cfRule type="cellIs" dxfId="195" priority="1" stopIfTrue="1" operator="greaterThan">
      <formula>0</formula>
    </cfRule>
  </conditionalFormatting>
  <conditionalFormatting sqref="I47">
    <cfRule type="cellIs" dxfId="194" priority="15" stopIfTrue="1" operator="greaterThan">
      <formula>0</formula>
    </cfRule>
  </conditionalFormatting>
  <conditionalFormatting sqref="I53:I129">
    <cfRule type="cellIs" dxfId="193" priority="40" stopIfTrue="1" operator="equal">
      <formula>0</formula>
    </cfRule>
    <cfRule type="cellIs" dxfId="19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4987"/>
  <sheetViews>
    <sheetView topLeftCell="A171" zoomScaleNormal="100" workbookViewId="0">
      <selection activeCell="E188" sqref="E18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7.6640625" style="91" customWidth="1"/>
    <col min="12" max="12" width="5.5546875" style="90" customWidth="1"/>
    <col min="13" max="13" width="12.33203125" style="90" customWidth="1"/>
    <col min="14" max="25" width="5.5546875" style="90" customWidth="1"/>
    <col min="26" max="16384" width="11.44140625" style="8"/>
  </cols>
  <sheetData>
    <row r="1" spans="1:25" s="6" customFormat="1" ht="10.8" hidden="1" thickBot="1" x14ac:dyDescent="0.25">
      <c r="A1" s="231" t="str">
        <f>IF(ROW()&lt;=B$3,INDEX(FP!F:F,B$2+ROW()-1)&amp;" - "&amp;INDEX(FP!C:C,B$2+ROW()-1),"")</f>
        <v>a - vodné lyžovanie - bežné transfery</v>
      </c>
      <c r="B1" s="232" t="str">
        <f>INDEX(Adr!A:A,B102+1)</f>
        <v>30793203</v>
      </c>
      <c r="C1" s="233">
        <f>IF(ROW()&lt;=B$3,INDEX(FP!E:E,B$2+ROW()-1),"")</f>
        <v>0</v>
      </c>
      <c r="D1" s="234" t="str">
        <f>IF(ROW()&lt;=B$3,INDEX(FP!F:F,B$2+ROW()-1),"")</f>
        <v>a</v>
      </c>
      <c r="E1" s="234"/>
      <c r="F1" s="234" t="str">
        <f>IF(ROW()&lt;=B$3,INDEX(FP!G:G,B$2+ROW()-1),"")</f>
        <v>026 02</v>
      </c>
      <c r="G1" s="234"/>
      <c r="H1" s="235" t="str">
        <f>IF(ROW()&lt;=B$3,INDEX(FP!C:C,B$2+ROW()-1),"")</f>
        <v>vodné lyžovanie - bežné transfery</v>
      </c>
      <c r="I1" s="236">
        <f t="shared" ref="I1:I32" si="0">IF(ROW()&lt;=B$3,SUMIF(A$107:A$10029,A1,I$107:I$10029),"")</f>
        <v>30430</v>
      </c>
      <c r="J1" s="236">
        <f t="shared" ref="J1:J32" si="1">IF(ROW()&lt;=B$3,SUMIFS(I$103:I$50029,A$103:A$50029,K1,J$103:J$50029,L1),"")</f>
        <v>0</v>
      </c>
      <c r="K1" s="110" t="str">
        <f>$A1</f>
        <v>a - vodné lyžovanie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85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IF(ROW()&lt;=B$3,SUMIF(A$107:A$10029,A33,I$107:I$10029),"")</f>
        <v/>
      </c>
      <c r="J33" s="236" t="str">
        <f t="shared" ref="J33:J64" si="4">IF(ROW()&lt;=B$3,SUMIFS(I$103:I$50029,A$103:A$50029,K33,J$103:J$50029,L33),"")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IF(ROW()&lt;=B$3,SUMIF(A$107:A$10029,A65,I$107:I$10029),"")</f>
        <v/>
      </c>
      <c r="J65" s="236" t="str">
        <f t="shared" ref="J65:J94" si="6">IF(ROW()&lt;=B$3,SUMIFS(I$103:I$50029,A$103:A$50029,K65,J$103:J$50029,L65),"")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72" t="s">
        <v>1504</v>
      </c>
      <c r="B100" s="372"/>
      <c r="C100" s="372"/>
      <c r="D100" s="372"/>
      <c r="E100" s="372"/>
      <c r="F100" s="372"/>
      <c r="G100" s="372"/>
      <c r="H100" s="372"/>
      <c r="I100" s="374" t="s">
        <v>1487</v>
      </c>
      <c r="J100" s="374"/>
      <c r="K100" s="89"/>
    </row>
    <row r="101" spans="1:25" ht="15.6" x14ac:dyDescent="0.3">
      <c r="A101" s="375"/>
      <c r="B101" s="375"/>
      <c r="C101" s="375"/>
      <c r="D101" s="375"/>
      <c r="E101" s="375"/>
      <c r="F101" s="375"/>
      <c r="G101" s="375"/>
      <c r="H101" s="375"/>
      <c r="I101" s="373">
        <v>45887</v>
      </c>
      <c r="J101" s="373"/>
    </row>
    <row r="102" spans="1:25" ht="13.8" x14ac:dyDescent="0.25">
      <c r="A102" s="249" t="s">
        <v>402</v>
      </c>
      <c r="B102" s="250">
        <v>78</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411</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1505</v>
      </c>
      <c r="B107" s="14" t="s">
        <v>1627</v>
      </c>
      <c r="C107" s="14"/>
      <c r="D107" s="16" t="s">
        <v>1509</v>
      </c>
      <c r="E107" s="16"/>
      <c r="F107" s="314" t="s">
        <v>1510</v>
      </c>
      <c r="G107" s="314" t="s">
        <v>1511</v>
      </c>
      <c r="H107" s="314" t="s">
        <v>1512</v>
      </c>
      <c r="I107" s="319">
        <v>8.1999999999999993</v>
      </c>
      <c r="J107" s="315">
        <v>4</v>
      </c>
      <c r="K107" s="92"/>
    </row>
    <row r="108" spans="1:25" ht="20.399999999999999" x14ac:dyDescent="0.25">
      <c r="A108" s="14" t="s">
        <v>1505</v>
      </c>
      <c r="B108" s="14" t="s">
        <v>1628</v>
      </c>
      <c r="C108" s="14" t="s">
        <v>1629</v>
      </c>
      <c r="D108" s="16" t="s">
        <v>1626</v>
      </c>
      <c r="E108" s="16"/>
      <c r="F108" s="314" t="s">
        <v>1762</v>
      </c>
      <c r="G108" s="314" t="s">
        <v>1507</v>
      </c>
      <c r="H108" s="314" t="s">
        <v>1634</v>
      </c>
      <c r="I108" s="320">
        <v>2.0499999999999998</v>
      </c>
      <c r="J108" s="315">
        <v>4</v>
      </c>
      <c r="K108" s="318"/>
    </row>
    <row r="109" spans="1:25" ht="20.399999999999999" x14ac:dyDescent="0.25">
      <c r="A109" s="14" t="s">
        <v>1505</v>
      </c>
      <c r="B109" s="14" t="s">
        <v>1632</v>
      </c>
      <c r="C109" s="14" t="s">
        <v>1513</v>
      </c>
      <c r="D109" s="16" t="s">
        <v>1645</v>
      </c>
      <c r="E109" s="16"/>
      <c r="F109" s="314" t="s">
        <v>1514</v>
      </c>
      <c r="G109" s="314" t="s">
        <v>1508</v>
      </c>
      <c r="H109" s="314" t="s">
        <v>1633</v>
      </c>
      <c r="I109" s="321">
        <v>30.75</v>
      </c>
      <c r="J109" s="316">
        <v>4</v>
      </c>
      <c r="K109" s="92"/>
    </row>
    <row r="110" spans="1:25" ht="20.399999999999999" x14ac:dyDescent="0.25">
      <c r="A110" s="14" t="s">
        <v>1505</v>
      </c>
      <c r="B110" s="14" t="s">
        <v>1635</v>
      </c>
      <c r="C110" s="14" t="s">
        <v>1631</v>
      </c>
      <c r="D110" s="16" t="s">
        <v>1515</v>
      </c>
      <c r="E110" s="16"/>
      <c r="F110" s="314" t="s">
        <v>1506</v>
      </c>
      <c r="G110" s="314" t="s">
        <v>1507</v>
      </c>
      <c r="H110" s="314" t="s">
        <v>1634</v>
      </c>
      <c r="I110" s="319">
        <v>2.0699999999999998</v>
      </c>
      <c r="J110" s="315">
        <v>4</v>
      </c>
      <c r="K110" s="92"/>
    </row>
    <row r="111" spans="1:25" ht="20.399999999999999" x14ac:dyDescent="0.25">
      <c r="A111" s="14" t="s">
        <v>1505</v>
      </c>
      <c r="B111" s="14" t="s">
        <v>1627</v>
      </c>
      <c r="C111" s="14"/>
      <c r="D111" s="16" t="s">
        <v>1516</v>
      </c>
      <c r="E111" s="16"/>
      <c r="F111" s="14" t="s">
        <v>1517</v>
      </c>
      <c r="G111" s="314" t="s">
        <v>1511</v>
      </c>
      <c r="H111" s="314" t="s">
        <v>1512</v>
      </c>
      <c r="I111" s="322">
        <v>33</v>
      </c>
      <c r="J111" s="77">
        <v>4</v>
      </c>
      <c r="K111" s="92"/>
    </row>
    <row r="112" spans="1:25" ht="20.399999999999999" x14ac:dyDescent="0.25">
      <c r="A112" s="14" t="s">
        <v>1505</v>
      </c>
      <c r="B112" s="14" t="s">
        <v>1630</v>
      </c>
      <c r="C112" s="14" t="s">
        <v>1518</v>
      </c>
      <c r="D112" s="16" t="s">
        <v>1519</v>
      </c>
      <c r="E112" s="16"/>
      <c r="F112" s="14" t="s">
        <v>1763</v>
      </c>
      <c r="G112" s="14" t="s">
        <v>1520</v>
      </c>
      <c r="H112" s="14" t="s">
        <v>1521</v>
      </c>
      <c r="I112" s="322">
        <v>206.64</v>
      </c>
      <c r="J112" s="77">
        <v>4</v>
      </c>
      <c r="K112" s="92"/>
    </row>
    <row r="113" spans="1:11" ht="20.399999999999999" x14ac:dyDescent="0.25">
      <c r="A113" s="14" t="s">
        <v>1505</v>
      </c>
      <c r="B113" s="14" t="s">
        <v>1669</v>
      </c>
      <c r="C113" s="14" t="s">
        <v>1522</v>
      </c>
      <c r="D113" s="16" t="s">
        <v>1523</v>
      </c>
      <c r="E113" s="16"/>
      <c r="F113" s="14" t="s">
        <v>1524</v>
      </c>
      <c r="G113" s="14" t="s">
        <v>1525</v>
      </c>
      <c r="H113" s="14" t="s">
        <v>1526</v>
      </c>
      <c r="I113" s="322">
        <v>480</v>
      </c>
      <c r="J113" s="77">
        <v>4</v>
      </c>
      <c r="K113" s="92"/>
    </row>
    <row r="114" spans="1:11" ht="20.399999999999999" x14ac:dyDescent="0.25">
      <c r="A114" s="14" t="s">
        <v>1505</v>
      </c>
      <c r="B114" s="14" t="s">
        <v>1661</v>
      </c>
      <c r="C114" s="14"/>
      <c r="D114" s="16" t="s">
        <v>1527</v>
      </c>
      <c r="E114" s="16"/>
      <c r="F114" s="314" t="s">
        <v>1510</v>
      </c>
      <c r="G114" s="314" t="s">
        <v>1511</v>
      </c>
      <c r="H114" s="314" t="s">
        <v>1512</v>
      </c>
      <c r="I114" s="319">
        <v>8</v>
      </c>
      <c r="J114" s="315">
        <v>4</v>
      </c>
      <c r="K114" s="92"/>
    </row>
    <row r="115" spans="1:11" ht="20.399999999999999" x14ac:dyDescent="0.25">
      <c r="A115" s="14" t="s">
        <v>1505</v>
      </c>
      <c r="B115" s="14" t="s">
        <v>1636</v>
      </c>
      <c r="C115" s="14" t="s">
        <v>1637</v>
      </c>
      <c r="D115" s="16" t="s">
        <v>1528</v>
      </c>
      <c r="E115" s="16"/>
      <c r="F115" s="314" t="s">
        <v>1506</v>
      </c>
      <c r="G115" s="314" t="s">
        <v>1507</v>
      </c>
      <c r="H115" s="314" t="s">
        <v>1634</v>
      </c>
      <c r="I115" s="319">
        <v>2.0499999999999998</v>
      </c>
      <c r="J115" s="315">
        <v>4</v>
      </c>
      <c r="K115" s="92"/>
    </row>
    <row r="116" spans="1:11" ht="51" x14ac:dyDescent="0.25">
      <c r="A116" s="14" t="s">
        <v>1505</v>
      </c>
      <c r="B116" s="14" t="s">
        <v>1670</v>
      </c>
      <c r="C116" s="14" t="s">
        <v>1529</v>
      </c>
      <c r="D116" s="16" t="s">
        <v>1530</v>
      </c>
      <c r="E116" s="16"/>
      <c r="F116" s="14" t="s">
        <v>1531</v>
      </c>
      <c r="G116" s="14"/>
      <c r="H116" s="14" t="s">
        <v>1686</v>
      </c>
      <c r="I116" s="322">
        <v>147</v>
      </c>
      <c r="J116" s="77">
        <v>5</v>
      </c>
      <c r="K116" s="92"/>
    </row>
    <row r="117" spans="1:11" ht="20.399999999999999" x14ac:dyDescent="0.25">
      <c r="A117" s="14" t="s">
        <v>1505</v>
      </c>
      <c r="B117" s="14" t="s">
        <v>1662</v>
      </c>
      <c r="C117" s="14"/>
      <c r="D117" s="16" t="s">
        <v>1532</v>
      </c>
      <c r="E117" s="16"/>
      <c r="F117" s="314" t="s">
        <v>1510</v>
      </c>
      <c r="G117" s="314" t="s">
        <v>1511</v>
      </c>
      <c r="H117" s="314" t="s">
        <v>1512</v>
      </c>
      <c r="I117" s="319">
        <v>8</v>
      </c>
      <c r="J117" s="315">
        <v>4</v>
      </c>
      <c r="K117" s="92"/>
    </row>
    <row r="118" spans="1:11" ht="20.399999999999999" x14ac:dyDescent="0.25">
      <c r="A118" s="14" t="s">
        <v>1505</v>
      </c>
      <c r="B118" s="14" t="s">
        <v>1646</v>
      </c>
      <c r="C118" s="14" t="s">
        <v>1533</v>
      </c>
      <c r="D118" s="16" t="s">
        <v>1559</v>
      </c>
      <c r="E118" s="16"/>
      <c r="F118" s="314" t="s">
        <v>1647</v>
      </c>
      <c r="G118" s="314" t="s">
        <v>1508</v>
      </c>
      <c r="H118" s="314" t="s">
        <v>1633</v>
      </c>
      <c r="I118" s="321">
        <v>30.75</v>
      </c>
      <c r="J118" s="316">
        <v>4</v>
      </c>
      <c r="K118" s="92"/>
    </row>
    <row r="119" spans="1:11" ht="51" x14ac:dyDescent="0.25">
      <c r="A119" s="14" t="s">
        <v>1505</v>
      </c>
      <c r="B119" s="14" t="s">
        <v>1671</v>
      </c>
      <c r="C119" s="14" t="s">
        <v>1672</v>
      </c>
      <c r="D119" s="16" t="s">
        <v>1559</v>
      </c>
      <c r="E119" s="16"/>
      <c r="F119" s="14" t="s">
        <v>1764</v>
      </c>
      <c r="G119" s="14"/>
      <c r="H119" s="14" t="s">
        <v>1686</v>
      </c>
      <c r="I119" s="322">
        <v>3300</v>
      </c>
      <c r="J119" s="77">
        <v>5</v>
      </c>
      <c r="K119" s="92"/>
    </row>
    <row r="120" spans="1:11" ht="20.399999999999999" x14ac:dyDescent="0.25">
      <c r="A120" s="14" t="s">
        <v>1505</v>
      </c>
      <c r="B120" s="14" t="s">
        <v>1649</v>
      </c>
      <c r="C120" s="14" t="s">
        <v>1534</v>
      </c>
      <c r="D120" s="16" t="s">
        <v>1560</v>
      </c>
      <c r="E120" s="16"/>
      <c r="F120" s="314" t="s">
        <v>1648</v>
      </c>
      <c r="G120" s="314" t="s">
        <v>1508</v>
      </c>
      <c r="H120" s="314" t="s">
        <v>1633</v>
      </c>
      <c r="I120" s="321">
        <v>30.75</v>
      </c>
      <c r="J120" s="316">
        <v>4</v>
      </c>
      <c r="K120" s="92"/>
    </row>
    <row r="121" spans="1:11" ht="20.399999999999999" x14ac:dyDescent="0.25">
      <c r="A121" s="14" t="s">
        <v>1505</v>
      </c>
      <c r="B121" s="14" t="s">
        <v>1663</v>
      </c>
      <c r="C121" s="14"/>
      <c r="D121" s="16" t="s">
        <v>1561</v>
      </c>
      <c r="E121" s="16"/>
      <c r="F121" s="314" t="s">
        <v>1510</v>
      </c>
      <c r="G121" s="314" t="s">
        <v>1511</v>
      </c>
      <c r="H121" s="314" t="s">
        <v>1512</v>
      </c>
      <c r="I121" s="319">
        <v>8</v>
      </c>
      <c r="J121" s="315">
        <v>4</v>
      </c>
      <c r="K121" s="92"/>
    </row>
    <row r="122" spans="1:11" ht="40.799999999999997" x14ac:dyDescent="0.25">
      <c r="A122" s="14" t="s">
        <v>1505</v>
      </c>
      <c r="B122" s="14" t="s">
        <v>1673</v>
      </c>
      <c r="C122" s="14" t="s">
        <v>1674</v>
      </c>
      <c r="D122" s="16" t="s">
        <v>1562</v>
      </c>
      <c r="E122" s="16"/>
      <c r="F122" s="14" t="s">
        <v>1535</v>
      </c>
      <c r="G122" s="14"/>
      <c r="H122" s="14" t="s">
        <v>1765</v>
      </c>
      <c r="I122" s="322">
        <v>59.4</v>
      </c>
      <c r="J122" s="77">
        <v>4</v>
      </c>
      <c r="K122" s="92"/>
    </row>
    <row r="123" spans="1:11" ht="51" x14ac:dyDescent="0.25">
      <c r="A123" s="14" t="s">
        <v>1505</v>
      </c>
      <c r="B123" s="14" t="s">
        <v>1675</v>
      </c>
      <c r="C123" s="14" t="s">
        <v>1676</v>
      </c>
      <c r="D123" s="16" t="s">
        <v>1563</v>
      </c>
      <c r="E123" s="16"/>
      <c r="F123" s="14" t="s">
        <v>1766</v>
      </c>
      <c r="G123" s="14"/>
      <c r="H123" s="14" t="s">
        <v>1686</v>
      </c>
      <c r="I123" s="322">
        <v>171.5</v>
      </c>
      <c r="J123" s="77">
        <v>5</v>
      </c>
      <c r="K123" s="92"/>
    </row>
    <row r="124" spans="1:11" ht="30.6" x14ac:dyDescent="0.25">
      <c r="A124" s="14" t="s">
        <v>1505</v>
      </c>
      <c r="B124" s="14" t="s">
        <v>1677</v>
      </c>
      <c r="C124" s="14" t="s">
        <v>1536</v>
      </c>
      <c r="D124" s="16" t="s">
        <v>1791</v>
      </c>
      <c r="E124" s="16" t="s">
        <v>1792</v>
      </c>
      <c r="F124" s="14" t="s">
        <v>1678</v>
      </c>
      <c r="G124" s="14"/>
      <c r="H124" s="14" t="s">
        <v>1767</v>
      </c>
      <c r="I124" s="322">
        <v>235.98</v>
      </c>
      <c r="J124" s="77">
        <v>5</v>
      </c>
      <c r="K124" s="92"/>
    </row>
    <row r="125" spans="1:11" ht="102" x14ac:dyDescent="0.25">
      <c r="A125" s="14" t="s">
        <v>1505</v>
      </c>
      <c r="B125" s="14"/>
      <c r="C125" s="14"/>
      <c r="D125" s="16"/>
      <c r="E125" s="16"/>
      <c r="F125" s="323" t="s">
        <v>1770</v>
      </c>
      <c r="G125" s="14"/>
      <c r="H125" s="14"/>
      <c r="I125" s="322"/>
      <c r="J125" s="77"/>
      <c r="K125" s="92"/>
    </row>
    <row r="126" spans="1:11" ht="20.399999999999999" x14ac:dyDescent="0.25">
      <c r="A126" s="14" t="s">
        <v>1505</v>
      </c>
      <c r="B126" s="14" t="s">
        <v>1679</v>
      </c>
      <c r="C126" s="14" t="s">
        <v>1537</v>
      </c>
      <c r="D126" s="16" t="s">
        <v>1564</v>
      </c>
      <c r="E126" s="16"/>
      <c r="F126" s="14" t="s">
        <v>1768</v>
      </c>
      <c r="G126" s="14"/>
      <c r="H126" s="14" t="s">
        <v>1538</v>
      </c>
      <c r="I126" s="322">
        <v>649</v>
      </c>
      <c r="J126" s="77">
        <v>3</v>
      </c>
      <c r="K126" s="92"/>
    </row>
    <row r="127" spans="1:11" ht="20.399999999999999" x14ac:dyDescent="0.25">
      <c r="A127" s="14" t="s">
        <v>1505</v>
      </c>
      <c r="B127" s="14" t="s">
        <v>1680</v>
      </c>
      <c r="C127" s="14" t="s">
        <v>1539</v>
      </c>
      <c r="D127" s="16" t="s">
        <v>1564</v>
      </c>
      <c r="E127" s="16"/>
      <c r="F127" s="14" t="s">
        <v>1540</v>
      </c>
      <c r="G127" s="14"/>
      <c r="H127" s="14" t="s">
        <v>1538</v>
      </c>
      <c r="I127" s="322">
        <v>131</v>
      </c>
      <c r="J127" s="77">
        <v>3</v>
      </c>
      <c r="K127" s="92"/>
    </row>
    <row r="128" spans="1:11" ht="30.6" x14ac:dyDescent="0.25">
      <c r="A128" s="14" t="s">
        <v>1505</v>
      </c>
      <c r="B128" s="14" t="s">
        <v>1683</v>
      </c>
      <c r="C128" s="14" t="s">
        <v>1684</v>
      </c>
      <c r="D128" s="16" t="s">
        <v>1793</v>
      </c>
      <c r="E128" s="16"/>
      <c r="F128" s="14" t="s">
        <v>1681</v>
      </c>
      <c r="G128" s="14"/>
      <c r="H128" s="14" t="s">
        <v>1685</v>
      </c>
      <c r="I128" s="322">
        <v>440</v>
      </c>
      <c r="J128" s="77">
        <v>3</v>
      </c>
      <c r="K128" s="92"/>
    </row>
    <row r="129" spans="1:11" ht="30.6" x14ac:dyDescent="0.25">
      <c r="A129" s="14" t="s">
        <v>1505</v>
      </c>
      <c r="B129" s="14" t="s">
        <v>1683</v>
      </c>
      <c r="C129" s="14"/>
      <c r="D129" s="16" t="s">
        <v>1565</v>
      </c>
      <c r="E129" s="16"/>
      <c r="F129" s="14" t="s">
        <v>1682</v>
      </c>
      <c r="G129" s="14"/>
      <c r="H129" s="14" t="s">
        <v>1685</v>
      </c>
      <c r="I129" s="322">
        <v>112</v>
      </c>
      <c r="J129" s="77">
        <v>3</v>
      </c>
      <c r="K129" s="92"/>
    </row>
    <row r="130" spans="1:11" ht="20.399999999999999" x14ac:dyDescent="0.25">
      <c r="A130" s="14" t="s">
        <v>1505</v>
      </c>
      <c r="B130" s="14" t="s">
        <v>1683</v>
      </c>
      <c r="C130" s="14"/>
      <c r="D130" s="16" t="s">
        <v>1566</v>
      </c>
      <c r="E130" s="16"/>
      <c r="F130" s="14" t="s">
        <v>1771</v>
      </c>
      <c r="G130" s="14"/>
      <c r="H130" s="14" t="s">
        <v>1769</v>
      </c>
      <c r="I130" s="322">
        <v>2229.7800000000002</v>
      </c>
      <c r="J130" s="77">
        <v>3</v>
      </c>
      <c r="K130" s="92"/>
    </row>
    <row r="131" spans="1:11" ht="20.399999999999999" x14ac:dyDescent="0.25">
      <c r="A131" s="14" t="s">
        <v>1505</v>
      </c>
      <c r="B131" s="14" t="s">
        <v>1638</v>
      </c>
      <c r="C131" s="14" t="s">
        <v>1541</v>
      </c>
      <c r="D131" s="16" t="s">
        <v>1567</v>
      </c>
      <c r="E131" s="16"/>
      <c r="F131" s="314" t="s">
        <v>1506</v>
      </c>
      <c r="G131" s="314" t="s">
        <v>1507</v>
      </c>
      <c r="H131" s="314" t="s">
        <v>1634</v>
      </c>
      <c r="I131" s="319">
        <v>4</v>
      </c>
      <c r="J131" s="315">
        <v>4</v>
      </c>
      <c r="K131" s="92"/>
    </row>
    <row r="132" spans="1:11" ht="20.399999999999999" x14ac:dyDescent="0.25">
      <c r="A132" s="14" t="s">
        <v>1505</v>
      </c>
      <c r="B132" s="14" t="s">
        <v>1639</v>
      </c>
      <c r="C132" s="14" t="s">
        <v>1640</v>
      </c>
      <c r="D132" s="16" t="s">
        <v>1567</v>
      </c>
      <c r="E132" s="16"/>
      <c r="F132" s="314" t="s">
        <v>1506</v>
      </c>
      <c r="G132" s="314" t="s">
        <v>1507</v>
      </c>
      <c r="H132" s="314" t="s">
        <v>1634</v>
      </c>
      <c r="I132" s="319">
        <v>2.2400000000000002</v>
      </c>
      <c r="J132" s="315">
        <v>4</v>
      </c>
      <c r="K132" s="92"/>
    </row>
    <row r="133" spans="1:11" ht="20.399999999999999" x14ac:dyDescent="0.25">
      <c r="A133" s="14" t="s">
        <v>1505</v>
      </c>
      <c r="B133" s="14" t="s">
        <v>1664</v>
      </c>
      <c r="C133" s="14"/>
      <c r="D133" s="16" t="s">
        <v>1568</v>
      </c>
      <c r="E133" s="16"/>
      <c r="F133" s="314" t="s">
        <v>1510</v>
      </c>
      <c r="G133" s="314" t="s">
        <v>1511</v>
      </c>
      <c r="H133" s="314" t="s">
        <v>1512</v>
      </c>
      <c r="I133" s="319">
        <v>8</v>
      </c>
      <c r="J133" s="315">
        <v>4</v>
      </c>
      <c r="K133" s="92"/>
    </row>
    <row r="134" spans="1:11" ht="20.399999999999999" x14ac:dyDescent="0.25">
      <c r="A134" s="14" t="s">
        <v>1505</v>
      </c>
      <c r="B134" s="14" t="s">
        <v>1651</v>
      </c>
      <c r="C134" s="14" t="s">
        <v>1542</v>
      </c>
      <c r="D134" s="16" t="s">
        <v>1569</v>
      </c>
      <c r="E134" s="16"/>
      <c r="F134" s="314" t="s">
        <v>1650</v>
      </c>
      <c r="G134" s="314" t="s">
        <v>1508</v>
      </c>
      <c r="H134" s="314" t="s">
        <v>1633</v>
      </c>
      <c r="I134" s="321">
        <v>30.75</v>
      </c>
      <c r="J134" s="316">
        <v>4</v>
      </c>
      <c r="K134" s="92"/>
    </row>
    <row r="135" spans="1:11" ht="30.6" x14ac:dyDescent="0.25">
      <c r="A135" s="14" t="s">
        <v>1505</v>
      </c>
      <c r="B135" s="14" t="s">
        <v>1687</v>
      </c>
      <c r="C135" s="14" t="s">
        <v>1572</v>
      </c>
      <c r="D135" s="16" t="s">
        <v>1571</v>
      </c>
      <c r="E135" s="16" t="s">
        <v>1565</v>
      </c>
      <c r="F135" s="14" t="s">
        <v>1773</v>
      </c>
      <c r="G135" s="14"/>
      <c r="H135" s="14" t="s">
        <v>1772</v>
      </c>
      <c r="I135" s="322">
        <v>99</v>
      </c>
      <c r="J135" s="77">
        <v>3</v>
      </c>
      <c r="K135" s="92"/>
    </row>
    <row r="136" spans="1:11" ht="112.2" x14ac:dyDescent="0.25">
      <c r="A136" s="14" t="s">
        <v>1505</v>
      </c>
      <c r="B136" s="14"/>
      <c r="C136" s="14"/>
      <c r="D136" s="16"/>
      <c r="E136" s="16"/>
      <c r="F136" s="323" t="s">
        <v>1694</v>
      </c>
      <c r="G136" s="14"/>
      <c r="H136" s="14"/>
      <c r="I136" s="322"/>
      <c r="J136" s="77"/>
      <c r="K136" s="92"/>
    </row>
    <row r="137" spans="1:11" ht="30.6" x14ac:dyDescent="0.25">
      <c r="A137" s="14" t="s">
        <v>1505</v>
      </c>
      <c r="B137" s="14" t="s">
        <v>1690</v>
      </c>
      <c r="C137" s="14" t="s">
        <v>1689</v>
      </c>
      <c r="D137" s="16" t="s">
        <v>1570</v>
      </c>
      <c r="E137" s="16"/>
      <c r="F137" s="14" t="s">
        <v>1774</v>
      </c>
      <c r="G137" s="14"/>
      <c r="H137" s="14" t="s">
        <v>1688</v>
      </c>
      <c r="I137" s="322">
        <v>1400</v>
      </c>
      <c r="J137" s="77">
        <v>3</v>
      </c>
      <c r="K137" s="92"/>
    </row>
    <row r="138" spans="1:11" ht="30.6" x14ac:dyDescent="0.25">
      <c r="A138" s="14" t="s">
        <v>1505</v>
      </c>
      <c r="B138" s="14" t="s">
        <v>1691</v>
      </c>
      <c r="C138" s="14"/>
      <c r="D138" s="16" t="s">
        <v>1543</v>
      </c>
      <c r="E138" s="16"/>
      <c r="F138" s="14" t="s">
        <v>1586</v>
      </c>
      <c r="G138" s="14"/>
      <c r="H138" s="14" t="s">
        <v>1688</v>
      </c>
      <c r="I138" s="322">
        <v>252</v>
      </c>
      <c r="J138" s="77">
        <v>3</v>
      </c>
      <c r="K138" s="92"/>
    </row>
    <row r="139" spans="1:11" ht="13.2" x14ac:dyDescent="0.25">
      <c r="A139" s="14" t="s">
        <v>1505</v>
      </c>
      <c r="B139" s="14" t="s">
        <v>1691</v>
      </c>
      <c r="C139" s="14" t="s">
        <v>1692</v>
      </c>
      <c r="D139" s="16" t="s">
        <v>1549</v>
      </c>
      <c r="E139" s="16"/>
      <c r="F139" s="14" t="s">
        <v>1693</v>
      </c>
      <c r="G139" s="14"/>
      <c r="H139" s="14" t="s">
        <v>1775</v>
      </c>
      <c r="I139" s="322">
        <v>1400</v>
      </c>
      <c r="J139" s="77">
        <v>3</v>
      </c>
      <c r="K139" s="92"/>
    </row>
    <row r="140" spans="1:11" ht="13.2" x14ac:dyDescent="0.25">
      <c r="A140" s="14" t="s">
        <v>1505</v>
      </c>
      <c r="B140" s="14" t="s">
        <v>1691</v>
      </c>
      <c r="C140" s="14" t="s">
        <v>1695</v>
      </c>
      <c r="D140" s="16" t="s">
        <v>1585</v>
      </c>
      <c r="E140" s="16"/>
      <c r="F140" s="14" t="s">
        <v>1584</v>
      </c>
      <c r="G140" s="14"/>
      <c r="H140" s="14" t="s">
        <v>1775</v>
      </c>
      <c r="I140" s="322">
        <v>-43.75</v>
      </c>
      <c r="J140" s="77">
        <v>3</v>
      </c>
      <c r="K140" s="92"/>
    </row>
    <row r="141" spans="1:11" ht="20.399999999999999" x14ac:dyDescent="0.25">
      <c r="A141" s="14" t="s">
        <v>1505</v>
      </c>
      <c r="B141" s="14" t="s">
        <v>1696</v>
      </c>
      <c r="C141" s="14" t="s">
        <v>1582</v>
      </c>
      <c r="D141" s="16" t="s">
        <v>1547</v>
      </c>
      <c r="E141" s="16" t="s">
        <v>1581</v>
      </c>
      <c r="F141" s="14" t="s">
        <v>1583</v>
      </c>
      <c r="G141" s="14"/>
      <c r="H141" s="14" t="s">
        <v>1776</v>
      </c>
      <c r="I141" s="322">
        <v>480</v>
      </c>
      <c r="J141" s="77">
        <v>3</v>
      </c>
      <c r="K141" s="92"/>
    </row>
    <row r="142" spans="1:11" ht="20.399999999999999" x14ac:dyDescent="0.25">
      <c r="A142" s="14" t="s">
        <v>1505</v>
      </c>
      <c r="B142" s="14" t="s">
        <v>1691</v>
      </c>
      <c r="C142" s="14"/>
      <c r="D142" s="16" t="s">
        <v>1794</v>
      </c>
      <c r="E142" s="16"/>
      <c r="F142" s="14" t="s">
        <v>1795</v>
      </c>
      <c r="G142" s="14"/>
      <c r="H142" s="14" t="s">
        <v>1777</v>
      </c>
      <c r="I142" s="322">
        <v>483.66</v>
      </c>
      <c r="J142" s="77">
        <v>3</v>
      </c>
      <c r="K142" s="92"/>
    </row>
    <row r="143" spans="1:11" ht="40.799999999999997" x14ac:dyDescent="0.25">
      <c r="A143" s="14" t="s">
        <v>1505</v>
      </c>
      <c r="B143" s="14" t="s">
        <v>1691</v>
      </c>
      <c r="C143" s="14" t="s">
        <v>1697</v>
      </c>
      <c r="D143" s="16" t="s">
        <v>1549</v>
      </c>
      <c r="E143" s="16" t="s">
        <v>1794</v>
      </c>
      <c r="F143" s="14" t="s">
        <v>1778</v>
      </c>
      <c r="G143" s="14" t="s">
        <v>1557</v>
      </c>
      <c r="H143" s="14" t="s">
        <v>1558</v>
      </c>
      <c r="I143" s="322">
        <v>30</v>
      </c>
      <c r="J143" s="77">
        <v>3</v>
      </c>
      <c r="K143" s="92"/>
    </row>
    <row r="144" spans="1:11" ht="102" x14ac:dyDescent="0.25">
      <c r="A144" s="14" t="s">
        <v>1505</v>
      </c>
      <c r="B144" s="14"/>
      <c r="C144" s="14"/>
      <c r="D144" s="16"/>
      <c r="E144" s="16"/>
      <c r="F144" s="323" t="s">
        <v>1781</v>
      </c>
      <c r="G144" s="14"/>
      <c r="H144" s="14"/>
      <c r="I144" s="322"/>
      <c r="J144" s="77"/>
      <c r="K144" s="92"/>
    </row>
    <row r="145" spans="1:11" ht="30.6" x14ac:dyDescent="0.25">
      <c r="A145" s="14" t="s">
        <v>1505</v>
      </c>
      <c r="B145" s="14" t="s">
        <v>1699</v>
      </c>
      <c r="C145" s="14" t="s">
        <v>1700</v>
      </c>
      <c r="D145" s="16" t="s">
        <v>1587</v>
      </c>
      <c r="E145" s="16"/>
      <c r="F145" s="14" t="s">
        <v>1701</v>
      </c>
      <c r="G145" s="14"/>
      <c r="H145" s="14" t="s">
        <v>1698</v>
      </c>
      <c r="I145" s="322">
        <v>350</v>
      </c>
      <c r="J145" s="77">
        <v>3</v>
      </c>
      <c r="K145" s="92"/>
    </row>
    <row r="146" spans="1:11" ht="30.6" x14ac:dyDescent="0.25">
      <c r="A146" s="14" t="s">
        <v>1505</v>
      </c>
      <c r="B146" s="14" t="s">
        <v>1699</v>
      </c>
      <c r="C146" s="14"/>
      <c r="D146" s="16" t="s">
        <v>1544</v>
      </c>
      <c r="E146" s="16"/>
      <c r="F146" s="14" t="s">
        <v>1779</v>
      </c>
      <c r="G146" s="14"/>
      <c r="H146" s="14" t="s">
        <v>1698</v>
      </c>
      <c r="I146" s="322">
        <v>85</v>
      </c>
      <c r="J146" s="77">
        <v>3</v>
      </c>
      <c r="K146" s="92"/>
    </row>
    <row r="147" spans="1:11" ht="13.2" x14ac:dyDescent="0.25">
      <c r="A147" s="14" t="s">
        <v>1505</v>
      </c>
      <c r="B147" s="14" t="s">
        <v>1699</v>
      </c>
      <c r="C147" s="14" t="s">
        <v>1702</v>
      </c>
      <c r="D147" s="16" t="s">
        <v>1552</v>
      </c>
      <c r="E147" s="16"/>
      <c r="F147" s="14" t="s">
        <v>1556</v>
      </c>
      <c r="G147" s="14"/>
      <c r="H147" s="14" t="s">
        <v>1780</v>
      </c>
      <c r="I147" s="322">
        <v>1000</v>
      </c>
      <c r="J147" s="77">
        <v>3</v>
      </c>
      <c r="K147" s="92"/>
    </row>
    <row r="148" spans="1:11" ht="20.399999999999999" x14ac:dyDescent="0.25">
      <c r="A148" s="14" t="s">
        <v>1505</v>
      </c>
      <c r="B148" s="14" t="s">
        <v>1699</v>
      </c>
      <c r="C148" s="14"/>
      <c r="D148" s="16" t="s">
        <v>1589</v>
      </c>
      <c r="E148" s="16"/>
      <c r="F148" s="14" t="s">
        <v>1703</v>
      </c>
      <c r="G148" s="14"/>
      <c r="H148" s="14" t="s">
        <v>1780</v>
      </c>
      <c r="I148" s="322">
        <v>846.05</v>
      </c>
      <c r="J148" s="77">
        <v>3</v>
      </c>
      <c r="K148" s="92"/>
    </row>
    <row r="149" spans="1:11" ht="40.799999999999997" x14ac:dyDescent="0.25">
      <c r="A149" s="14" t="s">
        <v>1505</v>
      </c>
      <c r="B149" s="14" t="s">
        <v>1699</v>
      </c>
      <c r="C149" s="14" t="s">
        <v>1704</v>
      </c>
      <c r="D149" s="16" t="s">
        <v>1796</v>
      </c>
      <c r="E149" s="16" t="s">
        <v>1590</v>
      </c>
      <c r="F149" s="14" t="s">
        <v>1705</v>
      </c>
      <c r="G149" s="14"/>
      <c r="H149" s="14" t="s">
        <v>994</v>
      </c>
      <c r="I149" s="322">
        <v>596.66</v>
      </c>
      <c r="J149" s="77">
        <v>3</v>
      </c>
      <c r="K149" s="92"/>
    </row>
    <row r="150" spans="1:11" ht="20.399999999999999" x14ac:dyDescent="0.25">
      <c r="A150" s="14" t="s">
        <v>1505</v>
      </c>
      <c r="B150" s="14" t="s">
        <v>1642</v>
      </c>
      <c r="C150" s="14" t="s">
        <v>1641</v>
      </c>
      <c r="D150" s="16" t="s">
        <v>1588</v>
      </c>
      <c r="E150" s="16"/>
      <c r="F150" s="314" t="s">
        <v>1506</v>
      </c>
      <c r="G150" s="314" t="s">
        <v>1507</v>
      </c>
      <c r="H150" s="314" t="s">
        <v>1634</v>
      </c>
      <c r="I150" s="319">
        <v>4.6399999999999997</v>
      </c>
      <c r="J150" s="315">
        <v>4</v>
      </c>
      <c r="K150" s="92"/>
    </row>
    <row r="151" spans="1:11" ht="122.4" x14ac:dyDescent="0.25">
      <c r="A151" s="14" t="s">
        <v>1505</v>
      </c>
      <c r="B151" s="14"/>
      <c r="C151" s="14"/>
      <c r="D151" s="16"/>
      <c r="E151" s="16"/>
      <c r="F151" s="323" t="s">
        <v>1790</v>
      </c>
      <c r="G151" s="14"/>
      <c r="H151" s="14"/>
      <c r="I151" s="322"/>
      <c r="J151" s="77"/>
      <c r="K151" s="92"/>
    </row>
    <row r="152" spans="1:11" ht="30.6" x14ac:dyDescent="0.25">
      <c r="A152" s="14" t="s">
        <v>1505</v>
      </c>
      <c r="B152" s="14" t="s">
        <v>1707</v>
      </c>
      <c r="C152" s="14" t="s">
        <v>1731</v>
      </c>
      <c r="D152" s="16" t="s">
        <v>1598</v>
      </c>
      <c r="E152" s="16"/>
      <c r="F152" s="14" t="s">
        <v>1761</v>
      </c>
      <c r="G152" s="14"/>
      <c r="H152" s="14" t="s">
        <v>1706</v>
      </c>
      <c r="I152" s="322">
        <v>920</v>
      </c>
      <c r="J152" s="77">
        <v>2</v>
      </c>
      <c r="K152" s="318"/>
    </row>
    <row r="153" spans="1:11" ht="20.399999999999999" x14ac:dyDescent="0.25">
      <c r="A153" s="14" t="s">
        <v>1505</v>
      </c>
      <c r="B153" s="14" t="s">
        <v>1665</v>
      </c>
      <c r="C153" s="14"/>
      <c r="D153" s="16" t="s">
        <v>1591</v>
      </c>
      <c r="E153" s="16"/>
      <c r="F153" s="314" t="s">
        <v>1510</v>
      </c>
      <c r="G153" s="314" t="s">
        <v>1511</v>
      </c>
      <c r="H153" s="314" t="s">
        <v>1512</v>
      </c>
      <c r="I153" s="319">
        <v>8</v>
      </c>
      <c r="J153" s="315">
        <v>4</v>
      </c>
      <c r="K153" s="92"/>
    </row>
    <row r="154" spans="1:11" ht="20.399999999999999" x14ac:dyDescent="0.25">
      <c r="A154" s="14" t="s">
        <v>1505</v>
      </c>
      <c r="B154" s="14" t="s">
        <v>1709</v>
      </c>
      <c r="C154" s="14" t="s">
        <v>1712</v>
      </c>
      <c r="D154" s="16" t="s">
        <v>1797</v>
      </c>
      <c r="E154" s="16"/>
      <c r="F154" s="14" t="s">
        <v>1708</v>
      </c>
      <c r="G154" s="14" t="s">
        <v>1711</v>
      </c>
      <c r="H154" s="14" t="s">
        <v>1710</v>
      </c>
      <c r="I154" s="322">
        <v>29.8</v>
      </c>
      <c r="J154" s="77">
        <v>5</v>
      </c>
      <c r="K154" s="92"/>
    </row>
    <row r="155" spans="1:11" ht="20.399999999999999" x14ac:dyDescent="0.25">
      <c r="A155" s="14" t="s">
        <v>1505</v>
      </c>
      <c r="B155" s="14" t="s">
        <v>1653</v>
      </c>
      <c r="C155" s="14" t="s">
        <v>1600</v>
      </c>
      <c r="D155" s="16" t="s">
        <v>1544</v>
      </c>
      <c r="E155" s="16"/>
      <c r="F155" s="314" t="s">
        <v>1652</v>
      </c>
      <c r="G155" s="314" t="s">
        <v>1508</v>
      </c>
      <c r="H155" s="314" t="s">
        <v>1633</v>
      </c>
      <c r="I155" s="321">
        <v>30.75</v>
      </c>
      <c r="J155" s="316">
        <v>4</v>
      </c>
      <c r="K155" s="92"/>
    </row>
    <row r="156" spans="1:11" ht="20.399999999999999" x14ac:dyDescent="0.25">
      <c r="A156" s="14" t="s">
        <v>1505</v>
      </c>
      <c r="B156" s="14" t="s">
        <v>1714</v>
      </c>
      <c r="C156" s="14" t="s">
        <v>1715</v>
      </c>
      <c r="D156" s="16" t="s">
        <v>1546</v>
      </c>
      <c r="E156" s="16"/>
      <c r="F156" s="14" t="s">
        <v>1713</v>
      </c>
      <c r="G156" s="14" t="s">
        <v>1711</v>
      </c>
      <c r="H156" s="14" t="s">
        <v>1710</v>
      </c>
      <c r="I156" s="322">
        <v>128.4</v>
      </c>
      <c r="J156" s="77">
        <v>5</v>
      </c>
      <c r="K156" s="92"/>
    </row>
    <row r="157" spans="1:11" ht="20.399999999999999" x14ac:dyDescent="0.25">
      <c r="A157" s="14" t="s">
        <v>1505</v>
      </c>
      <c r="B157" s="14" t="s">
        <v>1720</v>
      </c>
      <c r="C157" s="14" t="s">
        <v>1719</v>
      </c>
      <c r="D157" s="16" t="s">
        <v>1546</v>
      </c>
      <c r="E157" s="16"/>
      <c r="F157" s="14" t="s">
        <v>1716</v>
      </c>
      <c r="G157" s="14" t="s">
        <v>1718</v>
      </c>
      <c r="H157" s="14" t="s">
        <v>1717</v>
      </c>
      <c r="I157" s="322">
        <v>129.61000000000001</v>
      </c>
      <c r="J157" s="77">
        <v>5</v>
      </c>
      <c r="K157" s="92"/>
    </row>
    <row r="158" spans="1:11" ht="20.399999999999999" x14ac:dyDescent="0.25">
      <c r="A158" s="14" t="s">
        <v>1505</v>
      </c>
      <c r="B158" s="14" t="s">
        <v>1721</v>
      </c>
      <c r="C158" s="14" t="s">
        <v>1725</v>
      </c>
      <c r="D158" s="16" t="s">
        <v>1546</v>
      </c>
      <c r="E158" s="16"/>
      <c r="F158" s="14" t="s">
        <v>1722</v>
      </c>
      <c r="G158" s="14" t="s">
        <v>1723</v>
      </c>
      <c r="H158" s="14" t="s">
        <v>1724</v>
      </c>
      <c r="I158" s="322">
        <v>132.80000000000001</v>
      </c>
      <c r="J158" s="77">
        <v>5</v>
      </c>
      <c r="K158" s="92"/>
    </row>
    <row r="159" spans="1:11" ht="20.399999999999999" x14ac:dyDescent="0.25">
      <c r="A159" s="14" t="s">
        <v>1505</v>
      </c>
      <c r="B159" s="14" t="s">
        <v>1727</v>
      </c>
      <c r="C159" s="14" t="s">
        <v>1728</v>
      </c>
      <c r="D159" s="16" t="s">
        <v>1546</v>
      </c>
      <c r="E159" s="16"/>
      <c r="F159" s="14" t="s">
        <v>1726</v>
      </c>
      <c r="G159" s="14" t="s">
        <v>1623</v>
      </c>
      <c r="H159" s="14" t="s">
        <v>1624</v>
      </c>
      <c r="I159" s="322">
        <v>51.57</v>
      </c>
      <c r="J159" s="77">
        <v>4</v>
      </c>
      <c r="K159" s="92"/>
    </row>
    <row r="160" spans="1:11" ht="20.399999999999999" x14ac:dyDescent="0.25">
      <c r="A160" s="14" t="s">
        <v>1505</v>
      </c>
      <c r="B160" s="14" t="s">
        <v>1666</v>
      </c>
      <c r="C160" s="14"/>
      <c r="D160" s="16" t="s">
        <v>1547</v>
      </c>
      <c r="E160" s="16"/>
      <c r="F160" s="314" t="s">
        <v>1510</v>
      </c>
      <c r="G160" s="314" t="s">
        <v>1511</v>
      </c>
      <c r="H160" s="314" t="s">
        <v>1512</v>
      </c>
      <c r="I160" s="319">
        <v>8</v>
      </c>
      <c r="J160" s="315">
        <v>4</v>
      </c>
      <c r="K160" s="92"/>
    </row>
    <row r="161" spans="1:11" ht="20.399999999999999" x14ac:dyDescent="0.2">
      <c r="A161" s="14" t="s">
        <v>1505</v>
      </c>
      <c r="B161" s="14" t="s">
        <v>1729</v>
      </c>
      <c r="C161" s="14" t="s">
        <v>1604</v>
      </c>
      <c r="D161" s="16" t="s">
        <v>1605</v>
      </c>
      <c r="E161" s="16"/>
      <c r="F161" s="14" t="s">
        <v>1606</v>
      </c>
      <c r="G161" s="14" t="s">
        <v>1607</v>
      </c>
      <c r="H161" s="14" t="s">
        <v>1608</v>
      </c>
      <c r="I161" s="322">
        <v>9.69</v>
      </c>
      <c r="J161" s="77">
        <v>4</v>
      </c>
    </row>
    <row r="162" spans="1:11" ht="30.6" x14ac:dyDescent="0.2">
      <c r="A162" s="14" t="s">
        <v>1505</v>
      </c>
      <c r="B162" s="14" t="s">
        <v>1729</v>
      </c>
      <c r="C162" s="14" t="s">
        <v>1609</v>
      </c>
      <c r="D162" s="16" t="s">
        <v>1547</v>
      </c>
      <c r="E162" s="16"/>
      <c r="F162" s="14" t="s">
        <v>1610</v>
      </c>
      <c r="G162" s="14" t="s">
        <v>1611</v>
      </c>
      <c r="H162" s="14" t="s">
        <v>1612</v>
      </c>
      <c r="I162" s="322">
        <v>3.2</v>
      </c>
      <c r="J162" s="77">
        <v>4</v>
      </c>
    </row>
    <row r="163" spans="1:11" ht="30.6" x14ac:dyDescent="0.2">
      <c r="A163" s="14" t="s">
        <v>1505</v>
      </c>
      <c r="B163" s="14" t="s">
        <v>1730</v>
      </c>
      <c r="C163" s="14" t="s">
        <v>1620</v>
      </c>
      <c r="D163" s="16" t="s">
        <v>1798</v>
      </c>
      <c r="E163" s="16" t="s">
        <v>1548</v>
      </c>
      <c r="F163" s="14" t="s">
        <v>1782</v>
      </c>
      <c r="G163" s="14"/>
      <c r="H163" s="14" t="s">
        <v>994</v>
      </c>
      <c r="I163" s="322">
        <v>260</v>
      </c>
      <c r="J163" s="77">
        <v>2</v>
      </c>
    </row>
    <row r="164" spans="1:11" ht="112.2" x14ac:dyDescent="0.25">
      <c r="A164" s="14" t="s">
        <v>1505</v>
      </c>
      <c r="B164" s="14"/>
      <c r="C164" s="14"/>
      <c r="D164" s="16"/>
      <c r="E164" s="16"/>
      <c r="F164" s="323" t="s">
        <v>1738</v>
      </c>
      <c r="G164" s="14"/>
      <c r="H164" s="14"/>
      <c r="I164" s="322"/>
      <c r="J164" s="77"/>
      <c r="K164" s="92"/>
    </row>
    <row r="165" spans="1:11" ht="40.799999999999997" x14ac:dyDescent="0.25">
      <c r="A165" s="14" t="s">
        <v>1505</v>
      </c>
      <c r="B165" s="14" t="s">
        <v>1732</v>
      </c>
      <c r="C165" s="14"/>
      <c r="D165" s="16" t="s">
        <v>1548</v>
      </c>
      <c r="E165" s="16"/>
      <c r="F165" s="14" t="s">
        <v>1733</v>
      </c>
      <c r="G165" s="14"/>
      <c r="H165" s="14" t="s">
        <v>1734</v>
      </c>
      <c r="I165" s="322">
        <v>1150</v>
      </c>
      <c r="J165" s="77">
        <v>3</v>
      </c>
      <c r="K165" s="92"/>
    </row>
    <row r="166" spans="1:11" ht="20.399999999999999" x14ac:dyDescent="0.25">
      <c r="A166" s="14" t="s">
        <v>1505</v>
      </c>
      <c r="B166" s="14" t="s">
        <v>1732</v>
      </c>
      <c r="C166" s="14" t="s">
        <v>1592</v>
      </c>
      <c r="D166" s="16" t="s">
        <v>1799</v>
      </c>
      <c r="E166" s="16" t="s">
        <v>1589</v>
      </c>
      <c r="F166" s="14" t="s">
        <v>1735</v>
      </c>
      <c r="G166" s="14" t="s">
        <v>1580</v>
      </c>
      <c r="H166" s="14" t="s">
        <v>1579</v>
      </c>
      <c r="I166" s="322">
        <v>1260</v>
      </c>
      <c r="J166" s="77">
        <v>3</v>
      </c>
      <c r="K166" s="318"/>
    </row>
    <row r="167" spans="1:11" ht="20.399999999999999" x14ac:dyDescent="0.25">
      <c r="A167" s="14" t="s">
        <v>1505</v>
      </c>
      <c r="B167" s="14" t="s">
        <v>1732</v>
      </c>
      <c r="C167" s="14"/>
      <c r="D167" s="16" t="s">
        <v>1593</v>
      </c>
      <c r="E167" s="16"/>
      <c r="F167" s="14" t="s">
        <v>1784</v>
      </c>
      <c r="G167" s="14"/>
      <c r="H167" s="14" t="s">
        <v>1783</v>
      </c>
      <c r="I167" s="322">
        <v>1806.19</v>
      </c>
      <c r="J167" s="77">
        <v>3</v>
      </c>
      <c r="K167" s="92"/>
    </row>
    <row r="168" spans="1:11" ht="20.399999999999999" x14ac:dyDescent="0.25">
      <c r="A168" s="14" t="s">
        <v>1505</v>
      </c>
      <c r="B168" s="14" t="s">
        <v>1655</v>
      </c>
      <c r="C168" s="14" t="s">
        <v>1545</v>
      </c>
      <c r="D168" s="16" t="s">
        <v>1548</v>
      </c>
      <c r="E168" s="16"/>
      <c r="F168" s="314" t="s">
        <v>1654</v>
      </c>
      <c r="G168" s="314" t="s">
        <v>1508</v>
      </c>
      <c r="H168" s="314" t="s">
        <v>1633</v>
      </c>
      <c r="I168" s="321">
        <v>30.75</v>
      </c>
      <c r="J168" s="316">
        <v>4</v>
      </c>
      <c r="K168" s="92"/>
    </row>
    <row r="169" spans="1:11" ht="20.399999999999999" x14ac:dyDescent="0.25">
      <c r="A169" s="14" t="s">
        <v>1505</v>
      </c>
      <c r="B169" s="14" t="s">
        <v>1659</v>
      </c>
      <c r="C169" s="14" t="s">
        <v>1599</v>
      </c>
      <c r="D169" s="16" t="s">
        <v>1656</v>
      </c>
      <c r="E169" s="16"/>
      <c r="F169" s="314" t="s">
        <v>1657</v>
      </c>
      <c r="G169" s="314" t="s">
        <v>1508</v>
      </c>
      <c r="H169" s="314" t="s">
        <v>1633</v>
      </c>
      <c r="I169" s="321">
        <v>30.75</v>
      </c>
      <c r="J169" s="316">
        <v>4</v>
      </c>
      <c r="K169" s="92"/>
    </row>
    <row r="170" spans="1:11" ht="20.399999999999999" x14ac:dyDescent="0.25">
      <c r="A170" s="14" t="s">
        <v>1505</v>
      </c>
      <c r="B170" s="14" t="s">
        <v>1736</v>
      </c>
      <c r="C170" s="14" t="s">
        <v>1737</v>
      </c>
      <c r="D170" s="324" t="s">
        <v>1760</v>
      </c>
      <c r="E170" s="16" t="s">
        <v>1800</v>
      </c>
      <c r="F170" s="14" t="s">
        <v>1550</v>
      </c>
      <c r="G170" s="14"/>
      <c r="H170" s="14" t="s">
        <v>1785</v>
      </c>
      <c r="I170" s="321">
        <v>669.36</v>
      </c>
      <c r="J170" s="77">
        <v>5</v>
      </c>
      <c r="K170" s="318"/>
    </row>
    <row r="171" spans="1:11" ht="71.400000000000006" x14ac:dyDescent="0.25">
      <c r="A171" s="14" t="s">
        <v>1505</v>
      </c>
      <c r="B171" s="14"/>
      <c r="C171" s="14"/>
      <c r="D171" s="16"/>
      <c r="E171" s="16"/>
      <c r="F171" s="323" t="s">
        <v>1742</v>
      </c>
      <c r="G171" s="14"/>
      <c r="H171" s="14"/>
      <c r="I171" s="322"/>
      <c r="J171" s="77"/>
      <c r="K171" s="92"/>
    </row>
    <row r="172" spans="1:11" ht="20.399999999999999" x14ac:dyDescent="0.25">
      <c r="A172" s="14" t="s">
        <v>1505</v>
      </c>
      <c r="B172" s="14" t="s">
        <v>1739</v>
      </c>
      <c r="C172" s="14" t="s">
        <v>1740</v>
      </c>
      <c r="D172" s="16" t="s">
        <v>1552</v>
      </c>
      <c r="E172" s="16"/>
      <c r="F172" s="14" t="s">
        <v>1551</v>
      </c>
      <c r="G172" s="14"/>
      <c r="H172" s="14" t="s">
        <v>1786</v>
      </c>
      <c r="I172" s="322">
        <v>1235.25</v>
      </c>
      <c r="J172" s="77">
        <v>5</v>
      </c>
      <c r="K172" s="92"/>
    </row>
    <row r="173" spans="1:11" ht="20.399999999999999" x14ac:dyDescent="0.25">
      <c r="A173" s="14" t="s">
        <v>1505</v>
      </c>
      <c r="B173" s="14" t="s">
        <v>1644</v>
      </c>
      <c r="C173" s="14" t="s">
        <v>1643</v>
      </c>
      <c r="D173" s="16" t="s">
        <v>1566</v>
      </c>
      <c r="E173" s="16"/>
      <c r="F173" s="314" t="s">
        <v>1506</v>
      </c>
      <c r="G173" s="314" t="s">
        <v>1507</v>
      </c>
      <c r="H173" s="314" t="s">
        <v>1634</v>
      </c>
      <c r="I173" s="319">
        <v>4</v>
      </c>
      <c r="J173" s="315">
        <v>4</v>
      </c>
      <c r="K173" s="92"/>
    </row>
    <row r="174" spans="1:11" ht="20.399999999999999" x14ac:dyDescent="0.2">
      <c r="A174" s="14" t="s">
        <v>1505</v>
      </c>
      <c r="B174" s="14" t="s">
        <v>1667</v>
      </c>
      <c r="C174" s="14"/>
      <c r="D174" s="16" t="s">
        <v>1553</v>
      </c>
      <c r="E174" s="16"/>
      <c r="F174" s="314" t="s">
        <v>1510</v>
      </c>
      <c r="G174" s="314" t="s">
        <v>1511</v>
      </c>
      <c r="H174" s="314" t="s">
        <v>1512</v>
      </c>
      <c r="I174" s="319">
        <v>8</v>
      </c>
      <c r="J174" s="315">
        <v>4</v>
      </c>
    </row>
    <row r="175" spans="1:11" ht="20.399999999999999" x14ac:dyDescent="0.25">
      <c r="A175" s="14" t="s">
        <v>1505</v>
      </c>
      <c r="B175" s="14" t="s">
        <v>1668</v>
      </c>
      <c r="C175" s="14"/>
      <c r="D175" s="317" t="s">
        <v>1573</v>
      </c>
      <c r="E175" s="16"/>
      <c r="F175" s="314" t="s">
        <v>1510</v>
      </c>
      <c r="G175" s="314" t="s">
        <v>1511</v>
      </c>
      <c r="H175" s="314" t="s">
        <v>1512</v>
      </c>
      <c r="I175" s="319">
        <v>0.15</v>
      </c>
      <c r="J175" s="315">
        <v>4</v>
      </c>
      <c r="K175" s="92"/>
    </row>
    <row r="176" spans="1:11" ht="122.4" x14ac:dyDescent="0.25">
      <c r="A176" s="14" t="s">
        <v>1505</v>
      </c>
      <c r="B176" s="14"/>
      <c r="C176" s="14"/>
      <c r="D176" s="16"/>
      <c r="E176" s="16"/>
      <c r="F176" s="323" t="s">
        <v>1741</v>
      </c>
      <c r="G176" s="14"/>
      <c r="H176" s="14"/>
      <c r="I176" s="322"/>
      <c r="J176" s="77"/>
      <c r="K176" s="92"/>
    </row>
    <row r="177" spans="1:11" ht="40.799999999999997" x14ac:dyDescent="0.25">
      <c r="A177" s="14" t="s">
        <v>1505</v>
      </c>
      <c r="B177" s="14" t="s">
        <v>1744</v>
      </c>
      <c r="C177" s="14" t="s">
        <v>1555</v>
      </c>
      <c r="D177" s="16" t="s">
        <v>1566</v>
      </c>
      <c r="E177" s="16" t="s">
        <v>1801</v>
      </c>
      <c r="F177" s="14" t="s">
        <v>1787</v>
      </c>
      <c r="G177" s="14"/>
      <c r="H177" s="14" t="s">
        <v>1554</v>
      </c>
      <c r="I177" s="322">
        <v>2000</v>
      </c>
      <c r="J177" s="77">
        <v>3</v>
      </c>
      <c r="K177" s="92"/>
    </row>
    <row r="178" spans="1:11" ht="40.799999999999997" x14ac:dyDescent="0.25">
      <c r="A178" s="14" t="s">
        <v>1505</v>
      </c>
      <c r="B178" s="14" t="s">
        <v>1746</v>
      </c>
      <c r="C178" s="14" t="s">
        <v>1747</v>
      </c>
      <c r="D178" s="16" t="s">
        <v>1802</v>
      </c>
      <c r="E178" s="16" t="s">
        <v>1803</v>
      </c>
      <c r="F178" s="14" t="s">
        <v>1743</v>
      </c>
      <c r="G178" s="14" t="s">
        <v>1557</v>
      </c>
      <c r="H178" s="14" t="s">
        <v>1558</v>
      </c>
      <c r="I178" s="322">
        <v>114</v>
      </c>
      <c r="J178" s="77">
        <v>3</v>
      </c>
      <c r="K178" s="92"/>
    </row>
    <row r="179" spans="1:11" ht="20.399999999999999" x14ac:dyDescent="0.25">
      <c r="A179" s="14" t="s">
        <v>1505</v>
      </c>
      <c r="B179" s="14" t="s">
        <v>1745</v>
      </c>
      <c r="C179" s="14"/>
      <c r="D179" s="16" t="s">
        <v>1804</v>
      </c>
      <c r="E179" s="16"/>
      <c r="F179" s="14" t="s">
        <v>1574</v>
      </c>
      <c r="G179" s="14"/>
      <c r="H179" s="14" t="s">
        <v>1788</v>
      </c>
      <c r="I179" s="322">
        <v>2340</v>
      </c>
      <c r="J179" s="77">
        <v>3</v>
      </c>
      <c r="K179" s="92"/>
    </row>
    <row r="180" spans="1:11" ht="20.399999999999999" x14ac:dyDescent="0.25">
      <c r="A180" s="14" t="s">
        <v>1505</v>
      </c>
      <c r="B180" s="14" t="s">
        <v>1748</v>
      </c>
      <c r="C180" s="14" t="s">
        <v>1613</v>
      </c>
      <c r="D180" s="16" t="s">
        <v>1805</v>
      </c>
      <c r="E180" s="16"/>
      <c r="F180" s="14" t="s">
        <v>1614</v>
      </c>
      <c r="G180" s="14" t="s">
        <v>1615</v>
      </c>
      <c r="H180" s="14" t="s">
        <v>1616</v>
      </c>
      <c r="I180" s="322">
        <v>26.7</v>
      </c>
      <c r="J180" s="77">
        <v>4</v>
      </c>
      <c r="K180" s="92"/>
    </row>
    <row r="181" spans="1:11" ht="20.399999999999999" x14ac:dyDescent="0.25">
      <c r="A181" s="14" t="s">
        <v>1505</v>
      </c>
      <c r="B181" s="14" t="s">
        <v>1749</v>
      </c>
      <c r="C181" s="14" t="s">
        <v>1577</v>
      </c>
      <c r="D181" s="16" t="s">
        <v>1578</v>
      </c>
      <c r="E181" s="16"/>
      <c r="F181" s="14" t="s">
        <v>1750</v>
      </c>
      <c r="G181" s="14" t="s">
        <v>1576</v>
      </c>
      <c r="H181" s="14" t="s">
        <v>1575</v>
      </c>
      <c r="I181" s="322">
        <v>120</v>
      </c>
      <c r="J181" s="77">
        <v>4</v>
      </c>
      <c r="K181" s="92"/>
    </row>
    <row r="182" spans="1:11" ht="30.6" x14ac:dyDescent="0.25">
      <c r="A182" s="14" t="s">
        <v>1505</v>
      </c>
      <c r="B182" s="14" t="s">
        <v>1751</v>
      </c>
      <c r="C182" s="14"/>
      <c r="D182" s="16" t="s">
        <v>1806</v>
      </c>
      <c r="E182" s="16"/>
      <c r="F182" s="14" t="s">
        <v>1594</v>
      </c>
      <c r="G182" s="14"/>
      <c r="H182" s="14" t="s">
        <v>1789</v>
      </c>
      <c r="I182" s="322">
        <v>225</v>
      </c>
      <c r="J182" s="77">
        <v>5</v>
      </c>
      <c r="K182" s="92"/>
    </row>
    <row r="183" spans="1:11" ht="30.6" x14ac:dyDescent="0.25">
      <c r="A183" s="14" t="s">
        <v>1505</v>
      </c>
      <c r="B183" s="14" t="s">
        <v>1752</v>
      </c>
      <c r="C183" s="14" t="s">
        <v>1595</v>
      </c>
      <c r="D183" s="16" t="s">
        <v>1590</v>
      </c>
      <c r="E183" s="16"/>
      <c r="F183" s="14" t="s">
        <v>1596</v>
      </c>
      <c r="G183" s="14" t="s">
        <v>989</v>
      </c>
      <c r="H183" s="14" t="s">
        <v>1597</v>
      </c>
      <c r="I183" s="322">
        <v>1200</v>
      </c>
      <c r="J183" s="77">
        <v>4</v>
      </c>
      <c r="K183" s="92"/>
    </row>
    <row r="184" spans="1:11" ht="30.6" x14ac:dyDescent="0.25">
      <c r="A184" s="14" t="s">
        <v>1505</v>
      </c>
      <c r="B184" s="14" t="s">
        <v>1753</v>
      </c>
      <c r="C184" s="14" t="s">
        <v>1601</v>
      </c>
      <c r="D184" s="16" t="s">
        <v>1602</v>
      </c>
      <c r="E184" s="16"/>
      <c r="F184" s="14" t="s">
        <v>1754</v>
      </c>
      <c r="G184" s="14" t="s">
        <v>1603</v>
      </c>
      <c r="H184" s="14" t="s">
        <v>1755</v>
      </c>
      <c r="I184" s="322">
        <v>174.11</v>
      </c>
      <c r="J184" s="77">
        <v>4</v>
      </c>
      <c r="K184" s="92"/>
    </row>
    <row r="185" spans="1:11" ht="20.399999999999999" x14ac:dyDescent="0.25">
      <c r="A185" s="14" t="s">
        <v>1505</v>
      </c>
      <c r="B185" s="14" t="s">
        <v>1758</v>
      </c>
      <c r="C185" s="14" t="s">
        <v>1617</v>
      </c>
      <c r="D185" s="16" t="s">
        <v>1807</v>
      </c>
      <c r="E185" s="16"/>
      <c r="F185" s="14" t="s">
        <v>1756</v>
      </c>
      <c r="G185" s="14" t="s">
        <v>1618</v>
      </c>
      <c r="H185" s="14" t="s">
        <v>1619</v>
      </c>
      <c r="I185" s="322">
        <v>589</v>
      </c>
      <c r="J185" s="77">
        <v>5</v>
      </c>
      <c r="K185" s="92"/>
    </row>
    <row r="186" spans="1:11" ht="20.399999999999999" x14ac:dyDescent="0.25">
      <c r="A186" s="14" t="s">
        <v>1505</v>
      </c>
      <c r="B186" s="14" t="s">
        <v>1757</v>
      </c>
      <c r="C186" s="14" t="s">
        <v>1759</v>
      </c>
      <c r="D186" s="16" t="s">
        <v>1548</v>
      </c>
      <c r="E186" s="16" t="s">
        <v>1621</v>
      </c>
      <c r="F186" s="14" t="s">
        <v>1622</v>
      </c>
      <c r="G186" s="14" t="s">
        <v>1580</v>
      </c>
      <c r="H186" s="14" t="s">
        <v>1579</v>
      </c>
      <c r="I186" s="322">
        <v>350</v>
      </c>
      <c r="J186" s="77">
        <v>5</v>
      </c>
      <c r="K186" s="92"/>
    </row>
    <row r="187" spans="1:11" ht="20.399999999999999" x14ac:dyDescent="0.25">
      <c r="A187" s="14" t="s">
        <v>1505</v>
      </c>
      <c r="B187" s="14" t="s">
        <v>1660</v>
      </c>
      <c r="C187" s="14" t="s">
        <v>1625</v>
      </c>
      <c r="D187" s="16" t="s">
        <v>1602</v>
      </c>
      <c r="E187" s="16"/>
      <c r="F187" s="314" t="s">
        <v>1658</v>
      </c>
      <c r="G187" s="314" t="s">
        <v>1508</v>
      </c>
      <c r="H187" s="314" t="s">
        <v>1633</v>
      </c>
      <c r="I187" s="321">
        <v>30.75</v>
      </c>
      <c r="J187" s="316">
        <v>4</v>
      </c>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x14ac:dyDescent="0.2">
      <c r="A4474" s="14"/>
      <c r="B4474" s="14"/>
      <c r="C4474" s="14"/>
      <c r="D4474" s="16"/>
      <c r="E4474" s="16"/>
      <c r="F4474" s="14"/>
      <c r="G4474" s="14"/>
      <c r="H4474" s="14"/>
      <c r="I4474" s="15"/>
      <c r="J4474" s="77"/>
    </row>
    <row r="4475" spans="1:11" x14ac:dyDescent="0.2">
      <c r="A4475" s="14"/>
      <c r="B4475" s="14"/>
      <c r="C4475" s="14"/>
      <c r="D4475" s="16"/>
      <c r="E4475" s="16"/>
      <c r="F4475" s="14"/>
      <c r="G4475" s="14"/>
      <c r="H4475" s="14"/>
      <c r="I4475" s="15"/>
      <c r="J4475" s="77"/>
    </row>
    <row r="4476" spans="1:11" x14ac:dyDescent="0.2">
      <c r="A4476" s="14"/>
      <c r="B4476" s="14"/>
      <c r="C4476" s="14"/>
      <c r="D4476" s="16"/>
      <c r="E4476" s="16"/>
      <c r="F4476" s="14"/>
      <c r="G4476" s="14"/>
      <c r="H4476" s="14"/>
      <c r="I4476" s="15"/>
      <c r="J4476" s="77"/>
    </row>
    <row r="4477" spans="1:11" x14ac:dyDescent="0.2">
      <c r="A4477" s="14"/>
      <c r="B4477" s="14"/>
      <c r="C4477" s="14"/>
      <c r="D4477" s="16"/>
      <c r="E4477" s="16"/>
      <c r="F4477" s="14"/>
      <c r="G4477" s="14"/>
      <c r="H4477" s="14"/>
      <c r="I4477" s="15"/>
      <c r="J4477" s="77"/>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sheetData>
  <dataConsolidate/>
  <mergeCells count="5">
    <mergeCell ref="A100:H100"/>
    <mergeCell ref="I101:J101"/>
    <mergeCell ref="I100:J100"/>
    <mergeCell ref="A101:H101"/>
    <mergeCell ref="A105:J105"/>
  </mergeCells>
  <conditionalFormatting sqref="A188:J4987 A178:J179 A123:G123 I123:J123 A124:J130 B176:E177 A177 I176:J177 F177:H177 A181:J183 A161:J163 A122:J122">
    <cfRule type="expression" dxfId="191" priority="363" stopIfTrue="1">
      <formula>$A122&lt;&gt;""</formula>
    </cfRule>
  </conditionalFormatting>
  <conditionalFormatting sqref="A1099:H1100">
    <cfRule type="expression" dxfId="190" priority="374" stopIfTrue="1">
      <formula>$A1099&lt;&gt;""</formula>
    </cfRule>
  </conditionalFormatting>
  <conditionalFormatting sqref="B459:E464">
    <cfRule type="expression" dxfId="189" priority="465" stopIfTrue="1">
      <formula>$A459&lt;&gt;""</formula>
    </cfRule>
  </conditionalFormatting>
  <conditionalFormatting sqref="B471:E475">
    <cfRule type="expression" dxfId="188" priority="500" stopIfTrue="1">
      <formula>$A471&lt;&gt;""</formula>
    </cfRule>
  </conditionalFormatting>
  <conditionalFormatting sqref="B676:E676">
    <cfRule type="expression" dxfId="187" priority="392" stopIfTrue="1">
      <formula>$A676&lt;&gt;""</formula>
    </cfRule>
  </conditionalFormatting>
  <conditionalFormatting sqref="B678:E678 H678:I678 B679:I680 B681:E686 H681:I686">
    <cfRule type="expression" dxfId="186" priority="352" stopIfTrue="1">
      <formula>$A678&lt;&gt;""</formula>
    </cfRule>
  </conditionalFormatting>
  <conditionalFormatting sqref="B688:E688 H688:I688">
    <cfRule type="expression" dxfId="185" priority="343" stopIfTrue="1">
      <formula>$A688&lt;&gt;""</formula>
    </cfRule>
  </conditionalFormatting>
  <conditionalFormatting sqref="B806:E806">
    <cfRule type="expression" dxfId="184" priority="415" stopIfTrue="1">
      <formula>$A806&lt;&gt;""</formula>
    </cfRule>
  </conditionalFormatting>
  <conditionalFormatting sqref="B1097:E1097">
    <cfRule type="expression" dxfId="183" priority="461" stopIfTrue="1">
      <formula>$A1097&lt;&gt;""</formula>
    </cfRule>
  </conditionalFormatting>
  <conditionalFormatting sqref="B1101:E1101">
    <cfRule type="expression" dxfId="182" priority="517" stopIfTrue="1">
      <formula>$A1101&lt;&gt;""</formula>
    </cfRule>
  </conditionalFormatting>
  <conditionalFormatting sqref="B1118:E1123">
    <cfRule type="expression" dxfId="181" priority="507" stopIfTrue="1">
      <formula>$A1118&lt;&gt;""</formula>
    </cfRule>
  </conditionalFormatting>
  <conditionalFormatting sqref="B1125:E1135">
    <cfRule type="expression" dxfId="180" priority="375" stopIfTrue="1">
      <formula>$A1125&lt;&gt;""</formula>
    </cfRule>
  </conditionalFormatting>
  <conditionalFormatting sqref="B1139:E1139">
    <cfRule type="expression" dxfId="179" priority="401" stopIfTrue="1">
      <formula>$A1139&lt;&gt;""</formula>
    </cfRule>
  </conditionalFormatting>
  <conditionalFormatting sqref="B1240:E1247 I1240:J1257">
    <cfRule type="expression" dxfId="178" priority="451" stopIfTrue="1">
      <formula>$A1240&lt;&gt;""</formula>
    </cfRule>
  </conditionalFormatting>
  <conditionalFormatting sqref="B1280:E1288">
    <cfRule type="expression" dxfId="177" priority="486" stopIfTrue="1">
      <formula>$A1280&lt;&gt;""</formula>
    </cfRule>
  </conditionalFormatting>
  <conditionalFormatting sqref="B1290:E1313">
    <cfRule type="expression" dxfId="176" priority="365" stopIfTrue="1">
      <formula>$A1290&lt;&gt;""</formula>
    </cfRule>
  </conditionalFormatting>
  <conditionalFormatting sqref="B1347:E1350">
    <cfRule type="expression" dxfId="175" priority="382" stopIfTrue="1">
      <formula>$A1347&lt;&gt;""</formula>
    </cfRule>
  </conditionalFormatting>
  <conditionalFormatting sqref="B1352:E1354">
    <cfRule type="expression" dxfId="174" priority="587" stopIfTrue="1">
      <formula>$A1352&lt;&gt;""</formula>
    </cfRule>
  </conditionalFormatting>
  <conditionalFormatting sqref="B1356:E1366">
    <cfRule type="expression" dxfId="173" priority="406" stopIfTrue="1">
      <formula>$A1356&lt;&gt;""</formula>
    </cfRule>
  </conditionalFormatting>
  <conditionalFormatting sqref="B1380:E1391">
    <cfRule type="expression" dxfId="172" priority="444" stopIfTrue="1">
      <formula>$A1380&lt;&gt;""</formula>
    </cfRule>
  </conditionalFormatting>
  <conditionalFormatting sqref="B1399:E1437">
    <cfRule type="expression" dxfId="171" priority="481" stopIfTrue="1">
      <formula>$A1399&lt;&gt;""</formula>
    </cfRule>
  </conditionalFormatting>
  <conditionalFormatting sqref="B1440:E1445">
    <cfRule type="expression" dxfId="170" priority="551" stopIfTrue="1">
      <formula>$A1440&lt;&gt;""</formula>
    </cfRule>
  </conditionalFormatting>
  <conditionalFormatting sqref="B476:G476">
    <cfRule type="expression" dxfId="169" priority="501" stopIfTrue="1">
      <formula>$A476&lt;&gt;""</formula>
    </cfRule>
  </conditionalFormatting>
  <conditionalFormatting sqref="B465:H470">
    <cfRule type="expression" dxfId="168" priority="521" stopIfTrue="1">
      <formula>$A465&lt;&gt;""</formula>
    </cfRule>
  </conditionalFormatting>
  <conditionalFormatting sqref="B477:H483">
    <cfRule type="expression" dxfId="167" priority="477" stopIfTrue="1">
      <formula>$A477&lt;&gt;""</formula>
    </cfRule>
  </conditionalFormatting>
  <conditionalFormatting sqref="B1054:H1069">
    <cfRule type="expression" dxfId="166" priority="547" stopIfTrue="1">
      <formula>$A1054&lt;&gt;""</formula>
    </cfRule>
  </conditionalFormatting>
  <conditionalFormatting sqref="B1259:H1261 B1262:E1275 H1262:H1275">
    <cfRule type="expression" dxfId="165" priority="476" stopIfTrue="1">
      <formula>$A1259&lt;&gt;""</formula>
    </cfRule>
  </conditionalFormatting>
  <conditionalFormatting sqref="B1277:H1279">
    <cfRule type="expression" dxfId="164" priority="371" stopIfTrue="1">
      <formula>$A1277&lt;&gt;""</formula>
    </cfRule>
  </conditionalFormatting>
  <conditionalFormatting sqref="B1351:H1351">
    <cfRule type="expression" dxfId="163" priority="617" stopIfTrue="1">
      <formula>$A1351&lt;&gt;""</formula>
    </cfRule>
  </conditionalFormatting>
  <conditionalFormatting sqref="B1367:H1372">
    <cfRule type="expression" dxfId="162" priority="345" stopIfTrue="1">
      <formula>$A1367&lt;&gt;""</formula>
    </cfRule>
  </conditionalFormatting>
  <conditionalFormatting sqref="B1397:H1398">
    <cfRule type="expression" dxfId="161" priority="524" stopIfTrue="1">
      <formula>$A1397&lt;&gt;""</formula>
    </cfRule>
  </conditionalFormatting>
  <conditionalFormatting sqref="I188:I214 B188:E228">
    <cfRule type="expression" dxfId="160" priority="574" stopIfTrue="1">
      <formula>$A188&lt;&gt;""</formula>
    </cfRule>
  </conditionalFormatting>
  <conditionalFormatting sqref="B229:I229 B230:E262">
    <cfRule type="expression" dxfId="159" priority="588" stopIfTrue="1">
      <formula>$A229&lt;&gt;""</formula>
    </cfRule>
  </conditionalFormatting>
  <conditionalFormatting sqref="B263:I307">
    <cfRule type="expression" dxfId="158" priority="421" stopIfTrue="1">
      <formula>$A263&lt;&gt;""</formula>
    </cfRule>
  </conditionalFormatting>
  <conditionalFormatting sqref="B484:I486">
    <cfRule type="expression" dxfId="157" priority="423" stopIfTrue="1">
      <formula>$A484&lt;&gt;""</formula>
    </cfRule>
  </conditionalFormatting>
  <conditionalFormatting sqref="B632:I675">
    <cfRule type="expression" dxfId="156" priority="584" stopIfTrue="1">
      <formula>$A632&lt;&gt;""</formula>
    </cfRule>
  </conditionalFormatting>
  <conditionalFormatting sqref="B677:I677">
    <cfRule type="expression" dxfId="155" priority="350" stopIfTrue="1">
      <formula>$A677&lt;&gt;""</formula>
    </cfRule>
  </conditionalFormatting>
  <conditionalFormatting sqref="B1124:I1124">
    <cfRule type="expression" dxfId="154" priority="475" stopIfTrue="1">
      <formula>$A1124&lt;&gt;""</formula>
    </cfRule>
  </conditionalFormatting>
  <conditionalFormatting sqref="B1136:I1138">
    <cfRule type="expression" dxfId="153" priority="344" stopIfTrue="1">
      <formula>$A1136&lt;&gt;""</formula>
    </cfRule>
  </conditionalFormatting>
  <conditionalFormatting sqref="B1140:I1144">
    <cfRule type="expression" dxfId="152" priority="346" stopIfTrue="1">
      <formula>$A1140&lt;&gt;""</formula>
    </cfRule>
  </conditionalFormatting>
  <conditionalFormatting sqref="B1258:I1258 I1259:I1275">
    <cfRule type="expression" dxfId="151" priority="479" stopIfTrue="1">
      <formula>$A1258&lt;&gt;""</formula>
    </cfRule>
  </conditionalFormatting>
  <conditionalFormatting sqref="B1355:I1355">
    <cfRule type="expression" dxfId="150" priority="474" stopIfTrue="1">
      <formula>$A1355&lt;&gt;""</formula>
    </cfRule>
  </conditionalFormatting>
  <conditionalFormatting sqref="B347:J407">
    <cfRule type="expression" dxfId="149" priority="589" stopIfTrue="1">
      <formula>$A347&lt;&gt;""</formula>
    </cfRule>
  </conditionalFormatting>
  <conditionalFormatting sqref="B444:J445">
    <cfRule type="expression" dxfId="148" priority="550" stopIfTrue="1">
      <formula>$A444&lt;&gt;""</formula>
    </cfRule>
  </conditionalFormatting>
  <conditionalFormatting sqref="B586:J612">
    <cfRule type="expression" dxfId="147" priority="330" stopIfTrue="1">
      <formula>$A586&lt;&gt;""</formula>
    </cfRule>
  </conditionalFormatting>
  <conditionalFormatting sqref="B1040:J1041">
    <cfRule type="expression" dxfId="146" priority="545" stopIfTrue="1">
      <formula>$A1040&lt;&gt;""</formula>
    </cfRule>
  </conditionalFormatting>
  <conditionalFormatting sqref="B1114:J1117">
    <cfRule type="expression" dxfId="145" priority="335" stopIfTrue="1">
      <formula>$A1114&lt;&gt;""</formula>
    </cfRule>
  </conditionalFormatting>
  <conditionalFormatting sqref="B1145:J1239">
    <cfRule type="expression" dxfId="144" priority="361" stopIfTrue="1">
      <formula>$A1145&lt;&gt;""</formula>
    </cfRule>
  </conditionalFormatting>
  <conditionalFormatting sqref="B1393:J1393">
    <cfRule type="expression" dxfId="143" priority="526" stopIfTrue="1">
      <formula>$A1393&lt;&gt;""</formula>
    </cfRule>
  </conditionalFormatting>
  <conditionalFormatting sqref="B1448:J4361">
    <cfRule type="expression" dxfId="142" priority="370" stopIfTrue="1">
      <formula>$A1448&lt;&gt;""</formula>
    </cfRule>
  </conditionalFormatting>
  <conditionalFormatting sqref="F459:H460">
    <cfRule type="expression" dxfId="141" priority="467" stopIfTrue="1">
      <formula>$A459&lt;&gt;""</formula>
    </cfRule>
  </conditionalFormatting>
  <conditionalFormatting sqref="F463:H464">
    <cfRule type="expression" dxfId="140" priority="557" stopIfTrue="1">
      <formula>$A463&lt;&gt;""</formula>
    </cfRule>
  </conditionalFormatting>
  <conditionalFormatting sqref="F471:H473 H474:H476">
    <cfRule type="expression" dxfId="139" priority="499" stopIfTrue="1">
      <formula>$A471&lt;&gt;""</formula>
    </cfRule>
  </conditionalFormatting>
  <conditionalFormatting sqref="F1118:H1118">
    <cfRule type="expression" dxfId="138" priority="608" stopIfTrue="1">
      <formula>$A1118&lt;&gt;""</formula>
    </cfRule>
  </conditionalFormatting>
  <conditionalFormatting sqref="F1242:H1247">
    <cfRule type="expression" dxfId="137" priority="450" stopIfTrue="1">
      <formula>$A1242&lt;&gt;""</formula>
    </cfRule>
  </conditionalFormatting>
  <conditionalFormatting sqref="F234:I234">
    <cfRule type="expression" dxfId="136" priority="478" stopIfTrue="1">
      <formula>$A234&lt;&gt;""</formula>
    </cfRule>
  </conditionalFormatting>
  <conditionalFormatting sqref="I215:J215 F216:J228 J229:J307 F236:I262 B457:I458 J457:J486 J632:J690 B687:I687 B689:I690 B798:E798 H798:J798 H806:J806 B813:E813 H813:J813 I1042:J1069 B1098:H1098 I1098:J1113 H1101:H1113 B1102:G1113 I1118:J1123 F1240:H1240 B1248:H1257 J1258:J1275 B1289:H1289 B1314:H1346 I1351:J1354 J1355:J1372 F1400:H1434 F1435:J1437 B1438:H1439 J188:J214">
    <cfRule type="expression" dxfId="135" priority="618" stopIfTrue="1">
      <formula>$A188&lt;&gt;""</formula>
    </cfRule>
  </conditionalFormatting>
  <conditionalFormatting sqref="H235:I235">
    <cfRule type="expression" dxfId="134" priority="453" stopIfTrue="1">
      <formula>$A235&lt;&gt;""</formula>
    </cfRule>
  </conditionalFormatting>
  <conditionalFormatting sqref="H188:H215">
    <cfRule type="expression" dxfId="133" priority="337" stopIfTrue="1">
      <formula>$A188&lt;&gt;""</formula>
    </cfRule>
  </conditionalFormatting>
  <conditionalFormatting sqref="H461:H462">
    <cfRule type="expression" dxfId="132" priority="471" stopIfTrue="1">
      <formula>$A461&lt;&gt;""</formula>
    </cfRule>
  </conditionalFormatting>
  <conditionalFormatting sqref="H1119:H1123">
    <cfRule type="expression" dxfId="131" priority="509" stopIfTrue="1">
      <formula>$A1119&lt;&gt;""</formula>
    </cfRule>
  </conditionalFormatting>
  <conditionalFormatting sqref="H1241">
    <cfRule type="expression" dxfId="130" priority="520" stopIfTrue="1">
      <formula>$A1241&lt;&gt;""</formula>
    </cfRule>
  </conditionalFormatting>
  <conditionalFormatting sqref="H1280:H1288">
    <cfRule type="expression" dxfId="129" priority="488" stopIfTrue="1">
      <formula>$A1280&lt;&gt;""</formula>
    </cfRule>
  </conditionalFormatting>
  <conditionalFormatting sqref="H1290:H1313">
    <cfRule type="expression" dxfId="128" priority="367" stopIfTrue="1">
      <formula>$A1290&lt;&gt;""</formula>
    </cfRule>
  </conditionalFormatting>
  <conditionalFormatting sqref="H1352:H1354">
    <cfRule type="expression" dxfId="127" priority="586" stopIfTrue="1">
      <formula>$A1352&lt;&gt;""</formula>
    </cfRule>
  </conditionalFormatting>
  <conditionalFormatting sqref="H1356:H1366">
    <cfRule type="expression" dxfId="126" priority="347" stopIfTrue="1">
      <formula>$A1356&lt;&gt;""</formula>
    </cfRule>
  </conditionalFormatting>
  <conditionalFormatting sqref="H1399">
    <cfRule type="expression" dxfId="125" priority="483" stopIfTrue="1">
      <formula>$A1399&lt;&gt;""</formula>
    </cfRule>
  </conditionalFormatting>
  <conditionalFormatting sqref="H1440:H1445">
    <cfRule type="expression" dxfId="124" priority="553" stopIfTrue="1">
      <formula>$A1440&lt;&gt;""</formula>
    </cfRule>
  </conditionalFormatting>
  <conditionalFormatting sqref="H230:I233">
    <cfRule type="expression" dxfId="123" priority="577" stopIfTrue="1">
      <formula>$A230&lt;&gt;""</formula>
    </cfRule>
  </conditionalFormatting>
  <conditionalFormatting sqref="H676:I676">
    <cfRule type="expression" dxfId="122" priority="394" stopIfTrue="1">
      <formula>$A676&lt;&gt;""</formula>
    </cfRule>
  </conditionalFormatting>
  <conditionalFormatting sqref="H1125:I1135">
    <cfRule type="expression" dxfId="121" priority="378" stopIfTrue="1">
      <formula>$A1125&lt;&gt;""</formula>
    </cfRule>
  </conditionalFormatting>
  <conditionalFormatting sqref="H1139:I1139">
    <cfRule type="expression" dxfId="120" priority="404" stopIfTrue="1">
      <formula>$A1139&lt;&gt;""</formula>
    </cfRule>
  </conditionalFormatting>
  <conditionalFormatting sqref="H1097:J1097">
    <cfRule type="expression" dxfId="119" priority="460" stopIfTrue="1">
      <formula>$A1097&lt;&gt;""</formula>
    </cfRule>
  </conditionalFormatting>
  <conditionalFormatting sqref="H1347:J1350">
    <cfRule type="expression" dxfId="118" priority="383" stopIfTrue="1">
      <formula>$A1347&lt;&gt;""</formula>
    </cfRule>
  </conditionalFormatting>
  <conditionalFormatting sqref="H1380:J1391">
    <cfRule type="expression" dxfId="117" priority="342" stopIfTrue="1">
      <formula>$A1380&lt;&gt;""</formula>
    </cfRule>
  </conditionalFormatting>
  <conditionalFormatting sqref="I459:I483">
    <cfRule type="expression" dxfId="116" priority="468" stopIfTrue="1">
      <formula>$A459&lt;&gt;""</formula>
    </cfRule>
  </conditionalFormatting>
  <conditionalFormatting sqref="I1356:I1372">
    <cfRule type="expression" dxfId="115" priority="410" stopIfTrue="1">
      <formula>$A1356&lt;&gt;""</formula>
    </cfRule>
  </conditionalFormatting>
  <conditionalFormatting sqref="I1277:J1346">
    <cfRule type="expression" dxfId="114" priority="490" stopIfTrue="1">
      <formula>$A1277&lt;&gt;""</formula>
    </cfRule>
  </conditionalFormatting>
  <conditionalFormatting sqref="I1397:J1434">
    <cfRule type="expression" dxfId="113" priority="485" stopIfTrue="1">
      <formula>$A1397&lt;&gt;""</formula>
    </cfRule>
  </conditionalFormatting>
  <conditionalFormatting sqref="I1438:J1445">
    <cfRule type="expression" dxfId="112" priority="583" stopIfTrue="1">
      <formula>$A1438&lt;&gt;""</formula>
    </cfRule>
  </conditionalFormatting>
  <conditionalFormatting sqref="J1124:J1144">
    <cfRule type="expression" dxfId="111" priority="610" stopIfTrue="1">
      <formula>$A1124&lt;&gt;""</formula>
    </cfRule>
  </conditionalFormatting>
  <conditionalFormatting sqref="A111:F111 I111:J111 A112:J113 A114:E114 A119:F119 A134:E134 A154:J154 A143:F143 I143:J143 A116:F116 I119:J119 I116:J116 A135:J142 A144:J149 A156:J159">
    <cfRule type="expression" dxfId="110" priority="154" stopIfTrue="1">
      <formula>$A111&lt;&gt;""</formula>
    </cfRule>
  </conditionalFormatting>
  <conditionalFormatting sqref="J181">
    <cfRule type="expression" dxfId="109" priority="159" stopIfTrue="1">
      <formula>$A181&lt;&gt;""</formula>
    </cfRule>
  </conditionalFormatting>
  <conditionalFormatting sqref="B165:J165 B164:E164 G164:J164 B171:J172 B170:H170 J170 B175:C175 E175 B167:J167 B166:F166 I166:J166">
    <cfRule type="expression" dxfId="108" priority="158" stopIfTrue="1">
      <formula>$A164&lt;&gt;""</formula>
    </cfRule>
  </conditionalFormatting>
  <conditionalFormatting sqref="G176:H176 A151:J152 A160:E160 A107:E107 A109:E110">
    <cfRule type="expression" dxfId="107" priority="157" stopIfTrue="1">
      <formula>$A107&lt;&gt;""</formula>
    </cfRule>
  </conditionalFormatting>
  <conditionalFormatting sqref="I109:J109">
    <cfRule type="expression" dxfId="106" priority="152" stopIfTrue="1">
      <formula>$A109&lt;&gt;""</formula>
    </cfRule>
  </conditionalFormatting>
  <conditionalFormatting sqref="F109:G109 F174:J174">
    <cfRule type="expression" dxfId="105" priority="150" stopIfTrue="1">
      <formula>$A109&lt;&gt;""</formula>
    </cfRule>
  </conditionalFormatting>
  <conditionalFormatting sqref="F117:J117">
    <cfRule type="expression" dxfId="104" priority="138" stopIfTrue="1">
      <formula>$A117&lt;&gt;""</formula>
    </cfRule>
  </conditionalFormatting>
  <conditionalFormatting sqref="A150:E150">
    <cfRule type="expression" dxfId="103" priority="111" stopIfTrue="1">
      <formula>$A150&lt;&gt;""</formula>
    </cfRule>
  </conditionalFormatting>
  <conditionalFormatting sqref="F150">
    <cfRule type="expression" dxfId="102" priority="109" stopIfTrue="1">
      <formula>$A150&lt;&gt;""</formula>
    </cfRule>
  </conditionalFormatting>
  <conditionalFormatting sqref="A153:E153">
    <cfRule type="expression" dxfId="101" priority="106" stopIfTrue="1">
      <formula>$A153&lt;&gt;""</formula>
    </cfRule>
  </conditionalFormatting>
  <conditionalFormatting sqref="F153:J153">
    <cfRule type="expression" dxfId="100" priority="105" stopIfTrue="1">
      <formula>$A153&lt;&gt;""</formula>
    </cfRule>
  </conditionalFormatting>
  <conditionalFormatting sqref="A155:E155">
    <cfRule type="expression" dxfId="99" priority="104" stopIfTrue="1">
      <formula>$A155&lt;&gt;""</formula>
    </cfRule>
  </conditionalFormatting>
  <conditionalFormatting sqref="I155:J155">
    <cfRule type="expression" dxfId="98" priority="103" stopIfTrue="1">
      <formula>$A155&lt;&gt;""</formula>
    </cfRule>
  </conditionalFormatting>
  <conditionalFormatting sqref="F155:G155">
    <cfRule type="expression" dxfId="97" priority="101" stopIfTrue="1">
      <formula>$A155&lt;&gt;""</formula>
    </cfRule>
  </conditionalFormatting>
  <conditionalFormatting sqref="F164">
    <cfRule type="expression" dxfId="96" priority="99" stopIfTrue="1">
      <formula>$A164&lt;&gt;""</formula>
    </cfRule>
  </conditionalFormatting>
  <conditionalFormatting sqref="G143:H143">
    <cfRule type="expression" dxfId="95" priority="68" stopIfTrue="1">
      <formula>$A143&lt;&gt;""</formula>
    </cfRule>
  </conditionalFormatting>
  <conditionalFormatting sqref="H143">
    <cfRule type="expression" dxfId="94" priority="67" stopIfTrue="1">
      <formula>$A143&lt;&gt;""</formula>
    </cfRule>
  </conditionalFormatting>
  <conditionalFormatting sqref="I169:J169">
    <cfRule type="expression" dxfId="93" priority="66" stopIfTrue="1">
      <formula>$A169&lt;&gt;""</formula>
    </cfRule>
  </conditionalFormatting>
  <conditionalFormatting sqref="F169:G169">
    <cfRule type="expression" dxfId="92" priority="64" stopIfTrue="1">
      <formula>$A169&lt;&gt;""</formula>
    </cfRule>
  </conditionalFormatting>
  <conditionalFormatting sqref="H109">
    <cfRule type="expression" dxfId="91" priority="151" stopIfTrue="1">
      <formula>$A109&lt;&gt;""</formula>
    </cfRule>
  </conditionalFormatting>
  <conditionalFormatting sqref="A165:J165 A164:E164 G164:J164 A171:J172 A170:H170 J170 A175:C175 E175 A176:E176 A167:J167 A166:F166 I166:J166">
    <cfRule type="expression" dxfId="90" priority="156" stopIfTrue="1">
      <formula>$A164&lt;&gt;""</formula>
    </cfRule>
  </conditionalFormatting>
  <conditionalFormatting sqref="B154:J154 B143:F143 I143:J143 B135:J142 B144:J149 B156:J159">
    <cfRule type="expression" dxfId="89" priority="155" stopIfTrue="1">
      <formula>$A135&lt;&gt;""</formula>
    </cfRule>
  </conditionalFormatting>
  <conditionalFormatting sqref="F107:J107">
    <cfRule type="expression" dxfId="88" priority="153" stopIfTrue="1">
      <formula>$A107&lt;&gt;""</formula>
    </cfRule>
  </conditionalFormatting>
  <conditionalFormatting sqref="I110:J110">
    <cfRule type="expression" dxfId="87" priority="147" stopIfTrue="1">
      <formula>$A110&lt;&gt;""</formula>
    </cfRule>
  </conditionalFormatting>
  <conditionalFormatting sqref="G110:H110">
    <cfRule type="expression" dxfId="86" priority="149" stopIfTrue="1">
      <formula>$A110&lt;&gt;""</formula>
    </cfRule>
  </conditionalFormatting>
  <conditionalFormatting sqref="F110">
    <cfRule type="expression" dxfId="85" priority="148" stopIfTrue="1">
      <formula>$A110&lt;&gt;""</formula>
    </cfRule>
  </conditionalFormatting>
  <conditionalFormatting sqref="G111:H111">
    <cfRule type="expression" dxfId="84" priority="146" stopIfTrue="1">
      <formula>$A111&lt;&gt;""</formula>
    </cfRule>
  </conditionalFormatting>
  <conditionalFormatting sqref="F114:J114">
    <cfRule type="expression" dxfId="83" priority="145" stopIfTrue="1">
      <formula>$A114&lt;&gt;""</formula>
    </cfRule>
  </conditionalFormatting>
  <conditionalFormatting sqref="A115:E115">
    <cfRule type="expression" dxfId="82" priority="144" stopIfTrue="1">
      <formula>$A115&lt;&gt;""</formula>
    </cfRule>
  </conditionalFormatting>
  <conditionalFormatting sqref="J115">
    <cfRule type="expression" dxfId="81" priority="141" stopIfTrue="1">
      <formula>$A115&lt;&gt;""</formula>
    </cfRule>
  </conditionalFormatting>
  <conditionalFormatting sqref="G115:H115">
    <cfRule type="expression" dxfId="80" priority="143" stopIfTrue="1">
      <formula>$A115&lt;&gt;""</formula>
    </cfRule>
  </conditionalFormatting>
  <conditionalFormatting sqref="F115">
    <cfRule type="expression" dxfId="79" priority="142" stopIfTrue="1">
      <formula>$A115&lt;&gt;""</formula>
    </cfRule>
  </conditionalFormatting>
  <conditionalFormatting sqref="I115">
    <cfRule type="expression" dxfId="78" priority="140" stopIfTrue="1">
      <formula>$A115&lt;&gt;""</formula>
    </cfRule>
  </conditionalFormatting>
  <conditionalFormatting sqref="A117:E117">
    <cfRule type="expression" dxfId="77" priority="139" stopIfTrue="1">
      <formula>$A117&lt;&gt;""</formula>
    </cfRule>
  </conditionalFormatting>
  <conditionalFormatting sqref="A118:E118">
    <cfRule type="expression" dxfId="76" priority="137" stopIfTrue="1">
      <formula>$A118&lt;&gt;""</formula>
    </cfRule>
  </conditionalFormatting>
  <conditionalFormatting sqref="I118:J118">
    <cfRule type="expression" dxfId="75" priority="136" stopIfTrue="1">
      <formula>$A118&lt;&gt;""</formula>
    </cfRule>
  </conditionalFormatting>
  <conditionalFormatting sqref="F118:G118">
    <cfRule type="expression" dxfId="74" priority="134" stopIfTrue="1">
      <formula>$A118&lt;&gt;""</formula>
    </cfRule>
  </conditionalFormatting>
  <conditionalFormatting sqref="A120:B120 D120:E120">
    <cfRule type="expression" dxfId="73" priority="133" stopIfTrue="1">
      <formula>$A120&lt;&gt;""</formula>
    </cfRule>
  </conditionalFormatting>
  <conditionalFormatting sqref="I120:J120">
    <cfRule type="expression" dxfId="72" priority="132" stopIfTrue="1">
      <formula>$A120&lt;&gt;""</formula>
    </cfRule>
  </conditionalFormatting>
  <conditionalFormatting sqref="F120:G120">
    <cfRule type="expression" dxfId="71" priority="130" stopIfTrue="1">
      <formula>$A120&lt;&gt;""</formula>
    </cfRule>
  </conditionalFormatting>
  <conditionalFormatting sqref="C120">
    <cfRule type="expression" dxfId="70" priority="129" stopIfTrue="1">
      <formula>$A120&lt;&gt;""</formula>
    </cfRule>
  </conditionalFormatting>
  <conditionalFormatting sqref="A121:E121">
    <cfRule type="expression" dxfId="69" priority="128" stopIfTrue="1">
      <formula>$A121&lt;&gt;""</formula>
    </cfRule>
  </conditionalFormatting>
  <conditionalFormatting sqref="F121:J121">
    <cfRule type="expression" dxfId="68" priority="127" stopIfTrue="1">
      <formula>$A121&lt;&gt;""</formula>
    </cfRule>
  </conditionalFormatting>
  <conditionalFormatting sqref="A131:E131">
    <cfRule type="expression" dxfId="67" priority="126" stopIfTrue="1">
      <formula>$A131&lt;&gt;""</formula>
    </cfRule>
  </conditionalFormatting>
  <conditionalFormatting sqref="J131">
    <cfRule type="expression" dxfId="66" priority="123" stopIfTrue="1">
      <formula>$A131&lt;&gt;""</formula>
    </cfRule>
  </conditionalFormatting>
  <conditionalFormatting sqref="G131:H131">
    <cfRule type="expression" dxfId="65" priority="125" stopIfTrue="1">
      <formula>$A131&lt;&gt;""</formula>
    </cfRule>
  </conditionalFormatting>
  <conditionalFormatting sqref="F131">
    <cfRule type="expression" dxfId="64" priority="124" stopIfTrue="1">
      <formula>$A131&lt;&gt;""</formula>
    </cfRule>
  </conditionalFormatting>
  <conditionalFormatting sqref="I131">
    <cfRule type="expression" dxfId="63" priority="122" stopIfTrue="1">
      <formula>$A131&lt;&gt;""</formula>
    </cfRule>
  </conditionalFormatting>
  <conditionalFormatting sqref="A132:E132">
    <cfRule type="expression" dxfId="62" priority="121" stopIfTrue="1">
      <formula>$A132&lt;&gt;""</formula>
    </cfRule>
  </conditionalFormatting>
  <conditionalFormatting sqref="J132">
    <cfRule type="expression" dxfId="61" priority="118" stopIfTrue="1">
      <formula>$A132&lt;&gt;""</formula>
    </cfRule>
  </conditionalFormatting>
  <conditionalFormatting sqref="G132:H132">
    <cfRule type="expression" dxfId="60" priority="120" stopIfTrue="1">
      <formula>$A132&lt;&gt;""</formula>
    </cfRule>
  </conditionalFormatting>
  <conditionalFormatting sqref="F132">
    <cfRule type="expression" dxfId="59" priority="119" stopIfTrue="1">
      <formula>$A132&lt;&gt;""</formula>
    </cfRule>
  </conditionalFormatting>
  <conditionalFormatting sqref="I132">
    <cfRule type="expression" dxfId="58" priority="117" stopIfTrue="1">
      <formula>$A132&lt;&gt;""</formula>
    </cfRule>
  </conditionalFormatting>
  <conditionalFormatting sqref="A133:E133">
    <cfRule type="expression" dxfId="57" priority="116" stopIfTrue="1">
      <formula>$A133&lt;&gt;""</formula>
    </cfRule>
  </conditionalFormatting>
  <conditionalFormatting sqref="F133:J133">
    <cfRule type="expression" dxfId="56" priority="115" stopIfTrue="1">
      <formula>$A133&lt;&gt;""</formula>
    </cfRule>
  </conditionalFormatting>
  <conditionalFormatting sqref="I134:J134">
    <cfRule type="expression" dxfId="55" priority="114" stopIfTrue="1">
      <formula>$A134&lt;&gt;""</formula>
    </cfRule>
  </conditionalFormatting>
  <conditionalFormatting sqref="F134:G134">
    <cfRule type="expression" dxfId="54" priority="112" stopIfTrue="1">
      <formula>$A134&lt;&gt;""</formula>
    </cfRule>
  </conditionalFormatting>
  <conditionalFormatting sqref="J150">
    <cfRule type="expression" dxfId="53" priority="108" stopIfTrue="1">
      <formula>$A150&lt;&gt;""</formula>
    </cfRule>
  </conditionalFormatting>
  <conditionalFormatting sqref="G150:H150">
    <cfRule type="expression" dxfId="52" priority="110" stopIfTrue="1">
      <formula>$A150&lt;&gt;""</formula>
    </cfRule>
  </conditionalFormatting>
  <conditionalFormatting sqref="I150">
    <cfRule type="expression" dxfId="51" priority="107" stopIfTrue="1">
      <formula>$A150&lt;&gt;""</formula>
    </cfRule>
  </conditionalFormatting>
  <conditionalFormatting sqref="F160:J160">
    <cfRule type="expression" dxfId="50" priority="100" stopIfTrue="1">
      <formula>$A160&lt;&gt;""</formula>
    </cfRule>
  </conditionalFormatting>
  <conditionalFormatting sqref="D168:D169">
    <cfRule type="expression" dxfId="49" priority="92" stopIfTrue="1">
      <formula>$A168&lt;&gt;""</formula>
    </cfRule>
  </conditionalFormatting>
  <conditionalFormatting sqref="D168:D169">
    <cfRule type="expression" dxfId="48" priority="93" stopIfTrue="1">
      <formula>$A168&lt;&gt;""</formula>
    </cfRule>
  </conditionalFormatting>
  <conditionalFormatting sqref="F164">
    <cfRule type="expression" dxfId="47" priority="98" stopIfTrue="1">
      <formula>$A164&lt;&gt;""</formula>
    </cfRule>
  </conditionalFormatting>
  <conditionalFormatting sqref="A168:C169 E168:E169">
    <cfRule type="expression" dxfId="46" priority="97" stopIfTrue="1">
      <formula>$A168&lt;&gt;""</formula>
    </cfRule>
  </conditionalFormatting>
  <conditionalFormatting sqref="I168:J168">
    <cfRule type="expression" dxfId="45" priority="96" stopIfTrue="1">
      <formula>$A168&lt;&gt;""</formula>
    </cfRule>
  </conditionalFormatting>
  <conditionalFormatting sqref="F168:G168">
    <cfRule type="expression" dxfId="44" priority="94" stopIfTrue="1">
      <formula>$A168&lt;&gt;""</formula>
    </cfRule>
  </conditionalFormatting>
  <conditionalFormatting sqref="I170">
    <cfRule type="expression" dxfId="43" priority="91" stopIfTrue="1">
      <formula>$A170&lt;&gt;""</formula>
    </cfRule>
  </conditionalFormatting>
  <conditionalFormatting sqref="A174:E174">
    <cfRule type="expression" dxfId="42" priority="90" stopIfTrue="1">
      <formula>$A174&lt;&gt;""</formula>
    </cfRule>
  </conditionalFormatting>
  <conditionalFormatting sqref="F175:J175">
    <cfRule type="expression" dxfId="41" priority="88" stopIfTrue="1">
      <formula>$A175&lt;&gt;""</formula>
    </cfRule>
  </conditionalFormatting>
  <conditionalFormatting sqref="F176">
    <cfRule type="expression" dxfId="40" priority="85" stopIfTrue="1">
      <formula>$A176&lt;&gt;""</formula>
    </cfRule>
  </conditionalFormatting>
  <conditionalFormatting sqref="D175">
    <cfRule type="expression" dxfId="39" priority="87" stopIfTrue="1">
      <formula>$A175&lt;&gt;""</formula>
    </cfRule>
  </conditionalFormatting>
  <conditionalFormatting sqref="F176">
    <cfRule type="expression" dxfId="38" priority="86" stopIfTrue="1">
      <formula>$A176&lt;&gt;""</formula>
    </cfRule>
  </conditionalFormatting>
  <conditionalFormatting sqref="A173:E173">
    <cfRule type="expression" dxfId="37" priority="79" stopIfTrue="1">
      <formula>$A173&lt;&gt;""</formula>
    </cfRule>
  </conditionalFormatting>
  <conditionalFormatting sqref="J173">
    <cfRule type="expression" dxfId="36" priority="76" stopIfTrue="1">
      <formula>$A173&lt;&gt;""</formula>
    </cfRule>
  </conditionalFormatting>
  <conditionalFormatting sqref="G173:H173">
    <cfRule type="expression" dxfId="35" priority="78" stopIfTrue="1">
      <formula>$A173&lt;&gt;""</formula>
    </cfRule>
  </conditionalFormatting>
  <conditionalFormatting sqref="F173">
    <cfRule type="expression" dxfId="34" priority="77" stopIfTrue="1">
      <formula>$A173&lt;&gt;""</formula>
    </cfRule>
  </conditionalFormatting>
  <conditionalFormatting sqref="I173">
    <cfRule type="expression" dxfId="33" priority="75" stopIfTrue="1">
      <formula>$A173&lt;&gt;""</formula>
    </cfRule>
  </conditionalFormatting>
  <conditionalFormatting sqref="G166:H166">
    <cfRule type="expression" dxfId="32" priority="69" stopIfTrue="1">
      <formula>$A166&lt;&gt;""</formula>
    </cfRule>
  </conditionalFormatting>
  <conditionalFormatting sqref="G166:H166">
    <cfRule type="expression" dxfId="31" priority="70" stopIfTrue="1">
      <formula>$A166&lt;&gt;""</formula>
    </cfRule>
  </conditionalFormatting>
  <conditionalFormatting sqref="A184:J184">
    <cfRule type="expression" dxfId="30" priority="59" stopIfTrue="1">
      <formula>$A184&lt;&gt;""</formula>
    </cfRule>
  </conditionalFormatting>
  <conditionalFormatting sqref="F184:I184">
    <cfRule type="expression" dxfId="29" priority="60" stopIfTrue="1">
      <formula>$A184&lt;&gt;""</formula>
    </cfRule>
  </conditionalFormatting>
  <conditionalFormatting sqref="J184">
    <cfRule type="expression" dxfId="28" priority="61" stopIfTrue="1">
      <formula>$A184&lt;&gt;""</formula>
    </cfRule>
  </conditionalFormatting>
  <conditionalFormatting sqref="J161">
    <cfRule type="expression" dxfId="27" priority="58" stopIfTrue="1">
      <formula>$A161&lt;&gt;""</formula>
    </cfRule>
  </conditionalFormatting>
  <conditionalFormatting sqref="J162">
    <cfRule type="expression" dxfId="26" priority="55" stopIfTrue="1">
      <formula>$A162&lt;&gt;""</formula>
    </cfRule>
  </conditionalFormatting>
  <conditionalFormatting sqref="A180:J180">
    <cfRule type="expression" dxfId="25" priority="50" stopIfTrue="1">
      <formula>$A180&lt;&gt;""</formula>
    </cfRule>
  </conditionalFormatting>
  <conditionalFormatting sqref="F180:I180">
    <cfRule type="expression" dxfId="24" priority="51" stopIfTrue="1">
      <formula>$A180&lt;&gt;""</formula>
    </cfRule>
  </conditionalFormatting>
  <conditionalFormatting sqref="J180">
    <cfRule type="expression" dxfId="23" priority="52" stopIfTrue="1">
      <formula>$A180&lt;&gt;""</formula>
    </cfRule>
  </conditionalFormatting>
  <conditionalFormatting sqref="A185:J185">
    <cfRule type="expression" dxfId="22" priority="49" stopIfTrue="1">
      <formula>$A185&lt;&gt;""</formula>
    </cfRule>
  </conditionalFormatting>
  <conditionalFormatting sqref="A186:J186">
    <cfRule type="expression" dxfId="21" priority="47" stopIfTrue="1">
      <formula>$A186&lt;&gt;""</formula>
    </cfRule>
  </conditionalFormatting>
  <conditionalFormatting sqref="D187">
    <cfRule type="expression" dxfId="20" priority="31" stopIfTrue="1">
      <formula>$A187&lt;&gt;""</formula>
    </cfRule>
  </conditionalFormatting>
  <conditionalFormatting sqref="D187">
    <cfRule type="expression" dxfId="19" priority="32" stopIfTrue="1">
      <formula>$A187&lt;&gt;""</formula>
    </cfRule>
  </conditionalFormatting>
  <conditionalFormatting sqref="A187:C187 E187">
    <cfRule type="expression" dxfId="18" priority="36" stopIfTrue="1">
      <formula>$A187&lt;&gt;""</formula>
    </cfRule>
  </conditionalFormatting>
  <conditionalFormatting sqref="I187:J187">
    <cfRule type="expression" dxfId="17" priority="35" stopIfTrue="1">
      <formula>$A187&lt;&gt;""</formula>
    </cfRule>
  </conditionalFormatting>
  <conditionalFormatting sqref="F187:G187">
    <cfRule type="expression" dxfId="16" priority="33" stopIfTrue="1">
      <formula>$A187&lt;&gt;""</formula>
    </cfRule>
  </conditionalFormatting>
  <conditionalFormatting sqref="A108:E108">
    <cfRule type="expression" dxfId="15" priority="20" stopIfTrue="1">
      <formula>$A108&lt;&gt;""</formula>
    </cfRule>
  </conditionalFormatting>
  <conditionalFormatting sqref="I108:J108">
    <cfRule type="expression" dxfId="14" priority="17" stopIfTrue="1">
      <formula>$A108&lt;&gt;""</formula>
    </cfRule>
  </conditionalFormatting>
  <conditionalFormatting sqref="G108:H108">
    <cfRule type="expression" dxfId="13" priority="19" stopIfTrue="1">
      <formula>$A108&lt;&gt;""</formula>
    </cfRule>
  </conditionalFormatting>
  <conditionalFormatting sqref="F108">
    <cfRule type="expression" dxfId="12" priority="18" stopIfTrue="1">
      <formula>$A108&lt;&gt;""</formula>
    </cfRule>
  </conditionalFormatting>
  <conditionalFormatting sqref="H118">
    <cfRule type="expression" dxfId="11" priority="16" stopIfTrue="1">
      <formula>$A118&lt;&gt;""</formula>
    </cfRule>
  </conditionalFormatting>
  <conditionalFormatting sqref="H120">
    <cfRule type="expression" dxfId="10" priority="15" stopIfTrue="1">
      <formula>$A120&lt;&gt;""</formula>
    </cfRule>
  </conditionalFormatting>
  <conditionalFormatting sqref="H134">
    <cfRule type="expression" dxfId="9" priority="14" stopIfTrue="1">
      <formula>$A134&lt;&gt;""</formula>
    </cfRule>
  </conditionalFormatting>
  <conditionalFormatting sqref="H155">
    <cfRule type="expression" dxfId="8" priority="13" stopIfTrue="1">
      <formula>$A155&lt;&gt;""</formula>
    </cfRule>
  </conditionalFormatting>
  <conditionalFormatting sqref="H168">
    <cfRule type="expression" dxfId="7" priority="12" stopIfTrue="1">
      <formula>$A168&lt;&gt;""</formula>
    </cfRule>
  </conditionalFormatting>
  <conditionalFormatting sqref="H169">
    <cfRule type="expression" dxfId="6" priority="11" stopIfTrue="1">
      <formula>$A169&lt;&gt;""</formula>
    </cfRule>
  </conditionalFormatting>
  <conditionalFormatting sqref="H187">
    <cfRule type="expression" dxfId="5" priority="10" stopIfTrue="1">
      <formula>$A187&lt;&gt;""</formula>
    </cfRule>
  </conditionalFormatting>
  <conditionalFormatting sqref="H123">
    <cfRule type="expression" dxfId="4" priority="9" stopIfTrue="1">
      <formula>$A123&lt;&gt;""</formula>
    </cfRule>
  </conditionalFormatting>
  <conditionalFormatting sqref="G119">
    <cfRule type="expression" dxfId="3" priority="8" stopIfTrue="1">
      <formula>$A119&lt;&gt;""</formula>
    </cfRule>
  </conditionalFormatting>
  <conditionalFormatting sqref="H119">
    <cfRule type="expression" dxfId="2" priority="7" stopIfTrue="1">
      <formula>$A119&lt;&gt;""</formula>
    </cfRule>
  </conditionalFormatting>
  <conditionalFormatting sqref="G116">
    <cfRule type="expression" dxfId="1" priority="6" stopIfTrue="1">
      <formula>$A116&lt;&gt;""</formula>
    </cfRule>
  </conditionalFormatting>
  <conditionalFormatting sqref="H116">
    <cfRule type="expression" dxfId="0" priority="5" stopIfTrue="1">
      <formula>$A116&lt;&gt;""</formula>
    </cfRule>
  </conditionalFormatting>
  <dataValidations count="5">
    <dataValidation type="date" allowBlank="1" showInputMessage="1" showErrorMessage="1" sqref="D102:E102 D4988:E65523 D106:E106">
      <formula1>42370</formula1>
      <formula2>42735</formula2>
    </dataValidation>
    <dataValidation type="list" allowBlank="1" sqref="F107:F4987">
      <formula1>$F$96:$F$99</formula1>
    </dataValidation>
    <dataValidation type="list" allowBlank="1" showInputMessage="1" showErrorMessage="1" sqref="A107:A4987">
      <formula1>OFFSET($A$1,0,0,$B$3,1)</formula1>
    </dataValidation>
    <dataValidation allowBlank="1" sqref="G107:G4987"/>
    <dataValidation type="list" allowBlank="1" showInputMessage="1" showErrorMessage="1" errorTitle="Chyba !" error="zadajte (vyberte zo zoznamu) platný analytický kód podľa nápovedy k bunke I104" sqref="J107:J9987">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zväz vodného lyžovania a wakeboardingu, Garbiarska 5, Košice, 040 01</v>
      </c>
      <c r="B1" s="380"/>
      <c r="C1" s="380"/>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1" t="s">
        <v>1275</v>
      </c>
      <c r="F3" s="382"/>
      <c r="N3" s="137" t="str">
        <f t="shared" si="0"/>
        <v>c - príspevok Slovenskému paralympijskému výboru</v>
      </c>
      <c r="O3" s="137" t="s">
        <v>342</v>
      </c>
      <c r="P3" s="137" t="s">
        <v>343</v>
      </c>
    </row>
    <row r="4" spans="1:16" ht="45.75" customHeight="1" x14ac:dyDescent="0.25">
      <c r="E4" s="382"/>
      <c r="F4" s="382"/>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1288</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1290</v>
      </c>
    </row>
    <row r="15" spans="1:16" ht="32.1" customHeight="1" thickBot="1" x14ac:dyDescent="0.3">
      <c r="A15" s="139" t="s">
        <v>1291</v>
      </c>
      <c r="B15" s="385" t="s">
        <v>1292</v>
      </c>
      <c r="C15" s="386"/>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30793203</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9" t="s">
        <v>1302</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www.w3.org/XML/1998/namespace"/>
    <ds:schemaRef ds:uri="http://purl.org/dc/terms/"/>
    <ds:schemaRef ds:uri="http://schemas.microsoft.com/office/2006/documentManagement/types"/>
    <ds:schemaRef ds:uri="1761cb37-c33f-42c7-9eeb-6f00cca254d3"/>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6bdf28ae-65c4-4f6e-bc50-9bbd2c60ae3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Denisa Oravcova</cp:lastModifiedBy>
  <cp:revision/>
  <cp:lastPrinted>2026-01-06T09:28:58Z</cp:lastPrinted>
  <dcterms:created xsi:type="dcterms:W3CDTF">2017-02-20T06:20:12Z</dcterms:created>
  <dcterms:modified xsi:type="dcterms:W3CDTF">2026-04-13T16:25:22Z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