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P9533\Documents\sztŠ\Rok 2025\Hospodárenie 2025\"/>
    </mc:Choice>
  </mc:AlternateContent>
  <xr:revisionPtr revIDLastSave="0" documentId="13_ncr:1_{B56628F9-4D18-4679-B717-CB3EC907C31D}"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_FilterDatabase" localSheetId="4" hidden="1">Doklady!$A$107:$Y$354</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N7" i="11" s="1"/>
  <c r="P8" i="11"/>
  <c r="P9" i="11"/>
  <c r="N9" i="11" s="1"/>
  <c r="P10" i="11"/>
  <c r="P11" i="11"/>
  <c r="P12" i="11"/>
  <c r="N12" i="11" s="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N465" i="1" s="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N462" i="1" s="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N508" i="1" s="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N532" i="1" s="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N556" i="1" s="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N580" i="1" s="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N188" i="1" s="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<sst xmlns="http://schemas.openxmlformats.org/spreadsheetml/2006/main" count="6462" uniqueCount="3327">
  <si>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</si>
  <si>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</si>
  <si>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</si>
  <si>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</si>
  <si>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</si>
  <si>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</si>
  <si>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</si>
  <si>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</si>
  <si>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</si>
  <si>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</si>
  <si>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</si>
  <si>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</si>
  <si>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</si>
  <si>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</si>
  <si>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</si>
  <si>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</si>
  <si>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</si>
  <si>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</si>
  <si>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</si>
  <si>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</si>
  <si>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</si>
  <si>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</si>
  <si>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</si>
  <si>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</si>
  <si>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</si>
  <si>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</si>
  <si>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</si>
  <si>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</si>
  <si>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</si>
  <si>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</si>
  <si>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</si>
  <si>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</si>
  <si>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</si>
  <si>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</si>
  <si>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</si>
  <si>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</si>
  <si>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</si>
  <si>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</si>
  <si>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</si>
  <si>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</si>
  <si>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</si>
  <si>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</si>
  <si>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</si>
  <si>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</si>
  <si>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</si>
  <si>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</si>
  <si>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</si>
  <si>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</si>
  <si>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</si>
  <si>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</si>
  <si>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</si>
  <si>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</si>
  <si>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</si>
  <si>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</si>
  <si>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</si>
  <si>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</si>
  <si>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</si>
  <si>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</si>
  <si>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</si>
  <si>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</si>
  <si>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</si>
  <si>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</si>
  <si>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</si>
  <si>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</si>
  <si>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</si>
  <si>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</si>
  <si>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</si>
  <si>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</si>
  <si>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</si>
  <si>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</si>
  <si>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</si>
  <si>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</si>
  <si>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</si>
  <si>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</si>
  <si>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</si>
  <si>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</si>
  <si>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</si>
  <si>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</si>
  <si>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</si>
  <si>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</si>
  <si>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</si>
  <si>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</si>
  <si>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</si>
  <si>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</si>
  <si>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</si>
  <si>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</si>
  <si>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</si>
  <si>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</si>
  <si>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</si>
  <si>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</si>
  <si>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</si>
  <si>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</si>
  <si>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</si>
  <si>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</si>
  <si>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</si>
  <si>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</si>
  <si>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</si>
  <si>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</si>
  <si>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</si>
  <si>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</si>
  <si>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</si>
  <si>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</si>
  <si>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</si>
  <si>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</si>
  <si>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</si>
  <si>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</si>
  <si>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</si>
  <si>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</si>
  <si>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</si>
  <si>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</si>
  <si>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</si>
  <si>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</si>
  <si>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</si>
  <si>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</si>
  <si>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</si>
  <si>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</si>
  <si>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</si>
  <si>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</si>
  <si>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</si>
  <si>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</si>
  <si>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</si>
  <si>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</si>
  <si>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</si>
  <si>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</si>
  <si>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</si>
  <si>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</si>
  <si>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</si>
  <si>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</si>
  <si>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</si>
  <si>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</si>
  <si>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</si>
  <si>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</si>
  <si>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</si>
  <si>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</si>
  <si>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</si>
  <si>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</si>
  <si>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</si>
  <si>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</si>
  <si>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</si>
  <si>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</si>
  <si>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</si>
  <si>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</si>
  <si>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</si>
  <si>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</si>
  <si>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</si>
  <si>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</si>
  <si>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</si>
  <si>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</si>
  <si>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</si>
  <si>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</si>
  <si>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</si>
  <si>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</si>
  <si>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</si>
  <si>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</si>
  <si>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</si>
  <si>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</si>
  <si>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</si>
  <si>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</si>
  <si>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</si>
  <si>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</si>
  <si>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</si>
  <si>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</si>
  <si>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</si>
  <si>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</si>
  <si>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</si>
  <si>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</si>
  <si>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</si>
  <si>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</si>
  <si>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</si>
  <si>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</si>
  <si>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</si>
  <si>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</si>
  <si>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</si>
  <si>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</si>
  <si>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</si>
  <si>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</si>
  <si>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</si>
  <si>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</si>
  <si>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</si>
  <si>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</si>
  <si>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</si>
  <si>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</si>
  <si>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</si>
  <si>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</si>
  <si>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</si>
  <si>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</si>
  <si>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</si>
  <si>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</si>
  <si>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</si>
  <si>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</si>
  <si>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</si>
  <si>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</si>
  <si>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</si>
  <si>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</si>
  <si>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</si>
  <si>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</si>
  <si>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</si>
  <si>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</si>
  <si>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</si>
  <si>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</si>
  <si>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</si>
  <si>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</si>
  <si>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</si>
  <si>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</si>
  <si>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</si>
  <si>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</si>
  <si>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</si>
  <si>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</si>
  <si>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</si>
  <si>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</si>
  <si>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</si>
  <si>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</si>
  <si>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</si>
  <si>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</si>
  <si>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</si>
  <si>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</si>
  <si>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</si>
  <si>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</si>
  <si>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</si>
  <si>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</si>
  <si>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</si>
  <si>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</si>
  <si>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</si>
  <si>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</si>
  <si>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</si>
  <si>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</si>
  <si>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</si>
  <si>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</si>
  <si>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</si>
  <si>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</si>
  <si>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</si>
  <si>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</si>
  <si>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</si>
  <si>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</si>
  <si>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</si>
  <si>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</si>
  <si>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</si>
  <si>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</si>
  <si>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</si>
  <si>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</si>
  <si>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</si>
  <si>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</si>
  <si>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</si>
  <si>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</si>
  <si>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</si>
  <si>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</si>
  <si>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</si>
  <si>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</si>
  <si>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</si>
  <si>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</si>
  <si>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</si>
  <si>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</si>
  <si>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</si>
  <si>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</si>
  <si>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</si>
  <si>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</si>
  <si>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</si>
  <si>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</si>
  <si>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</si>
  <si>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</si>
  <si>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</si>
  <si>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</si>
  <si>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</si>
  <si>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</si>
  <si>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</si>
  <si>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</si>
  <si>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</si>
  <si>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</si>
  <si>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</si>
  <si>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</si>
  <si>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</si>
  <si>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</si>
  <si>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</si>
  <si>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</si>
  <si>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</si>
  <si>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</si>
  <si>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</si>
  <si>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</si>
  <si>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</si>
  <si>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</si>
  <si>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</si>
  <si>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</si>
  <si>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</si>
  <si>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</si>
  <si>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</si>
  <si>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</si>
  <si>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</si>
  <si>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</si>
  <si>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</si>
  <si>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</si>
  <si>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</si>
  <si>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</si>
  <si>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</si>
  <si>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</si>
  <si>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</si>
  <si>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</si>
  <si>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</si>
  <si>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</si>
  <si>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</si>
  <si>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</si>
  <si>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</si>
  <si>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</si>
  <si>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</si>
  <si>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</si>
  <si>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</si>
  <si>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</si>
  <si>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</si>
  <si>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</si>
  <si>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</si>
  <si>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</si>
  <si>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</si>
  <si>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</si>
  <si>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</si>
  <si>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</si>
  <si>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</si>
  <si>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</si>
  <si>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</si>
  <si>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</si>
  <si>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</si>
  <si>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</si>
  <si>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</si>
  <si>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</si>
  <si>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</si>
  <si>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</si>
  <si>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</si>
  <si>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</si>
  <si>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</si>
  <si>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</si>
  <si>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</si>
  <si>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</si>
  <si>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</si>
  <si>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</si>
  <si>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</si>
  <si>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</si>
  <si>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</si>
  <si>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</si>
  <si>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</si>
  <si>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</si>
  <si>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</si>
  <si>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</si>
  <si>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</si>
  <si>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</si>
  <si>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</si>
  <si>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</si>
  <si>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</si>
  <si>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</si>
  <si>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</si>
  <si>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</si>
  <si>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</si>
  <si>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</si>
  <si>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</si>
  <si>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</si>
  <si>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</si>
  <si>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</si>
  <si>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</si>
  <si>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</si>
  <si>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</si>
  <si>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</si>
  <si>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</si>
  <si>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</si>
  <si>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</si>
  <si>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</si>
  <si>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</si>
  <si>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</si>
  <si>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</si>
  <si>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</si>
  <si>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</si>
  <si>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</si>
  <si>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</si>
  <si>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</si>
  <si>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</si>
  <si>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</si>
  <si>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</si>
  <si>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</si>
  <si>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</si>
  <si>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</si>
  <si>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</si>
  <si>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</si>
  <si>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</si>
  <si>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</si>
  <si>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</si>
  <si>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</si>
  <si>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</si>
  <si>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</si>
  <si>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</si>
  <si>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</si>
  <si>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</si>
  <si>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</si>
  <si>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</si>
  <si>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</si>
  <si>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</si>
  <si>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</si>
  <si>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</si>
  <si>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</si>
  <si>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</si>
  <si>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</si>
  <si>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</si>
  <si>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</si>
  <si>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</si>
  <si>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</si>
  <si>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</si>
  <si>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</si>
  <si>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</si>
  <si>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</si>
  <si>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</si>
  <si>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</si>
  <si>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</si>
  <si>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</si>
  <si>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</si>
  <si>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</si>
  <si>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</si>
  <si>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</si>
  <si>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</si>
  <si>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</si>
  <si>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</si>
  <si>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</si>
  <si>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</si>
  <si>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</si>
  <si>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</si>
  <si>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</si>
  <si>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</si>
  <si>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</si>
  <si>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</si>
  <si>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</si>
  <si>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</si>
  <si>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</si>
  <si>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</si>
  <si>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</si>
  <si>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</si>
  <si>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</si>
  <si>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</si>
  <si>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</si>
  <si>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</si>
  <si>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</si>
  <si>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</si>
  <si>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</si>
  <si>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</si>
  <si>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</si>
  <si>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</si>
  <si>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</si>
  <si>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</si>
  <si>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</si>
  <si>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</si>
  <si>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</si>
  <si>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</si>
  <si>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</si>
  <si>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</si>
  <si>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</si>
  <si>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</si>
  <si>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</si>
  <si>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</si>
  <si>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</si>
  <si>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</si>
  <si>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</si>
  <si>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</si>
  <si>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</si>
  <si>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</si>
  <si>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</si>
  <si>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</si>
  <si>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</si>
  <si>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</si>
  <si>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</si>
  <si>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</si>
  <si>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</si>
  <si>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</si>
  <si>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</si>
  <si>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</si>
  <si>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</si>
  <si>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</si>
  <si>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</si>
  <si>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</si>
  <si>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</si>
  <si>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</si>
  <si>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</si>
  <si>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</si>
  <si>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</si>
  <si>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</si>
  <si>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</si>
  <si>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</si>
  <si>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</si>
  <si>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</si>
  <si>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</si>
  <si>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</si>
  <si>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</si>
  <si>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</si>
  <si>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</si>
  <si>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</si>
  <si>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</si>
  <si>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</si>
  <si>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</si>
  <si>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</si>
  <si>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</si>
  <si>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</si>
  <si>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</si>
  <si>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</si>
  <si>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</si>
  <si>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</si>
  <si>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</si>
  <si>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</si>
  <si>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</si>
  <si>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</si>
  <si>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</si>
  <si>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</si>
  <si>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</si>
  <si>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</si>
  <si>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</si>
  <si>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</si>
  <si>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</si>
  <si>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</si>
  <si>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</si>
  <si>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</si>
  <si>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</si>
  <si>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</si>
  <si>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</si>
  <si>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</si>
  <si>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</si>
  <si>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</si>
  <si>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</si>
  <si>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</si>
  <si>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</si>
  <si>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</si>
  <si>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</si>
  <si>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</si>
  <si>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</si>
  <si>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</si>
  <si>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</si>
  <si>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</si>
  <si>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</si>
  <si>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</si>
  <si>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</si>
  <si>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</si>
  <si>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</si>
  <si>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</si>
  <si>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</si>
  <si>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</si>
  <si>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</si>
  <si>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</si>
  <si>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</si>
  <si>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</si>
  <si>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</si>
  <si>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</si>
  <si>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</si>
  <si>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</si>
  <si>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</si>
  <si>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</si>
  <si>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</si>
  <si>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</si>
  <si>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</si>
  <si>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</si>
  <si>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</si>
  <si>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</si>
  <si>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</si>
  <si>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</si>
  <si>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</si>
  <si>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</si>
  <si>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</si>
  <si>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</si>
  <si>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</si>
  <si>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</si>
  <si>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</si>
  <si>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</si>
  <si>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</si>
  <si>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</si>
  <si>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</si>
  <si>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</si>
  <si>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</si>
  <si>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</si>
  <si>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</si>
  <si>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</si>
  <si>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</si>
  <si>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</si>
  <si>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</si>
  <si>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</si>
  <si>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</si>
  <si>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</si>
  <si>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</si>
  <si>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</si>
  <si>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</si>
  <si>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</si>
  <si>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</si>
  <si>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</si>
  <si>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</si>
  <si>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</si>
  <si>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</si>
  <si>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</si>
  <si>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</si>
  <si>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</si>
  <si>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</si>
  <si>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</si>
  <si>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</si>
  <si>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</si>
  <si>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</si>
  <si>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</si>
  <si>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</si>
  <si>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</si>
  <si>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</si>
  <si>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</si>
  <si>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</si>
  <si>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</si>
  <si>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</si>
  <si>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</si>
  <si>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</si>
  <si>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</si>
  <si>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</si>
  <si>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</si>
  <si>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</si>
  <si>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</si>
  <si>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</si>
  <si>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</si>
  <si>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</si>
  <si>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</si>
  <si>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</si>
  <si>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</si>
  <si>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</si>
  <si>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</si>
  <si>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</si>
  <si>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</si>
  <si>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</si>
  <si>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</si>
  <si>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</si>
  <si>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</si>
  <si>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</si>
  <si>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</si>
  <si>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</si>
  <si>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</si>
  <si>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</si>
  <si>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</si>
  <si>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</si>
  <si>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</si>
  <si>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</si>
  <si>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</si>
  <si>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</si>
  <si>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</si>
  <si>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</si>
  <si>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</si>
  <si>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</si>
  <si>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</si>
  <si>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</si>
  <si>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</si>
  <si>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</si>
  <si>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</si>
  <si>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</si>
  <si>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</si>
  <si>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</si>
  <si>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</si>
  <si>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</si>
  <si>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</si>
  <si>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</si>
  <si>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</si>
  <si>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</si>
  <si>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</si>
  <si>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</si>
  <si>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</si>
  <si>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</si>
  <si>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</si>
  <si>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</si>
  <si>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</si>
  <si>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</si>
  <si>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</si>
  <si>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</si>
  <si>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</si>
  <si>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</si>
  <si>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</si>
  <si>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</si>
  <si>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</si>
  <si>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</si>
  <si>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</si>
  <si>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</si>
  <si>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</si>
  <si>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</si>
  <si>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</si>
  <si>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</si>
  <si>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</si>
  <si>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</si>
  <si>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</si>
  <si>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</si>
  <si>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</si>
  <si>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</si>
  <si>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</si>
  <si>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</si>
  <si>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</si>
  <si>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</si>
  <si>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</si>
  <si>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</si>
  <si>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</si>
  <si>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</si>
  <si>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</si>
  <si>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</si>
  <si>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</si>
  <si>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</si>
  <si>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</si>
  <si>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</si>
  <si>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</si>
  <si>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</si>
  <si>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</si>
  <si>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</si>
  <si>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</si>
  <si>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</si>
  <si>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</si>
  <si>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</si>
  <si>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</si>
  <si>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</si>
  <si>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</si>
  <si>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</si>
  <si>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</si>
  <si>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</si>
  <si>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</si>
  <si>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</si>
  <si>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</si>
  <si>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</si>
  <si>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</si>
  <si>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</si>
  <si>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</si>
  <si>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</si>
  <si>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</si>
  <si>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</si>
  <si>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</si>
  <si>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</si>
  <si>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</si>
  <si>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</si>
  <si>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</si>
  <si>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</si>
  <si>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</si>
  <si>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</si>
  <si>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</si>
  <si>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</si>
  <si>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</si>
  <si>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</si>
  <si>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</si>
  <si>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</si>
  <si>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</si>
  <si>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</si>
  <si>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</si>
  <si>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</si>
  <si>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</si>
  <si>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</si>
  <si>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</si>
  <si>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</si>
  <si>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</si>
  <si>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</si>
  <si>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</si>
  <si>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</si>
  <si>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</si>
  <si>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</si>
  <si>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</si>
  <si>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</si>
  <si>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</si>
  <si>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</si>
  <si>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</si>
  <si>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</si>
  <si>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</si>
  <si>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</si>
  <si>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</si>
  <si>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</si>
  <si>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</si>
  <si>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</si>
  <si>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</si>
  <si>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</si>
  <si>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</si>
  <si>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</si>
  <si>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</si>
  <si>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</si>
  <si>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</si>
  <si>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</si>
  <si>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</si>
  <si>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</si>
  <si>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</si>
  <si>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</si>
  <si>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</si>
  <si>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</si>
  <si>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</si>
  <si>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</si>
  <si>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</si>
  <si>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</si>
  <si>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</si>
  <si>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</si>
  <si>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</si>
  <si>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</si>
  <si>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</si>
  <si>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</si>
  <si>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</si>
  <si>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</si>
  <si>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</si>
  <si>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</si>
  <si>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</si>
  <si>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</si>
  <si>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</si>
  <si>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</si>
  <si>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</si>
  <si>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</si>
  <si>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</si>
  <si>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</si>
  <si>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</si>
  <si>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</si>
  <si>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</si>
  <si>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</si>
  <si>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</si>
  <si>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</si>
  <si>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</si>
  <si>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</si>
  <si>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</si>
  <si>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</si>
  <si>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</si>
  <si>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</si>
  <si>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</si>
  <si>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</si>
  <si>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</si>
  <si>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</si>
  <si>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</si>
  <si>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</si>
  <si>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</si>
  <si>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</si>
  <si>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</si>
  <si>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</si>
  <si>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</si>
  <si>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</si>
  <si>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</si>
  <si>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</si>
  <si>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</si>
  <si>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</si>
  <si>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</si>
  <si>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</si>
  <si>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</si>
  <si>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</si>
  <si>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</si>
  <si>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</si>
  <si>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</si>
  <si>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</si>
  <si>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</si>
  <si>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</si>
  <si>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</si>
  <si>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</si>
  <si>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</si>
  <si>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</si>
  <si>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</si>
  <si>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</si>
  <si>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</si>
  <si>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</si>
  <si>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</si>
  <si>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</si>
  <si>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</si>
  <si>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</si>
  <si>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</si>
  <si>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</si>
  <si>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</si>
  <si>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</si>
  <si>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</si>
  <si>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</si>
  <si>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</si>
  <si>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</si>
  <si>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</si>
  <si>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</si>
  <si>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</si>
  <si>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</si>
  <si>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</si>
  <si>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</si>
  <si>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</si>
  <si>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</si>
  <si>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</si>
  <si>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</si>
  <si>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</si>
  <si>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</si>
  <si>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</si>
  <si>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</si>
  <si>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</si>
  <si>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</si>
  <si>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</si>
  <si>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</si>
  <si>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</si>
  <si>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</si>
  <si>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</si>
  <si>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</si>
  <si>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</si>
  <si>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</si>
  <si>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</si>
  <si>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</si>
  <si>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</si>
  <si>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</si>
  <si>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</si>
  <si>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</si>
  <si>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</si>
  <si>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</si>
  <si>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</si>
  <si>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</si>
  <si>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</si>
  <si>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</si>
  <si>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</si>
  <si>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</si>
  <si>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</si>
  <si>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</si>
  <si>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</si>
  <si>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</si>
  <si>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</si>
  <si>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</si>
  <si>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</si>
  <si>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</si>
  <si>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</si>
  <si>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</si>
  <si>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</si>
  <si>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</si>
  <si>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</si>
  <si>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</si>
  <si>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</si>
  <si>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</si>
  <si>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</si>
  <si>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</si>
  <si>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</si>
  <si>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</si>
  <si>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</si>
  <si>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</si>
  <si>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</si>
  <si>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</si>
  <si>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</si>
  <si>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</si>
  <si>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</si>
  <si>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</si>
  <si>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</si>
  <si>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</si>
  <si>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</si>
  <si>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</si>
  <si>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</si>
  <si>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</si>
  <si>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</si>
  <si>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</si>
  <si>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</si>
  <si>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</si>
  <si>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</si>
  <si>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</si>
  <si>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</si>
  <si>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</si>
  <si>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</si>
  <si>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</si>
  <si>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</si>
  <si>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</si>
  <si>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</si>
  <si>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</si>
  <si>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</si>
  <si>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</si>
  <si>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</si>
  <si>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</si>
  <si>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</si>
  <si>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</si>
  <si>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</si>
  <si>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</si>
  <si>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</si>
  <si>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</si>
  <si>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</si>
  <si>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</si>
  <si>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</si>
  <si>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</si>
  <si>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</si>
  <si>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</si>
  <si>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</si>
  <si>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</si>
  <si>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</si>
  <si>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</si>
  <si>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</si>
  <si>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</si>
  <si>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</si>
  <si>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</si>
  <si>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</si>
  <si>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</si>
  <si>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</si>
  <si>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</si>
  <si>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</si>
  <si>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</si>
  <si>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</si>
  <si>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</si>
  <si>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</si>
  <si>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</si>
  <si>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</si>
  <si>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</si>
  <si>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</si>
  <si>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</si>
  <si>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</si>
  <si>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</si>
  <si>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</si>
  <si>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</si>
  <si>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</si>
  <si>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</si>
  <si>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</si>
  <si>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</si>
  <si>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</si>
  <si>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</si>
  <si>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</si>
  <si>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</si>
  <si>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</si>
  <si>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</si>
  <si>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</si>
  <si>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</si>
  <si>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</si>
  <si>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</si>
  <si>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</si>
  <si>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</si>
  <si>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</si>
  <si>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</si>
  <si>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</si>
  <si>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</si>
  <si>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</si>
  <si>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</si>
  <si>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</si>
  <si>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</si>
  <si>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</si>
  <si>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</si>
  <si>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</si>
  <si>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</si>
  <si>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</si>
  <si>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</si>
  <si>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</si>
  <si>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</si>
  <si>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</si>
  <si>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</si>
  <si>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</si>
  <si>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</si>
  <si>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</si>
  <si>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</si>
  <si>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</si>
  <si>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</si>
  <si>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</si>
  <si>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</si>
  <si>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</si>
  <si>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</si>
  <si>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</si>
  <si>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</si>
  <si>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</si>
  <si>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</si>
  <si>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</si>
  <si>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</si>
  <si>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</si>
  <si>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</si>
  <si>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</si>
  <si>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</si>
  <si>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</si>
  <si>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</si>
  <si>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</si>
  <si>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</si>
  <si>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</si>
  <si>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</si>
  <si>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</si>
  <si>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</si>
  <si>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</si>
  <si>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</si>
  <si>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</si>
  <si>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</si>
  <si>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</si>
  <si>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</si>
  <si>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</si>
  <si>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</si>
  <si>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</si>
  <si>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</si>
  <si>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</si>
  <si>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</si>
  <si>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</si>
  <si>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</si>
  <si>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</si>
  <si>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</si>
  <si>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</si>
  <si>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</si>
  <si>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</si>
  <si>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</si>
  <si>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</si>
  <si>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</si>
  <si>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</si>
  <si>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</si>
  <si>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</si>
  <si>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</si>
  <si>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</si>
  <si>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</si>
  <si>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</si>
  <si>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</si>
  <si>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</si>
  <si>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</si>
  <si>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</si>
  <si>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</si>
  <si>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</si>
  <si>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</si>
  <si>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</si>
  <si>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</si>
  <si>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</si>
  <si>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</si>
  <si>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</si>
  <si>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</si>
  <si>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</si>
  <si>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</si>
  <si>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</si>
  <si>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</si>
  <si>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</si>
  <si>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</si>
  <si>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</si>
  <si>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</si>
  <si>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</si>
  <si>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</si>
  <si>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</si>
  <si>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</si>
  <si>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</si>
  <si>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</si>
  <si>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</si>
  <si>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</si>
  <si>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</si>
  <si>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</si>
  <si>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</si>
  <si>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</si>
  <si>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</si>
  <si>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</si>
  <si>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</si>
  <si>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</si>
  <si>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</si>
  <si>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</si>
  <si>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</si>
  <si>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</si>
  <si>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</si>
  <si>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</si>
  <si>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</si>
  <si>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</si>
  <si>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</si>
  <si>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</si>
  <si>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</si>
  <si>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</si>
  <si>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</si>
  <si>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</si>
  <si>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</si>
  <si>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</si>
  <si>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</si>
  <si>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</si>
  <si>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</si>
  <si>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</si>
  <si>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</si>
  <si>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</si>
  <si>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</si>
  <si>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</si>
  <si>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</si>
  <si>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</si>
  <si>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</si>
  <si>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</si>
  <si>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</si>
  <si>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</si>
  <si>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</si>
  <si>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</si>
  <si>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</si>
  <si>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</si>
  <si>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</si>
  <si>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</si>
  <si>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</si>
  <si>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</si>
  <si>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</si>
  <si>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</si>
  <si>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</si>
  <si>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</si>
  <si>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</si>
  <si>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</si>
  <si>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</si>
  <si>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</si>
  <si>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</si>
  <si>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</si>
  <si>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</si>
  <si>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</si>
  <si>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</si>
  <si>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</si>
  <si>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</si>
  <si>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</si>
  <si>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</si>
  <si>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</si>
  <si>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</si>
  <si>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</si>
  <si>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</si>
  <si>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</si>
  <si>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</si>
  <si>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</si>
  <si>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</si>
  <si>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</si>
  <si>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</si>
  <si>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</si>
  <si>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</si>
  <si>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</si>
  <si>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</si>
  <si>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</si>
  <si>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</si>
  <si>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</si>
  <si>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</si>
  <si>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</si>
  <si>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</si>
  <si>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</si>
  <si>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</si>
  <si>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</si>
  <si>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</si>
  <si>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</si>
  <si>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</si>
  <si>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</si>
  <si>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</si>
  <si>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</si>
  <si>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</si>
  <si>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</si>
  <si>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</si>
  <si>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</si>
  <si>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</si>
  <si>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</si>
  <si>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</si>
  <si>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</si>
  <si>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</si>
  <si>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</si>
  <si>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</si>
  <si>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</si>
  <si>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</si>
  <si>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</si>
  <si>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</si>
  <si>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</si>
  <si>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</si>
  <si>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</si>
  <si>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</si>
  <si>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</si>
  <si>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</si>
  <si>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</si>
  <si>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</si>
  <si>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</si>
  <si>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</si>
  <si>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</si>
  <si>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</si>
  <si>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</si>
  <si>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</si>
  <si>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</si>
  <si>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</si>
  <si>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</si>
  <si>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</si>
  <si>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</si>
  <si>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</si>
  <si>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</si>
  <si>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</si>
  <si>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</si>
  <si>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</si>
  <si>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</si>
  <si>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</si>
  <si>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</si>
  <si>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</si>
  <si>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</si>
  <si>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</si>
  <si>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</si>
  <si>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</si>
  <si>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</si>
  <si>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</si>
  <si>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</si>
  <si>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</si>
  <si>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</si>
  <si>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</si>
  <si>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</si>
  <si>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</si>
  <si>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</si>
  <si>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</si>
  <si>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</si>
  <si>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</si>
  <si>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</si>
  <si>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</si>
  <si>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</si>
  <si>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</si>
  <si>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</si>
  <si>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</si>
  <si>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</si>
  <si>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</si>
  <si>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</si>
  <si>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</si>
  <si>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</si>
  <si>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</si>
  <si>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</si>
  <si>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</si>
  <si>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</si>
  <si>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</si>
  <si>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</si>
  <si>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</si>
  <si>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</si>
  <si>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</si>
  <si>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</si>
  <si>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</si>
  <si>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</si>
  <si>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</si>
  <si>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</si>
  <si>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</si>
  <si>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</si>
  <si>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</si>
  <si>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</si>
  <si>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</si>
  <si>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</si>
  <si>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</si>
  <si>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</si>
  <si>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</si>
  <si>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</si>
  <si>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</si>
  <si>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</si>
  <si>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</si>
  <si>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</si>
  <si>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</si>
  <si>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</si>
  <si>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</si>
  <si>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</si>
  <si>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</si>
  <si>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</si>
  <si>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</si>
  <si>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</si>
  <si>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</si>
  <si>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</si>
  <si>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</si>
  <si>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</si>
  <si>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</si>
  <si>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</si>
  <si>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</si>
  <si>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</si>
  <si>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</si>
  <si>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</si>
  <si>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</si>
  <si>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</si>
  <si>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</si>
  <si>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</si>
  <si>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</si>
  <si>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</si>
  <si>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</si>
  <si>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</si>
  <si>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</si>
  <si>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</si>
  <si>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</si>
  <si>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</si>
  <si>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</si>
  <si>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</si>
  <si>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</si>
  <si>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</si>
  <si>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</si>
  <si>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</si>
  <si>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</si>
  <si>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</si>
  <si>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</si>
  <si>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</si>
  <si>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</si>
  <si>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</si>
  <si>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</si>
  <si>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</si>
  <si>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</si>
  <si>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</si>
  <si>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</si>
  <si>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</si>
  <si>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</si>
  <si>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</si>
  <si>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</si>
  <si>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</si>
  <si>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</si>
  <si>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</si>
  <si>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</si>
  <si>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</si>
  <si>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</si>
  <si>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</si>
  <si>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</si>
  <si>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</si>
  <si>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</si>
  <si>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</si>
  <si>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</si>
  <si>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</si>
  <si>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</si>
  <si>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</si>
  <si>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</si>
  <si>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</si>
  <si>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</si>
  <si>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</si>
  <si>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</si>
  <si>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</si>
  <si>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</si>
  <si>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</si>
  <si>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</si>
  <si>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</si>
  <si>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</si>
  <si>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</si>
  <si>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</si>
  <si>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</si>
  <si>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</si>
  <si>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</si>
  <si>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</si>
  <si>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</si>
  <si>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</si>
  <si>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</si>
  <si>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</si>
  <si>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</si>
  <si>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</si>
  <si>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</si>
  <si>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</si>
  <si>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</si>
  <si>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</si>
  <si>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</si>
  <si>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</si>
  <si>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</si>
  <si>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</si>
  <si>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</si>
  <si>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</si>
  <si>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</si>
  <si>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</si>
  <si>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</si>
  <si>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</si>
  <si>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</si>
  <si>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</si>
  <si>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</si>
  <si>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</si>
  <si>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</si>
  <si>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</si>
  <si>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</si>
  <si>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</si>
  <si>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</si>
  <si>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</si>
  <si>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</si>
  <si>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</si>
  <si>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</si>
  <si>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</si>
  <si>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</si>
  <si>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</si>
  <si>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</si>
  <si>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</si>
  <si>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</si>
  <si>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</si>
  <si>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</si>
  <si>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</si>
  <si>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</si>
  <si>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</si>
  <si>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</si>
  <si>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</si>
  <si>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</si>
  <si>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</si>
  <si>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</si>
  <si>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</si>
  <si>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</si>
  <si>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</si>
  <si>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</si>
  <si>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</si>
  <si>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</si>
  <si>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</si>
  <si>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</si>
  <si>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</si>
  <si>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</si>
  <si>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</si>
  <si>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</si>
  <si>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</si>
  <si>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</si>
  <si>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</si>
  <si>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</si>
  <si>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</si>
  <si>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</si>
  <si>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</si>
  <si>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</si>
  <si>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</si>
  <si>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</si>
  <si>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</si>
  <si>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</si>
  <si>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</si>
  <si>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</si>
  <si>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</si>
  <si>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</si>
  <si>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</si>
  <si>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</si>
  <si>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</si>
  <si>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</si>
  <si>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</si>
  <si>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</si>
  <si>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</si>
  <si>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</si>
  <si>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</si>
  <si>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</si>
  <si>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</si>
  <si>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</si>
  <si>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</si>
  <si>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</si>
  <si>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</si>
  <si>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</si>
  <si>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</si>
  <si>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</si>
  <si>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</si>
  <si>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</si>
  <si>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</si>
  <si>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</si>
  <si>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</si>
  <si>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</si>
  <si>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</si>
  <si>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</si>
  <si>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</si>
  <si>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</si>
  <si>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</si>
  <si>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</si>
  <si>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</si>
  <si>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</si>
  <si>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</si>
  <si>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</si>
  <si>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</si>
  <si>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</si>
  <si>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</si>
  <si>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</si>
  <si>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</si>
  <si>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</si>
  <si>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</si>
  <si>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</si>
  <si>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</si>
  <si>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</si>
  <si>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</si>
  <si>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</si>
  <si>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</si>
  <si>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</si>
  <si>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</si>
  <si>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</si>
  <si>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</si>
  <si>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</si>
  <si>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</si>
  <si>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</si>
  <si>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</si>
  <si>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</si>
  <si>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</si>
  <si>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</si>
  <si>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</si>
  <si>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</si>
  <si>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</si>
  <si>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</si>
  <si>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</si>
  <si>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</si>
  <si>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</si>
  <si>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</si>
  <si>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</si>
  <si>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</si>
  <si>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</si>
  <si>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</si>
  <si>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</si>
  <si>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</si>
  <si>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</si>
  <si>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</si>
  <si>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</si>
  <si>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</si>
  <si>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</si>
  <si>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</si>
  <si>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</si>
  <si>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</si>
  <si>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</si>
  <si>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</si>
  <si>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</si>
  <si>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</si>
  <si>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</si>
  <si>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</si>
  <si>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</si>
  <si>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</si>
  <si>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</si>
  <si>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</si>
  <si>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</si>
  <si>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</si>
  <si>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</si>
  <si>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</si>
  <si>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</si>
  <si>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</si>
  <si>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</si>
  <si>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</si>
  <si>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</si>
  <si>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</si>
  <si>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</si>
  <si>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</si>
  <si>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</si>
  <si>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</si>
  <si>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</si>
  <si>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</si>
  <si>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</si>
  <si>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</si>
  <si>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</si>
  <si>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</si>
  <si>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</si>
  <si>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</si>
  <si>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</si>
  <si>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</si>
  <si>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</si>
  <si>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</si>
  <si>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</si>
  <si>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</si>
  <si>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</si>
  <si>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</si>
  <si>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</si>
  <si>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</si>
  <si>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</si>
  <si>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</si>
  <si>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</si>
  <si>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</si>
  <si>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</si>
  <si>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</si>
  <si>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</si>
  <si>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</si>
  <si>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</si>
  <si>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</si>
  <si>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</si>
  <si>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</si>
  <si>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</si>
  <si>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</si>
  <si>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</si>
  <si>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</si>
  <si>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</si>
  <si>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</si>
  <si>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</si>
  <si>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</si>
  <si>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</si>
  <si>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</si>
  <si>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</si>
  <si>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</si>
  <si>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</si>
  <si>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</si>
  <si>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</si>
  <si>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</si>
  <si>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</si>
  <si>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</si>
  <si>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</si>
  <si>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</si>
  <si>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</si>
  <si>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</si>
  <si>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</si>
  <si>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</si>
  <si>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</si>
  <si>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</si>
  <si>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</si>
  <si>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</si>
  <si>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</si>
  <si>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</si>
  <si>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</si>
  <si>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</si>
  <si>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</si>
  <si>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</si>
  <si>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</si>
  <si>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</si>
  <si>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</si>
  <si>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</si>
  <si>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</si>
  <si>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</si>
  <si>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</si>
  <si>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</si>
  <si>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</si>
  <si>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</si>
  <si>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</si>
  <si>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</si>
  <si>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</si>
  <si>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</si>
  <si>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</si>
  <si>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</si>
  <si>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</si>
  <si>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</si>
  <si>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</si>
  <si>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</si>
  <si>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</si>
  <si>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</si>
  <si>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</si>
  <si>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</si>
  <si>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</si>
  <si>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</si>
  <si>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</si>
  <si>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</si>
  <si>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</si>
  <si>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</si>
  <si>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</si>
  <si>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</si>
  <si>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</si>
  <si>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</si>
  <si>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</si>
  <si>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</si>
  <si>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</si>
  <si>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</si>
  <si>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</si>
  <si>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</si>
  <si>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</si>
  <si>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</si>
  <si>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</si>
  <si>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</si>
  <si>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</si>
  <si>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</si>
  <si>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</si>
  <si>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</si>
  <si>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</si>
  <si>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</si>
  <si>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</si>
  <si>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</si>
  <si>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</si>
  <si>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</si>
  <si>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</si>
  <si>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</si>
  <si>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</si>
  <si>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</si>
  <si>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</si>
  <si>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</si>
  <si>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</si>
  <si>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</si>
  <si>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</si>
  <si>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</si>
  <si>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</si>
  <si>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</si>
  <si>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</si>
  <si>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</si>
  <si>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</si>
  <si>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</si>
  <si>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</si>
  <si>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</si>
  <si>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</si>
  <si>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</si>
  <si>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</si>
  <si>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</si>
  <si>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</si>
  <si>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</si>
  <si>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</si>
  <si>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</si>
  <si>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</si>
  <si>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</si>
  <si>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</si>
  <si>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</si>
  <si>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</si>
  <si>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</si>
  <si>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</si>
  <si>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</si>
  <si>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</si>
  <si>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</si>
  <si>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</si>
  <si>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</si>
  <si>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</si>
  <si>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</si>
  <si>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</si>
  <si>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</si>
  <si>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</si>
  <si>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</si>
  <si>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</si>
  <si>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</si>
  <si>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</si>
  <si>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</si>
  <si>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</si>
  <si>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</si>
  <si>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</si>
  <si>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</si>
  <si>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</si>
  <si>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</si>
  <si>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</si>
  <si>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</si>
  <si>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</si>
  <si>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</si>
  <si>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</si>
  <si>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</si>
  <si>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</si>
  <si>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</si>
  <si>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</si>
  <si>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</si>
  <si>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</si>
  <si>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</si>
  <si>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</si>
  <si>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</si>
  <si>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</si>
  <si>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</si>
  <si>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</si>
  <si>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</si>
  <si>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</si>
  <si>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</si>
  <si>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</si>
  <si>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</si>
  <si>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</si>
  <si>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</si>
  <si>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</si>
  <si>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</si>
  <si>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</si>
  <si>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</si>
  <si>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</si>
  <si>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</si>
  <si>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</si>
  <si>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</si>
  <si>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</si>
  <si>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</si>
  <si>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</si>
  <si>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</si>
  <si>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</si>
  <si>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</si>
  <si>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</si>
  <si>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</si>
  <si>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</si>
  <si>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</si>
  <si>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</si>
  <si>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</si>
  <si>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</si>
  <si>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</si>
  <si>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</si>
  <si>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</si>
  <si>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</si>
  <si>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</si>
  <si>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</si>
  <si>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</si>
  <si>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</si>
  <si>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</si>
  <si>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</si>
  <si>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</si>
  <si>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</si>
  <si>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</si>
  <si>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</si>
  <si>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</si>
  <si>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</si>
  <si>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</si>
  <si>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</si>
  <si>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</si>
  <si>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</si>
  <si>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</si>
  <si>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</si>
  <si>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</si>
  <si>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</si>
  <si>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</si>
  <si>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</si>
  <si>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</si>
  <si>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</si>
  <si>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</si>
  <si>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</si>
  <si>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</si>
  <si>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</si>
  <si>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</si>
  <si>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</si>
  <si>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</si>
  <si>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</si>
  <si>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</si>
  <si>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</si>
  <si>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</si>
  <si>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</si>
  <si>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</si>
  <si>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</si>
  <si>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</si>
  <si>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</si>
  <si>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</si>
  <si>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</si>
  <si>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</si>
  <si>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</si>
  <si>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</si>
  <si>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</si>
  <si>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</si>
  <si>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</si>
  <si>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</si>
  <si>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</si>
  <si>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</si>
  <si>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</si>
  <si>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</si>
  <si>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</si>
  <si>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</si>
  <si>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</si>
  <si>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</si>
  <si>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</si>
  <si>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</si>
  <si>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</si>
  <si>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</si>
  <si>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</si>
  <si>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</si>
  <si>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</si>
  <si>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</si>
  <si>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</si>
  <si>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</si>
  <si>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</si>
  <si>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</si>
  <si>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</si>
  <si>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</si>
  <si>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</si>
  <si>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</si>
  <si>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</si>
  <si>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</si>
  <si>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</si>
  <si>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</si>
  <si>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</si>
  <si>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</si>
  <si>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</si>
  <si>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</si>
  <si>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</si>
  <si>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</si>
  <si>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</si>
  <si>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</si>
  <si>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</si>
  <si>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</si>
  <si>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</si>
  <si>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</si>
  <si>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</si>
  <si>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</si>
  <si>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</si>
  <si>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</si>
  <si>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</si>
  <si>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</si>
  <si>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</si>
  <si>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</si>
  <si>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</si>
  <si>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</si>
  <si>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</si>
  <si>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</si>
  <si>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</si>
  <si>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</si>
  <si>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</si>
  <si>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</si>
  <si>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</si>
  <si>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</si>
  <si>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</si>
  <si>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</si>
  <si>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</si>
  <si>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</si>
  <si>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</si>
  <si>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</si>
  <si>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</si>
  <si>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</si>
  <si>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</si>
  <si>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</si>
  <si>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</si>
  <si>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</si>
  <si>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</si>
  <si>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</si>
  <si>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</si>
  <si>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</si>
  <si>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</si>
  <si>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</si>
  <si>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</si>
  <si>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</si>
  <si>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</si>
  <si>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</si>
  <si>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</si>
  <si>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</si>
  <si>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</si>
  <si>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</si>
  <si>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</si>
  <si>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</si>
  <si>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</si>
  <si>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</si>
  <si>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</si>
  <si>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</si>
  <si>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</si>
  <si>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</si>
  <si>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</si>
  <si>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</si>
  <si>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</si>
  <si>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</si>
  <si>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</si>
  <si>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</si>
  <si>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</si>
  <si>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</si>
  <si>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</si>
  <si>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</si>
  <si>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</si>
  <si>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</si>
  <si>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</si>
  <si>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</si>
  <si>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</si>
  <si>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</si>
  <si>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</si>
  <si>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</si>
  <si>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</si>
  <si>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</si>
  <si>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</si>
  <si>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</si>
  <si>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</si>
  <si>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</si>
  <si>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</si>
  <si>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</si>
  <si>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</si>
  <si>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</si>
  <si>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</si>
  <si>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</si>
  <si>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</si>
  <si>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</si>
  <si>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</si>
  <si>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</si>
  <si>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</si>
  <si>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</si>
  <si>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</si>
  <si>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</si>
  <si>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</si>
  <si>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</si>
  <si>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</si>
  <si>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</si>
  <si>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</si>
  <si>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</si>
  <si>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</si>
  <si>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</si>
  <si>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</si>
  <si>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</si>
  <si>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</si>
  <si>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</si>
  <si>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</si>
  <si>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</si>
  <si>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</si>
  <si>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</si>
  <si>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</si>
  <si>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</si>
  <si>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</si>
  <si>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</si>
  <si>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</si>
  <si>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</si>
  <si>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</si>
  <si>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</si>
  <si>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</si>
  <si>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</si>
  <si>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</si>
  <si>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</si>
  <si>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</si>
  <si>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</si>
  <si>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</si>
  <si>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</si>
  <si>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</si>
  <si>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</si>
  <si>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</si>
  <si>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</si>
  <si>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</si>
  <si>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</si>
  <si>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</si>
  <si>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</si>
  <si>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</si>
  <si>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</si>
  <si>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</si>
  <si>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</si>
  <si>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</si>
  <si>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</si>
  <si>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</si>
  <si>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</si>
  <si>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</si>
  <si>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</si>
  <si>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</si>
  <si>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</si>
  <si>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</si>
  <si>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</si>
  <si>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</si>
  <si>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</si>
  <si>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</si>
  <si>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</si>
  <si>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</si>
  <si>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</si>
  <si>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</si>
  <si>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</si>
  <si>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</si>
  <si>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</si>
  <si>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</si>
  <si>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</si>
  <si>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</si>
  <si>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</si>
  <si>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</si>
  <si>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</si>
  <si>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</si>
  <si>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</si>
  <si>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</si>
  <si>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</si>
  <si>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</si>
  <si>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</si>
  <si>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</si>
  <si>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</si>
  <si>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</si>
  <si>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</si>
  <si>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</si>
  <si>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</si>
  <si>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</si>
  <si>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</si>
  <si>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</si>
  <si>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</si>
  <si>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</si>
  <si>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</si>
  <si>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</si>
  <si>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</si>
  <si>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</si>
  <si>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</si>
  <si>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</si>
  <si>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</si>
  <si>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</si>
  <si>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</si>
  <si>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</si>
  <si>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</si>
  <si>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</si>
  <si>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</si>
  <si>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</si>
  <si>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</si>
  <si>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</si>
  <si>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</si>
  <si>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</si>
  <si>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</si>
  <si>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</si>
  <si>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</si>
  <si>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</si>
  <si>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</si>
  <si>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</si>
  <si>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</si>
  <si>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</si>
  <si>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</si>
  <si>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</si>
  <si>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</si>
  <si>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</si>
  <si>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</si>
  <si>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</si>
  <si>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</si>
  <si>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</si>
  <si>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</si>
  <si>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</si>
  <si>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</si>
  <si>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</si>
  <si>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</si>
  <si>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</si>
  <si>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</si>
  <si>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</si>
  <si>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</si>
  <si>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</si>
  <si>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</si>
  <si>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</si>
  <si>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</si>
  <si>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</si>
  <si>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</si>
  <si>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</si>
  <si>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</si>
  <si>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</si>
  <si>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</si>
  <si>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</si>
  <si>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</si>
  <si>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</si>
  <si>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</si>
  <si>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</si>
  <si>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</si>
  <si>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</si>
  <si>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</si>
  <si>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</si>
  <si>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</si>
  <si>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</si>
  <si>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</si>
  <si>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</si>
  <si>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</si>
  <si>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</si>
  <si>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</si>
  <si>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</si>
  <si>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</si>
  <si>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</si>
  <si>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</si>
  <si>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</si>
  <si>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</si>
  <si>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</si>
  <si>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</si>
  <si>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</si>
  <si>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</si>
  <si>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</si>
  <si>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</si>
  <si>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</si>
  <si>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</si>
  <si>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</si>
  <si>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</si>
  <si>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</si>
  <si>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</si>
  <si>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</si>
  <si>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</si>
  <si>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</si>
  <si>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</si>
  <si>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</si>
  <si>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</si>
  <si>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</si>
  <si>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</si>
  <si>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</si>
  <si>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</si>
  <si>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</si>
  <si>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</si>
  <si>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</si>
  <si>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</si>
  <si>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</si>
  <si>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</si>
  <si>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</si>
  <si>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</si>
  <si>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</si>
  <si>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</si>
  <si>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</si>
  <si>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</si>
  <si>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</si>
  <si>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</si>
  <si>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</si>
  <si>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</si>
  <si>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</si>
  <si>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</si>
  <si>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</si>
  <si>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</si>
  <si>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</si>
  <si>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</si>
  <si>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</si>
  <si>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</si>
  <si>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</si>
  <si>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</si>
  <si>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</si>
  <si>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</si>
  <si>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</si>
  <si>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</si>
  <si>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</si>
  <si>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</si>
  <si>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</si>
  <si>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</si>
  <si>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</si>
  <si>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</si>
  <si>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</si>
  <si>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</si>
  <si>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</si>
  <si>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</si>
  <si>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</si>
  <si>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</si>
  <si>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</si>
  <si>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</si>
  <si>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</si>
  <si>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</si>
  <si>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</si>
  <si>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</si>
  <si>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</si>
  <si>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</si>
  <si>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</si>
  <si>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</si>
  <si>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</si>
  <si>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</si>
  <si>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</si>
  <si>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</si>
  <si>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</si>
  <si>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</si>
  <si>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</si>
  <si>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</si>
  <si>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</si>
  <si>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</si>
  <si>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</si>
  <si>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</si>
  <si>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</si>
  <si>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</si>
  <si>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</si>
  <si>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</si>
  <si>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</si>
  <si>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</si>
  <si>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</si>
  <si>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</si>
  <si>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</si>
  <si>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</si>
  <si>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</si>
  <si>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</si>
  <si>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</si>
  <si>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</si>
  <si>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</si>
  <si>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</si>
  <si>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</si>
  <si>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</si>
  <si>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</si>
  <si>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</si>
  <si>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</si>
  <si>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</si>
  <si>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</si>
  <si>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</si>
  <si>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</si>
  <si>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</si>
  <si>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</si>
  <si>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</si>
  <si>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</si>
  <si>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</si>
  <si>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</si>
  <si>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</si>
  <si>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</si>
  <si>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</si>
  <si>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</si>
  <si>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</si>
  <si>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</si>
  <si>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</si>
  <si>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</si>
  <si>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</si>
  <si>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</si>
  <si>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</si>
  <si>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</si>
  <si>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</si>
  <si>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</si>
  <si>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</si>
  <si>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</si>
  <si>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</si>
  <si>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</si>
  <si>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</si>
  <si>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</si>
  <si>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</si>
  <si>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</si>
  <si>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</si>
  <si>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</si>
  <si>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</si>
  <si>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</si>
  <si>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</si>
  <si>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</si>
  <si>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</si>
  <si>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</si>
  <si>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</si>
  <si>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</si>
  <si>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</si>
  <si>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</si>
  <si>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</si>
  <si>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</si>
  <si>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</si>
  <si>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</si>
  <si>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</si>
  <si>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</si>
  <si>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</si>
  <si>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</si>
  <si>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</si>
  <si>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</si>
  <si>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</si>
  <si>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</si>
  <si>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</si>
  <si>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</si>
  <si>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</si>
  <si>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</si>
  <si>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</si>
  <si>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</si>
  <si>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</si>
  <si>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</si>
  <si>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</si>
  <si>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</si>
  <si>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</si>
  <si>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</si>
  <si>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</si>
  <si>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</si>
  <si>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tanečný šport - bežné transfery</t>
  </si>
  <si>
    <t>ZoRN 1528</t>
  </si>
  <si>
    <t>TER10726    20253163</t>
  </si>
  <si>
    <t>09.06.25 05.05.25</t>
  </si>
  <si>
    <t>ZoRN - Športový klub akrobatického rock and rollu CRAZY - Rock Detva - refundácia nákladov spojených s ubytovaním na medzinárodných súťažiach Dražice Cup Benátky nad Jizerou a Black Cup Praha</t>
  </si>
  <si>
    <t>37951688</t>
  </si>
  <si>
    <t>Športový klub akrobatického rock and rollu CRAZY - Rock Detva</t>
  </si>
  <si>
    <t>ZoRN 1529</t>
  </si>
  <si>
    <t>10120/2025</t>
  </si>
  <si>
    <t>ZoRN - Tanečný klub MINI Žilina - refundácia nákladov spojených s ubytovaním počas súťaže Next Step Košice 23.-25.5.2025</t>
  </si>
  <si>
    <t>48413844</t>
  </si>
  <si>
    <t>Tanečný klub MINI Žilina</t>
  </si>
  <si>
    <t>ZoRN 1530</t>
  </si>
  <si>
    <t>25VF00510</t>
  </si>
  <si>
    <t>ZoRN - KARLOVESKÉ TANEČNĚ CENTRUM - refundácia nákladov spojených s ubytovaním počas letného tanečného sústredenia v termíne 24.-28.8.2025</t>
  </si>
  <si>
    <t>31788394</t>
  </si>
  <si>
    <t>KARLOVESKÉ TANEČNÉ CENTRUM</t>
  </si>
  <si>
    <t>ZoRN 1531</t>
  </si>
  <si>
    <t>zml. 718/2008  dodatok č.1</t>
  </si>
  <si>
    <t>12.02.25 12.03.25 14.04.25 12.05.25</t>
  </si>
  <si>
    <t>ZoRN - D.S.STUDIO - redundácia nákladov spojených s prenájmom tanečných priestorov za mesiace február až máj 2025</t>
  </si>
  <si>
    <t>35563567</t>
  </si>
  <si>
    <t>D.S.STUDIO</t>
  </si>
  <si>
    <t>ZoRN 1532</t>
  </si>
  <si>
    <t>20250034 001FV001221/25 250100017 2025013    20250011  2025027   0042025     2025-003  2025/017   202507    23/2025</t>
  </si>
  <si>
    <t xml:space="preserve">16.04.25 26.09.25 25.09.25 25.09.25 25.09.25 26.09.25 25.09.25 25.09.25 25.09.25 25.09 25 25.09.25 </t>
  </si>
  <si>
    <t>ZoRN - Choreocentrum Bratislava - refundácia nákladov spojených s nákupom kostýmov na choreografiu, organizácia súťaže Račišdorfská čaša a DFL - spracovanie dát, rozhodovanie počas súťaže</t>
  </si>
  <si>
    <t>31797610</t>
  </si>
  <si>
    <t>Choreocentrum Bratislava</t>
  </si>
  <si>
    <t>ZoRN 1533</t>
  </si>
  <si>
    <t>zml. 01/OKC/2014 dodatok č.6  80250087 9972500009 9972500025 9972500031 9972500043</t>
  </si>
  <si>
    <t>01.09.25 12.02.25 05.03.25 10.04.25 14.05.25 08.04.25</t>
  </si>
  <si>
    <t>ZoRN Tanečný klub SAMBED - Rožňava - refundácia nákladov spojených s dopravou na sústredenie v termíne 4.-8.8.2025, nájom priestorov za mesiace február až máj 2025, členské poplatky</t>
  </si>
  <si>
    <t>35554215</t>
  </si>
  <si>
    <t>Tanečný klub SAMBED - Rožňava</t>
  </si>
  <si>
    <t>ZoRN 1534</t>
  </si>
  <si>
    <t>zml. 022025 09/2025    202501      4/2025       5/2025      202505    202508         zml. 062025</t>
  </si>
  <si>
    <t>07.02.25 13.02.25 10.03.25 24.03.25 10.04.25 07.05.25 27.06.25 18.01.25</t>
  </si>
  <si>
    <t>ZoRN - Fan klub KLIK-KLAK - refundácia nákladov spojených s prenájmom telocvične, úhrada štartovného, nákup kostýmov</t>
  </si>
  <si>
    <t>42116881</t>
  </si>
  <si>
    <t>Fan klub KLIK-KLAK</t>
  </si>
  <si>
    <t>ZoRN 1535</t>
  </si>
  <si>
    <t>FV250060</t>
  </si>
  <si>
    <t>ZoRN - RT Dance School - refundácia nákladov spojených s prenájmom tanečných priestorov za mesiac júl 2025</t>
  </si>
  <si>
    <t>50626051</t>
  </si>
  <si>
    <t>RT Dance School</t>
  </si>
  <si>
    <t>ZoRN 1536</t>
  </si>
  <si>
    <t>3842500438 3842500498 3842500556</t>
  </si>
  <si>
    <t>22.07.25 16.09.25 19.09.25</t>
  </si>
  <si>
    <t>ZoRN - Solus Dance Academy - refundácia nákladov spojených s prenájmom priestorov v mesiacoch júl až september 2025</t>
  </si>
  <si>
    <t>51447151</t>
  </si>
  <si>
    <t>Solus Dance Academy</t>
  </si>
  <si>
    <t>ZoRN 1536D</t>
  </si>
  <si>
    <t>1312500672</t>
  </si>
  <si>
    <t>ZoRN - Solus Dance Academy - refundácia nákladov spojených s prenájmom priestorov počas súťaže SUPERPOHÁR 5.12.2025 - dodatok</t>
  </si>
  <si>
    <t>ZoRN 1537</t>
  </si>
  <si>
    <t>202502142 202502355</t>
  </si>
  <si>
    <t>03.09.25 03.10.25</t>
  </si>
  <si>
    <t>ZoRN - FÁBER DANCE, s.r.o. - refundácia nákladov spojených s prenájmom priestorov v mesiacoch september a október 2025</t>
  </si>
  <si>
    <t>45983291</t>
  </si>
  <si>
    <t>FÁBER DANCE, s.r.o.</t>
  </si>
  <si>
    <t>ZoRN 1538</t>
  </si>
  <si>
    <t>525123</t>
  </si>
  <si>
    <t>18.09.25 19.09.25</t>
  </si>
  <si>
    <t>ZoRN - TŠK SOUL Prešov - refundácia nákladov spojených s prenájmom priestorov v mesiaci september 2025</t>
  </si>
  <si>
    <t>37937952</t>
  </si>
  <si>
    <t>TŠK SOUL Prešov</t>
  </si>
  <si>
    <t>ZoRN 1539</t>
  </si>
  <si>
    <t>25155</t>
  </si>
  <si>
    <t>ZoRN - OZ NIKI Dance &amp; Sport Polgári Társulás - refundácia nákladov spojených s prenájmom preistorov v mesiaci august 2025</t>
  </si>
  <si>
    <t>42427941</t>
  </si>
  <si>
    <t>Občianske združenie NIKI Dance &amp; Sport Polgári Társulás</t>
  </si>
  <si>
    <t>ZoRN 1540</t>
  </si>
  <si>
    <t>15/25       2025005</t>
  </si>
  <si>
    <t>23.09.25 20.08.25</t>
  </si>
  <si>
    <t>ZoRN - VIVA CENTRUM - refundácia nákladov spojených s tréningovým procesom v mesiacoch júl a august 2025, skupinový tanečný workshop dňa 17.8.2025</t>
  </si>
  <si>
    <t>37863771</t>
  </si>
  <si>
    <t>VIVA CENTRUM</t>
  </si>
  <si>
    <t>ZoRN 1540D</t>
  </si>
  <si>
    <t>20250039  202510        22112025    0211/2025</t>
  </si>
  <si>
    <t>28.11.25 28.11.25 28.11.25 09.12.25</t>
  </si>
  <si>
    <t>ZoRN - VIVA CENTRUM - refundácia nákladov spojených so zabezpečením rozhodcov na tanečnej súťaži VIVA DANCE FESTIVAL 22.-23.11.2025</t>
  </si>
  <si>
    <t>ZoRN 1541</t>
  </si>
  <si>
    <t>202511 3407250259 5629513961 5854282423 5859224730 5859236643 5859235643 5854633374 5854574393 5854586560 5854585060</t>
  </si>
  <si>
    <t>11.07.25 24.07.25 01.10.25 16.09.25 18.08.25</t>
  </si>
  <si>
    <t>ZoRN - KLUB DanceContinent o.z. - refundácia nákladov spojených s nákupom materiálu na tanečné kostýmy, prevádzka športovej infraštruktúry, telekomunikačné služby za mesiace júl a september 2025</t>
  </si>
  <si>
    <t>51889510</t>
  </si>
  <si>
    <t>KLUB DanceContinent o.z.</t>
  </si>
  <si>
    <t>ZoRN 1542</t>
  </si>
  <si>
    <t>2025357 OF2025164</t>
  </si>
  <si>
    <t>10.06.25 10.06.25</t>
  </si>
  <si>
    <t>ZoRN - TŠK TOP DANCE Žilina - refundácia nákladov spojených s nákupom tanečných topánok a prenájmom tanečnej sály dňa 30.5.2025</t>
  </si>
  <si>
    <t>50206842</t>
  </si>
  <si>
    <t>Tanečno-športový klub TOP DANCE Žilina</t>
  </si>
  <si>
    <t>ZoRN 1543</t>
  </si>
  <si>
    <t>0206/2025</t>
  </si>
  <si>
    <t>ZoRN - AKNELA - refundácia nákladov spojených s tanečnými lekciami v mesiacoch apríl až jún 2025</t>
  </si>
  <si>
    <t>36132632</t>
  </si>
  <si>
    <t>AKNELA</t>
  </si>
  <si>
    <t>ZoRN 1544</t>
  </si>
  <si>
    <t>2025044</t>
  </si>
  <si>
    <t>ZoRN - TANEČNO ŠPORTOVÝ KLUB JUNILEV - refundácia nákladov spojených s dopravou na súťaž TANEC ZA HRANICOU</t>
  </si>
  <si>
    <t>36100684</t>
  </si>
  <si>
    <t>TANEČNO ŠPORTOVÝ KLUB JUNILEV</t>
  </si>
  <si>
    <t>ZoRN 1545</t>
  </si>
  <si>
    <t>ŠR006/2025 ŠR007/2025</t>
  </si>
  <si>
    <t>02.09.25 02.09.25</t>
  </si>
  <si>
    <t>ZoRN - Tanečný klub DUKLA Trenčín - refundácia nákladov spojených s energiami prenájmu v mesiacoch máj a jún 2025</t>
  </si>
  <si>
    <t>37912828</t>
  </si>
  <si>
    <t>Tanečný klub DUKLA Trenčín</t>
  </si>
  <si>
    <t>ZoRN 1546</t>
  </si>
  <si>
    <t>PD 000086</t>
  </si>
  <si>
    <t>ZoRN - KESEL, s.r.o. - refundácia nákladov spojených s nákupom trofejí /18ks/</t>
  </si>
  <si>
    <t>36513130</t>
  </si>
  <si>
    <t>KESEL, s.r.o.</t>
  </si>
  <si>
    <t>ZoRN 1547</t>
  </si>
  <si>
    <t>20250096        VF083/25</t>
  </si>
  <si>
    <t>14.05.25 05.05.25</t>
  </si>
  <si>
    <t>ZoRN - Tanečno športové centrum TEMPO Kežmarok - refundácia nákladov spojených s autobusovou prepravou na podujatie Deň tanca 13.05.2025 Žiar nad Hronom, štartovné na podujatie</t>
  </si>
  <si>
    <t>37879677</t>
  </si>
  <si>
    <t>Tanečno športové centrum TEMPO Kežmarok</t>
  </si>
  <si>
    <t>ZoRN 1548</t>
  </si>
  <si>
    <t>2025006  2025007</t>
  </si>
  <si>
    <t>14.07.25 15.08.25</t>
  </si>
  <si>
    <t>ZoRN - HOUSE OF DANCE Nitra - refundácia nákladov spojených s prenájmom priestorov a energiami v mesiacoch jún a júl 2025</t>
  </si>
  <si>
    <t>54514398</t>
  </si>
  <si>
    <t>HOUSE OF DANCE Nitra</t>
  </si>
  <si>
    <t>ZoRN 1549</t>
  </si>
  <si>
    <t>20250098</t>
  </si>
  <si>
    <t>ZoRN - DANCETIME Studio - refundácia nákladov spojených s nákupom tanečného oblečenia, tanečné šaty, sako</t>
  </si>
  <si>
    <t>54597790</t>
  </si>
  <si>
    <t>DANCETIME Studio</t>
  </si>
  <si>
    <t>ZoRN 1550</t>
  </si>
  <si>
    <t>12/2025         2/2025</t>
  </si>
  <si>
    <t>27.05.25 23.04.25</t>
  </si>
  <si>
    <t>ZoRN - Tanečno-športový klub STELLA Žiar nad Hronom - refundácia nákladov spojených s výučbou v mesiaci marec a apríl 2025, honorár rozhodcu na súťaži Pohár primátora Žiar nad Hronom 2025</t>
  </si>
  <si>
    <t>37951114</t>
  </si>
  <si>
    <t>Tanečno-športový klub STELLA Žiar nad Hronom</t>
  </si>
  <si>
    <t>ZoRN 1551</t>
  </si>
  <si>
    <t>OFA20250097 202510         PD23042025</t>
  </si>
  <si>
    <t>03.02.25 19.03.25 22.04.25</t>
  </si>
  <si>
    <t>ZoRN - Tanečný klub DYNO - refundácia nákladov spojených s nákupom tanečných kostýmov /12ks/, štartovné GRIMMY DANCE CUP 28.-30.3.2025 Prešov, štartovné MSR Disco a Street show DEEP dance league 26.-27.4.2025 Martin</t>
  </si>
  <si>
    <t>37871072</t>
  </si>
  <si>
    <t>Tanečný klub DYNO</t>
  </si>
  <si>
    <t>ZoRN 1552</t>
  </si>
  <si>
    <t>zml. 28082024   PD 16</t>
  </si>
  <si>
    <t>ZoRN - D-Dance SK - refundácia nákladov spojených s prenájmom priestorov v roku 2025</t>
  </si>
  <si>
    <t>54151295</t>
  </si>
  <si>
    <t>D-Dance SK</t>
  </si>
  <si>
    <t>ZoRN 1553</t>
  </si>
  <si>
    <t>R No.1                    R No.3</t>
  </si>
  <si>
    <t>25.03.25 10.05.25</t>
  </si>
  <si>
    <t>ZoRN - Tanečný klub City Dance - refundácia nákladov spojených s cestovnými nákladmi zahraničných lektorov</t>
  </si>
  <si>
    <t>51801973</t>
  </si>
  <si>
    <t>Tanečný klub City Dance</t>
  </si>
  <si>
    <t>ZoRN 1554</t>
  </si>
  <si>
    <t>202503</t>
  </si>
  <si>
    <t>ZoRN - Vysokoškolský športový klub FTVŠ UK Lafranconi - refundácia nákladov spojených s tanečnou prípravou za mesiace máj až august 2025</t>
  </si>
  <si>
    <t>31788041</t>
  </si>
  <si>
    <t>Vysokoškolský športový klub FTVŠ UK Lafranconi</t>
  </si>
  <si>
    <t>ZoRN 1555</t>
  </si>
  <si>
    <t>PD 001          FA1</t>
  </si>
  <si>
    <t>18.03.25 29.10.25</t>
  </si>
  <si>
    <t>ZoRN - OZ LENTILKY - refundácia nákladov spojených s nákupom jazzových kostýmov /7ks/, tréningová činnosť v mesiacoch február až október 2025</t>
  </si>
  <si>
    <t>36137316</t>
  </si>
  <si>
    <t>OZ LENTILKY</t>
  </si>
  <si>
    <t>ZoRN 1556</t>
  </si>
  <si>
    <t>LRI/4039/5002/25</t>
  </si>
  <si>
    <t>ZoRN - Sonny Senica o.z. - refundácia nákladov spojených s ubytovaním na MS Poľsko v termíne 19.-22.6.2025</t>
  </si>
  <si>
    <t>51680394</t>
  </si>
  <si>
    <t>Sonny Senica o.z.</t>
  </si>
  <si>
    <t>ZoRN 1557</t>
  </si>
  <si>
    <t>2025008 2025012 2025016 2025020 2025025 2025029 2025033 2025038 2025044 zml.2/2023</t>
  </si>
  <si>
    <t>11.02.25 11.03.25 07.04.25 07.05.25 09.06.25 07.07.25 07.08.25 05.09.25 07.10.25</t>
  </si>
  <si>
    <t>ZoRN - Tanečné štúdio Talent Factory Dance Team - refundácia nákladov spojených s prenájmom tanečných priestorov v mesiacoch január až september 2025</t>
  </si>
  <si>
    <t>37860518</t>
  </si>
  <si>
    <t>Tanečné štúdio Talent Factory Dance Team</t>
  </si>
  <si>
    <t>ZoRN 1558</t>
  </si>
  <si>
    <t>zml. 2025/09</t>
  </si>
  <si>
    <t>ZoRN - Občianske združenie MaXy dance club - refundácia nákladov spojených s prenájmom telocvične v roku 2025</t>
  </si>
  <si>
    <t>51209462</t>
  </si>
  <si>
    <t>Občianske združenie MaXy dance club</t>
  </si>
  <si>
    <t>ZoRN 1559</t>
  </si>
  <si>
    <t>2025367</t>
  </si>
  <si>
    <t>ZoRN - Dance Direction - refundácia nákladov spojených s nákupom tanečných potrieb, tanečné nohavice, chrániče na podpätok</t>
  </si>
  <si>
    <t>52686779</t>
  </si>
  <si>
    <t>Dance Direction</t>
  </si>
  <si>
    <t>ZoRN 1560</t>
  </si>
  <si>
    <t>PD 2253/25    PD 481/25</t>
  </si>
  <si>
    <t>16.07.25 08.08.25</t>
  </si>
  <si>
    <t>ZoRN - TATRA DANCE - refundácia nákladov spojených s prenájmom priestorov na 1. a 2. letné tanečné sústredenie 21.-25.7.2025 a 11.-15.8.2025</t>
  </si>
  <si>
    <t>53337476</t>
  </si>
  <si>
    <t>TATRA DANCE, Tanečný klub Radky Britaňákovej Spišská Belá</t>
  </si>
  <si>
    <t>ZoRN 1561</t>
  </si>
  <si>
    <t>9002325</t>
  </si>
  <si>
    <t>ZoRN - TANEČNÉ CENTRUM CHARIZMA - refundácia nákladov spojených ubytovaním počas tanečného sústredenia v termíne 30.7-3.8.2025 /43 osôb/</t>
  </si>
  <si>
    <t>ZoRN 1562</t>
  </si>
  <si>
    <t>zml. 01092024  022025</t>
  </si>
  <si>
    <t>ZoRN - ELITE Dance Studio - refundácia nákladov spojených s prenájmom tanečných priestorov v mesiaci február 2025</t>
  </si>
  <si>
    <t>52974146</t>
  </si>
  <si>
    <t>ELITE Dance Studio</t>
  </si>
  <si>
    <t>ZoRN 1563</t>
  </si>
  <si>
    <t>zml. 20122023 dod. 10012025</t>
  </si>
  <si>
    <t>ZoRN - Tanečná škola NEXUM - refundácia nákladov spojených s prenájmom priestorov v mesiaci september 2025</t>
  </si>
  <si>
    <t>54404789</t>
  </si>
  <si>
    <t>Tanečná škola NEXUM, o.z.</t>
  </si>
  <si>
    <t>ZoRN 1564</t>
  </si>
  <si>
    <t>20250007</t>
  </si>
  <si>
    <t>ZoRN - TK Grácia Michalovce - refundácia nákladov spojených s prenájmom tanečných priestorov v mesiaci september 2025</t>
  </si>
  <si>
    <t>35556358</t>
  </si>
  <si>
    <t>TK Grácia Michalovce</t>
  </si>
  <si>
    <t>ZoRN 1565</t>
  </si>
  <si>
    <t>PD 23052025</t>
  </si>
  <si>
    <t>ZoRN - Tanečno-športový klub Tília Lipany - refundácia nákladov spojených s prepravou osôb na GRAND FINÁLE Levice</t>
  </si>
  <si>
    <t>52475450</t>
  </si>
  <si>
    <t>Tanečno-športový klub Tília Lipany</t>
  </si>
  <si>
    <t>ZoRN 1566</t>
  </si>
  <si>
    <t>1020250006 1020250007</t>
  </si>
  <si>
    <t>01.08.25 30.09.25</t>
  </si>
  <si>
    <t>ZoRN - Klub tanečného športu Ardenza - refundácia nákladov spojených s tanečnými tréningami v mesiacoch júl a september 2025</t>
  </si>
  <si>
    <t>51796392</t>
  </si>
  <si>
    <t>Klub tanečného športu Ardenza</t>
  </si>
  <si>
    <t>ZoRN 1567</t>
  </si>
  <si>
    <t>1020250038     PD 0230</t>
  </si>
  <si>
    <t>12.07.25 31.10.25</t>
  </si>
  <si>
    <t>ZoRN - Klub tanečného športu Ardenza - refundácia nákladov spojených s výrobou a potlačou tričiek /50 ks/, nákup tanečných nohavíc a saka</t>
  </si>
  <si>
    <t>31965954</t>
  </si>
  <si>
    <t>Tanečný klub "U nás ožiješ"</t>
  </si>
  <si>
    <t>ZoRN 1568</t>
  </si>
  <si>
    <t>10250063</t>
  </si>
  <si>
    <t>ZoRN - TK ELLEGANCE Košice - refundácia nákladov spojených s prenájmom nebytových priestorov za mesiac júl 2025</t>
  </si>
  <si>
    <t>42096456</t>
  </si>
  <si>
    <t>TK ELLEGANCE Košice</t>
  </si>
  <si>
    <t>ZoRN 1569</t>
  </si>
  <si>
    <t>1020250006</t>
  </si>
  <si>
    <t>ZoRN - Klub modernej gymnastiky DANUBIA - refundácia nákladov spojených s štartovným na súťaž MSR art 16.-18.5.2025</t>
  </si>
  <si>
    <t>36071498</t>
  </si>
  <si>
    <t>Klub modernej gymnastiky DANUBIA</t>
  </si>
  <si>
    <t>ZoRN 1570</t>
  </si>
  <si>
    <t>58                   250100020       250101995</t>
  </si>
  <si>
    <t>20.10.25 20.10.25 20.10.25</t>
  </si>
  <si>
    <t>ZoRN - Dance studio DIAMOND - refundácia nákladov spojených s prenájmom priestorov počas súťaže Diamond Cup 2025, spracovanie dát zo súťaže, tlač materiálov a reklamných banerov</t>
  </si>
  <si>
    <t>31820034</t>
  </si>
  <si>
    <t>Dance studio DIAMOND</t>
  </si>
  <si>
    <t>ZoRN 1571</t>
  </si>
  <si>
    <t>2025156   0121025</t>
  </si>
  <si>
    <t>18.11.25 11.11.25</t>
  </si>
  <si>
    <t>ZoRN - Tanečný klub GRIMMY o.z. - refundácia nákladov spojených s dopravou na MS Hip Hop Ľublana 25.-30.10.2025</t>
  </si>
  <si>
    <t>37784668</t>
  </si>
  <si>
    <t>Tanečný klub GRIMMY o.z.</t>
  </si>
  <si>
    <t>ZoRN 1572</t>
  </si>
  <si>
    <t>3-1-4482           20100890       142025</t>
  </si>
  <si>
    <t>27.10.25 08.06.25 10.03.25</t>
  </si>
  <si>
    <t>ZoRN - BDSkrew - refundácia nákladov spojených s ubytovaním počas súťaže MS Ľublana, ubytovanie počas súťaže MS Next Step Košice, štartovné súťaž Fearless dance cup 2025</t>
  </si>
  <si>
    <t>42330475</t>
  </si>
  <si>
    <t>BDSkrew</t>
  </si>
  <si>
    <t>ZoRN 1573</t>
  </si>
  <si>
    <t>2025/022          31102025</t>
  </si>
  <si>
    <t>16.06.25 18.11.25</t>
  </si>
  <si>
    <t>ZoRN - OZ WANTED tanečná škola - refundácia nákladov spojených s prenájmom tanečných priestorov v mesiacoch apríl a október 2025</t>
  </si>
  <si>
    <t>50861841</t>
  </si>
  <si>
    <t>OZ WANTED tanečná škola</t>
  </si>
  <si>
    <t>ZoRN 1520</t>
  </si>
  <si>
    <t>0109/25</t>
  </si>
  <si>
    <t>ZoRN - TK WELCOME Trnava - refundácia nákladov spojených s výukou latinsko-amerických tancov</t>
  </si>
  <si>
    <t>51165856</t>
  </si>
  <si>
    <t>TK WELCOME Trnava</t>
  </si>
  <si>
    <t>ZoRN 1514</t>
  </si>
  <si>
    <t>20250011 20250017 20250020</t>
  </si>
  <si>
    <t>17.04.25 15.05.25 17.06.25</t>
  </si>
  <si>
    <t>ZoRN - Dance Attack - refundácia nákladov spojených s prenájmom priestorov za mesiace apríl až jún 2025</t>
  </si>
  <si>
    <t>42191343</t>
  </si>
  <si>
    <t>Dance Attack</t>
  </si>
  <si>
    <t>ZoRN 2 001</t>
  </si>
  <si>
    <t>Pok. doklad 96 4912453896  S1D3HH    4706384939  POK 5            CP 13010    REC0091289     POK 9           PD 0060        2025371        PD 0000987</t>
  </si>
  <si>
    <t>02.06.25 25.05.25 26.03.25 04.04.25 13.04.25 01.07.25 25.07.25 18.05.25 08.03.25 27.06.25 21.01.25</t>
  </si>
  <si>
    <t>ZoRN - Marco Kmeťka, Viktória Polláková - rozvoj talentovaných športovcov - refundácia nákladov spojených s tanečným kempom Magdeburg v termíne 2.-4.6.2025, ubytovanie počas kempu, letenky Blackpool, ubytovanie počas kempu Blackpool, cestovné náklady ME mládež 10T Kišinev v termíne 2.-5.5.2025, tanečné sústredenie UNIDance, ubytovanie počas kempu Ostrava v termíne 24.-26.7.2025, štartovné WDSF ŠTT a LAT Trnava, tanečná obuv, regenerácia športovcov</t>
  </si>
  <si>
    <t>Marco Kmeťka, Viktória Polláková</t>
  </si>
  <si>
    <t>ZoRN 2 001D</t>
  </si>
  <si>
    <t>20250122     6898.986.008    ID 4                  35737910          PD 03082025    PD 29112025   PD 30112025    PD 0000799      PD 154            PD 0000795      PD 0000785      PD 0000485      PD 0000797     PD 9129</t>
  </si>
  <si>
    <t>03.12.25 01.09.25 30.08.25 01.11.25 03.08.25 29.11.25 30.11.25 21.11.25 07.10.25 21.03.25 21.11.25 21.11.25 21.11.25 13.12.25</t>
  </si>
  <si>
    <t>ZoRN - Marco Kmeťka, Viktória Polláková - rozvoj talentovaných športovcov - refundácia nákladov spojených s nákupom tanečných šiat, ubytovanie počas súťaže Hradec Králové Open, štartovné na súťaž, štartovné na súťaž WDSF Transylvania GP, tréningový kemp, štartovné SOCH WDSF Open, regenerácia, športová príprava, tréningové oblečenie košeľa - dodatok</t>
  </si>
  <si>
    <t>ZoRN 2 002</t>
  </si>
  <si>
    <t>CP 1              2886897        CP 2 INPL/25/03/28/00950        669871122109   00246158   4706904741   CP 3                 25-0125/8950   1010079590</t>
  </si>
  <si>
    <t>01.02.25 08.04.25 29.03.25 03.04.25 28.03.25 03.06.25 07.01.25</t>
  </si>
  <si>
    <t>ZoRN - Oliver Kuniak, Valentína Nemravová - rozvoj talentovaných športovcov - refundácia nákladov spojených s tanečným sústredením Drážďany v termíne 7.-9.2.2025, ubytovanie počas sústredenia Drážďany, tanečné sústredenie Blackpool v termíne 7.-13.4.2025, ubytovanie počas sústredenia Blackpool</t>
  </si>
  <si>
    <t>Oliver Kuniak, Valentína Nemravová</t>
  </si>
  <si>
    <t>ZoRN 2 003</t>
  </si>
  <si>
    <t>34                    DATC250030</t>
  </si>
  <si>
    <t>ZoRN - Elias Robert Mandinec, Lili Kolozsváry - rozvoj talentovaných športovcov - refundácia nákladov spojených s tanečným sústredením Rím 1.-3.4.2025</t>
  </si>
  <si>
    <t>Elias Robert Mandinec, Lili Kolozsváry</t>
  </si>
  <si>
    <t>ZoRN 2 003D</t>
  </si>
  <si>
    <t>TGP250176</t>
  </si>
  <si>
    <t>ZoRN - Elias Robert Mandinec, Lili Kolozsváry - rozvoj talentovaných športovcov - refundácia nákladov spojených s tanečným sústredením Sibiu 2.-5.11.2025</t>
  </si>
  <si>
    <t>ZoRN 2 004</t>
  </si>
  <si>
    <t>PD 2025009               PD 2025015</t>
  </si>
  <si>
    <t>04.08.25 06.09.25</t>
  </si>
  <si>
    <t>ZoRN - Lukáš Kupec, Alexandra Foltýnová - rozvoj talentovaných športovcov - refundácia nákladov spojených s tanečným sústredením v mesiaci august a september 2025</t>
  </si>
  <si>
    <t>Lukáš Kupec, Alexandra Foltýnová</t>
  </si>
  <si>
    <t>ZoRN 2 004D</t>
  </si>
  <si>
    <t>1</t>
  </si>
  <si>
    <t>07.01.25 06.02.25 06.03.25 01.04.25 05.05.25 16.06.25 09.07.25 12.08.25 04.09.25 01.10.25 04.11.25 08.12.25</t>
  </si>
  <si>
    <t>ZoRN - Lukáš Kupec, Alexandra Foltýnová - rozvoj talentovaných športovcov - refundácia nákladov spojených s tanečnou prípravou v mesiacoch v roku 2025 - dodatok</t>
  </si>
  <si>
    <t>ZoRN 2 006</t>
  </si>
  <si>
    <t>20250029         PD 40</t>
  </si>
  <si>
    <t>13.04.25 16.10.25</t>
  </si>
  <si>
    <t>ZoRN - Marko Lachkovič, Michaela Špačková - rozvoj talentovaných športovcov - refundácia nákladov spojených s nákupom tanečného oblečenia a obuvi</t>
  </si>
  <si>
    <t>Marko Lachkovič, Michaela Špačková</t>
  </si>
  <si>
    <t>ZoRN 2 007</t>
  </si>
  <si>
    <t>PD 0075           VF250125</t>
  </si>
  <si>
    <t>16.10.25 21.08.25</t>
  </si>
  <si>
    <t>ZoRN - Ján Tóth, Jiřina Tóthová - rozvoj talentovaných športovcov - refundácia nákladov spojených s nákupom tanečnej obuvi a frakovej košele</t>
  </si>
  <si>
    <t>Ján Tóth, Jiřina Tóthová</t>
  </si>
  <si>
    <t>ZoRN 2 007D</t>
  </si>
  <si>
    <t>3910</t>
  </si>
  <si>
    <t>ZoRN - Ján Tóth, Jiřina Tóthová - rozvoj talentovaných športovcov - refundácia nákladov spojených s nákupom tanečných šiat</t>
  </si>
  <si>
    <t>ZoRN 2 008</t>
  </si>
  <si>
    <t>CP 18082025    PD 1/25           ID 4</t>
  </si>
  <si>
    <t>18.10.25 03.11.25</t>
  </si>
  <si>
    <t>ZoRN - Alex Mihálik, Romana Ščasná - rozvoj talentovaných športovcov - refundácia nákladov spojených s cestovnými nákladmi na súťaž WDSF Open STT Jun. II, štartovné na súťaž DSE Children Grand Prix Varazdin Jun II STT a LAT, WDSF Junior II STT a LAT Gorizia, Taliansko</t>
  </si>
  <si>
    <t>Alex Mihálik, Romana Ščasná</t>
  </si>
  <si>
    <t>ZoRN 2 008D</t>
  </si>
  <si>
    <t>CP 14112025    ID 2</t>
  </si>
  <si>
    <t>ZoRN - Alex Mihálik, Romana Ščasná - rozvoj talentovaných športovcov - refundácia nákladov spojených s cestovnými nákladmi na súťaž WDSF Open Gorizia, Taliansko 16.11.2025, štartovné na súťaž - dodatok</t>
  </si>
  <si>
    <t>ZoRN 2 009</t>
  </si>
  <si>
    <t>04092025</t>
  </si>
  <si>
    <t>ZoRN - Alex Capek, Veronika Janíková - rozvoj talentovaných športovcov - refundácia nákladov spojených s tanečnou prípravou, lekcie v mesiaci september 2025</t>
  </si>
  <si>
    <t>Alex Capek, Veronika Janíková</t>
  </si>
  <si>
    <t>ZoRN 2 010</t>
  </si>
  <si>
    <t xml:space="preserve">09/2025           P01-P0020       10/2025            P01-P0021       250001            P01-P0001       250002             P01-P0002       250003            P01-P0003       20250001         PD 0043           2025510  </t>
  </si>
  <si>
    <t>03.09.25 03.09.25 10.02.25 10.03.25 27.02.25 04.10.25 19.09.25 30.08.25</t>
  </si>
  <si>
    <t>ZoRN - Vladyslav Oreshkov, Timea Dobiašová - rozvoj talentovaných športovcov - refundácia nákladov spojených s tanečným sústredením páru Kľačno 23.-28.8.2025. individuálne lekcie v mesiacoch január až marec 2025, ubytovanie počas súťaže MSR STT Poprad, nákup tanečnej obuvi, tanečné šaty</t>
  </si>
  <si>
    <t>Vladyslav Oreshkov, Timea Dobiašová</t>
  </si>
  <si>
    <t>ZoRN 2 011</t>
  </si>
  <si>
    <t>250025            250035</t>
  </si>
  <si>
    <t>06.06.25 24.09.25 23.10.25</t>
  </si>
  <si>
    <t>ZoRN - ŠPORTUJSNAMI - rozvoj talentovaných športovcov - refundácia nákladov spojených s dopravou na medzinárodnú súťaž M&amp;H CUP 2025 a súťaž Black Cup v akrobatickom Rock n rolle</t>
  </si>
  <si>
    <t>45793662</t>
  </si>
  <si>
    <t>ŠPORTUJSNAMI</t>
  </si>
  <si>
    <t>ZoRN 2 012</t>
  </si>
  <si>
    <t>2025018</t>
  </si>
  <si>
    <t>ZoRN - Ján Juhás, Viktória Krajcárová - rozvoj talentovaných športovcov - refundácia nákladov spojených s tréningovým kempom, tanečné lekcie v termíne 21.-26.7.2025</t>
  </si>
  <si>
    <t>Ján Juhás, Viktória Krajcárová</t>
  </si>
  <si>
    <t>ZoRN 2 013</t>
  </si>
  <si>
    <t>7.143               2025000001        ID 3</t>
  </si>
  <si>
    <t>20.02.25 06.06.25 01.11.25</t>
  </si>
  <si>
    <t>ZoRN - Krištof Klein, Kristína Karabová - rozvoj talentovaných športovcov - refundácia nákladov spojených s ubytovaním počas súťaže Vosendorf DSE Junior I, ubytovanie počas súťaže Košice DSE Junior I, sústredenie Sibiu, Rumunsko</t>
  </si>
  <si>
    <t>Krištof Klein, Kristína Karabová</t>
  </si>
  <si>
    <t>ZoRN 2 014</t>
  </si>
  <si>
    <t>9225000624</t>
  </si>
  <si>
    <t>ZoRN - Tanečný klub JUMPING - rozvoj talentovaných športovcov - refundácia nákladov spojených s prenájmom tanečných priestorov v mesiaci december 2025</t>
  </si>
  <si>
    <t>36107921</t>
  </si>
  <si>
    <t>Tanečný klub JUMPING</t>
  </si>
  <si>
    <t>ZoRN 2 015</t>
  </si>
  <si>
    <t>PD 186879       PD 186892</t>
  </si>
  <si>
    <t>08.06.25 16.10.25</t>
  </si>
  <si>
    <t>ZoRN - Martico New Age - rozvoj talentovaných športovcov - refundácia nákladov spojených s štartovným na súťaže MSR Levice, ME Nitra Disco Dance</t>
  </si>
  <si>
    <t>42069572</t>
  </si>
  <si>
    <t>Martico New Age</t>
  </si>
  <si>
    <t>ZoRN 2 016</t>
  </si>
  <si>
    <t>zml. 039012008  dodatok č.1, 2</t>
  </si>
  <si>
    <t>12.06.25 12.09.25 13.10.25 12.11.25</t>
  </si>
  <si>
    <t>ZoRN - D.S.STUDIO - rozvoj talentovaných športovcov - refundácia nákladov spojených s prenájmom priestorov v mesiacoch jún, september až november 2025</t>
  </si>
  <si>
    <t>ZoRN 2 017</t>
  </si>
  <si>
    <t>9/2025</t>
  </si>
  <si>
    <t>ZoRN - Tanečný klub MINI Žilina - rozvoj talentovaných športovcov - refundácia nákladov spojených s úhradou štartovného na súťaž The Next Step 23.-25.5.2025</t>
  </si>
  <si>
    <t>ZoRN 2 018</t>
  </si>
  <si>
    <t>1046970</t>
  </si>
  <si>
    <t>ZoRN - Tanečný klub JESSY Vavrišovo - rozvoj talentovaných športovcov - refundácia nákladov spojených s nákupom tanečných kostýmov /14ks/</t>
  </si>
  <si>
    <t>37909487</t>
  </si>
  <si>
    <t>Tanečný klub JESSY Vavrišovo</t>
  </si>
  <si>
    <t>ZoRN 2 019</t>
  </si>
  <si>
    <t>zml. 2/9/2025</t>
  </si>
  <si>
    <t>ZoRN - Fan klub KLIK-KLAK - rozvoj talentovaných športovcov - refundácia nákladov spojených s prenájmom tréningových priestorov v mesiacoch november a december 2025</t>
  </si>
  <si>
    <t>ZoRN 2 020</t>
  </si>
  <si>
    <t>250202</t>
  </si>
  <si>
    <t>ZoRN - Umelecké štúdio S.O.M. JEDEN - rozvoj talentovaných športovcov - refundácia nákladov spojených s dopravou na súťaž Show your flow Martin</t>
  </si>
  <si>
    <t>48412228</t>
  </si>
  <si>
    <t>Umelecké štúdio S.O.M. JEDEN</t>
  </si>
  <si>
    <t>ZoRN 2 021</t>
  </si>
  <si>
    <t>2020250028</t>
  </si>
  <si>
    <t>ZoRN - La Portella - rozvoj talentovaných športovcov - refundácia nákladov spojených s prenájmom priestorov na účely tanečného sústredenia v termíne 25.-29.8.2025</t>
  </si>
  <si>
    <t>51801736</t>
  </si>
  <si>
    <t>La Portella</t>
  </si>
  <si>
    <t>ZoRN 2 022</t>
  </si>
  <si>
    <t>VF0225005      zml. 01/10/2024</t>
  </si>
  <si>
    <t>ZoRN - DENZZ INDUSTRY - rozvoj talentovaných športovcov - refundácia nákladov spojených s prenájmom priestorov v mesiaci február 2025</t>
  </si>
  <si>
    <t>56402627</t>
  </si>
  <si>
    <t>DENZZ INDUSTRY</t>
  </si>
  <si>
    <t>ZoRN 2 023</t>
  </si>
  <si>
    <t>PD 15112025    PD 16022025</t>
  </si>
  <si>
    <t>15.11.25 16.12.25</t>
  </si>
  <si>
    <t>ZoRN - Tanečný klub DYNO - rozvoj talentovaných športovcov - refundácia nákladov spojených s úhradou štartovného na súťaže Unlimited Dance Cup 16.2.2025 a 15.-16.11.2025</t>
  </si>
  <si>
    <t>ZoRN 2 024</t>
  </si>
  <si>
    <t>202510158     25010498      25010515       25010642      25010667</t>
  </si>
  <si>
    <t>31.10.25 14.04.25 28.04.25 28.05.25 18.06.25</t>
  </si>
  <si>
    <t>ZoRN - RRC Hydrorock - rozvoj talentovaných športovcov - refundácia nákladov spojených s ubytovaním na súťaži White Cup Radvanice 24.-25.10.2025, doprava na súťaže Říčany 5.4.2025 a Praha 12.4.2025, Benátky nad Jizerou 9.-10.5.2025, Nové mesto na Morave 24.5.2025</t>
  </si>
  <si>
    <t>30809436</t>
  </si>
  <si>
    <t>RRC Hydrorock</t>
  </si>
  <si>
    <t>ZoRN 2 025</t>
  </si>
  <si>
    <t>VF250024</t>
  </si>
  <si>
    <t>ZoRN - Sean Bačiak, Veronika Vilémová - rozvoj talentovaných športovcov - refundácia nákladov spojených s nákupom tanečného oblečenia</t>
  </si>
  <si>
    <t>Sean Bačiak, Veronika Vilémová</t>
  </si>
  <si>
    <t>ZoRN 2 026</t>
  </si>
  <si>
    <t>20251025    20250202</t>
  </si>
  <si>
    <t>14.08.25 22.04.25</t>
  </si>
  <si>
    <t>ZoRN - Daniel Beissel, Sofia Zubčáková - rozvoj talentovaných športovcov - refundácia nákladov spojených s nákupom tanečných šiat /2ks/</t>
  </si>
  <si>
    <t>Daniel Beissel, Sofia Zubčáková</t>
  </si>
  <si>
    <t>ZoRN 2 027</t>
  </si>
  <si>
    <t>2025065   250012            PD 64</t>
  </si>
  <si>
    <t>12.11.25 12.11.25 25.09.25</t>
  </si>
  <si>
    <t>ZoRN - Richard Císar, Zuzana Felcanová - rozvoj talentovaných športovcov - refundácia nákladov spojených s individuálnymi lekciami páru, nákup tréningového oblečenia</t>
  </si>
  <si>
    <t>Richard Císar, Zuzana Felcanová</t>
  </si>
  <si>
    <t>ZoRN 2 028</t>
  </si>
  <si>
    <t>SK100003834/25       FV254900    20250035         2025338</t>
  </si>
  <si>
    <t>16.10.25 04.08.25 29.10.25 04.06.25</t>
  </si>
  <si>
    <t>ZoRN - ŠK Crazy-rock Detva - rozvoj talentovaných športovcov - refundácia nákladov spojených s nákupom tanečných topánok, medaile, štartovné na súťaž WRRC Slovak open 8.11.2025 Dunajská Streda, lepidlo na kamene</t>
  </si>
  <si>
    <t>ŠK Crazy - rock Detva</t>
  </si>
  <si>
    <t>ZoRN 2 029</t>
  </si>
  <si>
    <t>2</t>
  </si>
  <si>
    <t>ZoRN - OZ LENTILKY - rozvoj talentovaných športovcov - refundácia nákladov spojených s tréningovým procesom v mesiacoch január až november 2025</t>
  </si>
  <si>
    <t>ZoRN 2 030</t>
  </si>
  <si>
    <t>2025010       dodatok č.1</t>
  </si>
  <si>
    <t>ZoRN - HOUSE OF DANCE Nitra - rozvoj talentovaných športovcov - refundácia nákladov spojených s prenájmom priestorov v mesiaci október 2025</t>
  </si>
  <si>
    <t>ZoRN 2 031</t>
  </si>
  <si>
    <t>2025213      2025198     2025213</t>
  </si>
  <si>
    <t>26.09.25 09.10.25 22.08.25</t>
  </si>
  <si>
    <t>ZoRN - Stella - rozvoj talentovaných športovcov - refundácia nákladov spojených s dopravou na súťaž IDO MS DD, Disco show a slow Poľsko, MSR disco dance a disco slow Levice</t>
  </si>
  <si>
    <t>42374821</t>
  </si>
  <si>
    <t>Stella</t>
  </si>
  <si>
    <t>ZoRN 2 032</t>
  </si>
  <si>
    <t>PD 3860</t>
  </si>
  <si>
    <t>ZoRN - Tanečný klub "U nás ožiješ" - rozvoj talentovaných športovcov - refundácia nákladov spojených s nákupom tanečných kostýmov /24 ks/</t>
  </si>
  <si>
    <t>ZoRN 2 033</t>
  </si>
  <si>
    <t>ZoRN - OZ MaXy dance club - rozvoj talentovaných športovcov - refundácia nákladov spojených s prenájmom priestorov v roku 2025</t>
  </si>
  <si>
    <t>OZ MaXy dance club</t>
  </si>
  <si>
    <t>ZoRN 2 034</t>
  </si>
  <si>
    <t>20250100012     2025174     250100096    2025208          zml. 12/2020</t>
  </si>
  <si>
    <t>01.03.25 02.10.25 04.11.25 04.11.25</t>
  </si>
  <si>
    <t>ZoRN - Tanečný klub AuRA DANCE - rozvoj talentovaných športovcov - refundácia nákladov spojených s prenájmom priestorov v mesiacoch február, september, október 2025</t>
  </si>
  <si>
    <t>42022797</t>
  </si>
  <si>
    <t>Tanečný klub AURA DANCE</t>
  </si>
  <si>
    <t>ZoRN 2 035</t>
  </si>
  <si>
    <t>20250021     20250056      20250062       20250044</t>
  </si>
  <si>
    <t>10.09.25 19.09.25 20.10.25 18.07.25</t>
  </si>
  <si>
    <t>ZoRN - OZ TŠ Unlimited Levice - rozvoj talentovaných športovcov - refundácia nákladov spojených s ubytovaním počas letného tanečného sústredenia Nová Baňa v termíne 14.-20.8.2025, prenájom priestorov v mesiacoch august, október a november 2025</t>
  </si>
  <si>
    <t>42208246</t>
  </si>
  <si>
    <t>OZ TŠ Unlimited Levice</t>
  </si>
  <si>
    <t>ZoRN 2 036</t>
  </si>
  <si>
    <t>2025053</t>
  </si>
  <si>
    <t>ZoRN - Sonny Senica o.z. - rozvoj talentovaných športovcov - refundácia náíkladov spojených s úhradou štartovného súťaž Za hranicou pohybu 1.-4.5.2025</t>
  </si>
  <si>
    <t>ZoRN 2 037</t>
  </si>
  <si>
    <t>SHP2025184</t>
  </si>
  <si>
    <t>ZoRN - ŠK JUVENTA Bratislava - rozvoj talentovaných športovcov - refundácia nákladov spojených s prenájmom priestorov v mesiaci marec 2025</t>
  </si>
  <si>
    <t>42252750</t>
  </si>
  <si>
    <t>ŠK JUVENTA Bratislava</t>
  </si>
  <si>
    <t>ZoRN 2 038</t>
  </si>
  <si>
    <t>PD 0100           PD 273             PD 0001           PD 3612            PD 1                 PD 3981        FVT2549023</t>
  </si>
  <si>
    <t>25.10.25 22.07.25 01.10.25 19.10.25 14.06.25 14.10.25 14.06.25</t>
  </si>
  <si>
    <t>ZoRN - Roman Mruškovič, Lea Machálková - rozvoj talentovaných športovcov - refundácia nákladov spojených s nákupom tanečných topánok, nákup a šitie tanečných odevov, štartovné WDSF Brno, regenerácia, doplnky výživy</t>
  </si>
  <si>
    <t>Roman Mruškovič, Lea Machálková</t>
  </si>
  <si>
    <t>ZoRN 2 039</t>
  </si>
  <si>
    <t>ZoRN 2 040</t>
  </si>
  <si>
    <t>PD 15102025</t>
  </si>
  <si>
    <t>ZoRN - Félix Michalovič, Nina Chladná - rozvoj talentovaných športovcov - refundácia nákladov spojených s tréningovou prípravou na MSR LAT</t>
  </si>
  <si>
    <t>Félix Michalovič, Nina Chladná</t>
  </si>
  <si>
    <t>ZoRN 2 041</t>
  </si>
  <si>
    <t>Peter Jordanov, Zuzana Muríňová</t>
  </si>
  <si>
    <t>ZoRN 2 042</t>
  </si>
  <si>
    <t>2025585    20250911</t>
  </si>
  <si>
    <t>03.08.25 27.10.25 17.09.25</t>
  </si>
  <si>
    <t>ZoRN - Samuel Omasta, Nina Melničáková - talentovaná mládež - refundácia nákladov spojených s nákupom tanečného fraku a šiat</t>
  </si>
  <si>
    <t>Samuel Omasta, Nina Melničáková</t>
  </si>
  <si>
    <t>ZoRN 2 043</t>
  </si>
  <si>
    <t>2025/054</t>
  </si>
  <si>
    <t>ZoRN - OZ WANTED - talentovaná mládež - refundácia nákladov spojených s prenájmom priestorov v mesiaci jún 2025</t>
  </si>
  <si>
    <t>ZoRN 3 006</t>
  </si>
  <si>
    <t>WE-174574       WE-174575     06896413H6359761A                 EZ3VVX        059326         28056               P24-C5Y-B2G-M1B                6232844510     2260</t>
  </si>
  <si>
    <t>19.10.25 19.10.25 13.02.25 07.03.25 24.03.25 10.06.25 30.04.25 18.07.25 06.10.25 24.10.25</t>
  </si>
  <si>
    <t>ZoRN - Marián Orlický, Ľubica Orlická - športová reprezentácia - refundácia nákladov spojených s členskými poplatkami , štartovné Pyramid Cup 2025, štartovné WDSF Blackpool, Hotel Blackpool ubytovanie počas súťaže, sústredenie páru Tuscany Camp, štartovné WCh Lat Sen III Viedeň, štartovné WDSF Elblag a ubytovanie počas súťaže</t>
  </si>
  <si>
    <t>Marián Orlický, Ľubica Orlická</t>
  </si>
  <si>
    <t>ZoRN 3 007</t>
  </si>
  <si>
    <t>7475/2025R/     2025/5831       PD 0797-0045  2025609</t>
  </si>
  <si>
    <t>27.09.25 30.05.25 05.10.25 07.11.25</t>
  </si>
  <si>
    <t>ZoRN - Jakub Kazík, Katarína Hanúsková - športová reprezentácia - refundácia nákladov spojených s ubytovaním počas súťaží Szeged, Vagos, Rím, nákup tanečných topánok</t>
  </si>
  <si>
    <t>Jakub Kazík, Katarína Hanúsková</t>
  </si>
  <si>
    <t>ZoRN 3 008</t>
  </si>
  <si>
    <t>11/06/2025 202541059 250047   2025001         inv.5             32/2025</t>
  </si>
  <si>
    <t>10.06.25 23.06.25 10.08.25 23.10.25 28.10.25 18.11.25</t>
  </si>
  <si>
    <t>ZoRN - ŠPORTUJSNAMI - športová reprezentácia - refundácia nákladov spojených s štartovným na súťaž Poľsko WRRC Open, doprava v termíne 20.-23.6.2025, doprava svetový pohár Budapešť 22.6.2025, doprava a ubytovanie sústredenie Skalka, štartovné FDC World Cup WRRC 2025 Montélimar 1.-2.11.2025, štartovné svetový pohár Velika Gorica World Cup 22.-23.11.2025</t>
  </si>
  <si>
    <t>ZoRN 3 009</t>
  </si>
  <si>
    <t>205000087    PD2348    4558.517.531    ID 4                K9842VNS547 K9842VNS548   CP č.2       4962.778.235  WE-130260      ID 11               ID 12               ID 13                 ID 14                PD CZS078010090634                    WE-101332</t>
  </si>
  <si>
    <t>31.03.25 15.04.25 03.04.25 02.04.25 15.04.25 31.03.25 03.03.25 28.03.25 28.03.25 28.07.25 21.08.25 15.09.25 14.11.25 15.11.25 09.04.25 26.03.25 12.02.25</t>
  </si>
  <si>
    <t xml:space="preserve">ZoRN - Milan Sedlář, Jana Biroščíková - športová reprezentácia - refundácia nákladov spojených s nákupom leteniek na súťaž WDSF World Championship Blackpool 2025 11.4.2025, preprava vlakom Blackpool, ubytovanie počas súťaže, štartovné WDSF WCH 2025 Senior 2 11.4.2025 a Oprn STT Senior 2 12.4.2025, lístky na vlak Blackpool - Manchester, ubytovanie počas konania súťaže MSR ŠTT Poprad 8.3.225, štartovné Stuttgart 21.8.2025, štartovné Hradec Králové 30.8.2025, štartovné WDSF Open Praha 13.9.2025, štartovné WDSF Open Ústí nad Labem 22.-23.11.2025, štartovné Vosendorf Rakúsko 22.-23.2.2025, obnova karty WDSF </t>
  </si>
  <si>
    <t>Milan Sedlář, Jana Biroščíková</t>
  </si>
  <si>
    <t>ZoRN 3 010</t>
  </si>
  <si>
    <t>4614.773.305  002618/H/2025   6794734461   102900311  1037247460    WE-166733     WE-166698</t>
  </si>
  <si>
    <t>27.04.25 22.04.25 03.11.25 02.11.25 03.11.25 21.05.25 21.05.25</t>
  </si>
  <si>
    <t xml:space="preserve">ZoRN - Richard Bruoth, Michaela Bruothová - športová reprezentácia - refundácia nákladov spojených s cestovnými výdavkami na súťaž Haston Cup Wroclaw STT Sen. 2, cestovné výdavky súťaž Saxonian Dance Classics Dresden 2025 STT Sen. 2, obnova karty WDSF </t>
  </si>
  <si>
    <t>Richard Bruoth, Michaela Bruothová</t>
  </si>
  <si>
    <t>ZoRN 3 011</t>
  </si>
  <si>
    <t>PDB6-SZ-1805120       08/11/25           5991.682.248     ID 4                 4310                 6012.500.595    06492813        PDB6-SZ-1804931</t>
  </si>
  <si>
    <t>01.09.25 18.08.25 26.08.25 23.04.25 27.06.25 30.06.25 04.02.25 21.07.25</t>
  </si>
  <si>
    <t>ZoRN - Alexander Capek, Alexandra Capeková - športová reprezentácia - refundácia nákladov spojených s nákupom tanečnej obuvi, štartovné WDSF Hradec Králové, ubytovanie počas súťaže Hradec Králové v termíne 30.-31.8.2025, štartovné súťaže WDSF Viedeň, Luxemburg, ubytovanie počas súťaže Luxemburg v termíne 27.-29.6.2025, letenka na súťaž WDSF Blackpool, nákup tanečnej obuvi</t>
  </si>
  <si>
    <t>Alexander Capek, Alexandra Capeková</t>
  </si>
  <si>
    <t>ZoRN 3 012</t>
  </si>
  <si>
    <t>33                    CUT85J</t>
  </si>
  <si>
    <t>01.04.25 27.06.25</t>
  </si>
  <si>
    <t>ZoRN - Artem Oberemok, Ema Tomášová - športová reprezentácia - refundácia nákladov spojených s tréningovou prípravou The Dancefactory Camp Rím, Taliansko, letenky na súťaž Ho Chi Minh City, Šanghaj v termíne 9.-20.7.2025</t>
  </si>
  <si>
    <t>Artem Oberemok, Ema Tomášová</t>
  </si>
  <si>
    <t>ZoRN 3 012D</t>
  </si>
  <si>
    <t>103089           410393             XQZ6KY          L58D8R           1072-842-861   PD 344, 446, 629, 163, 692    176963154Z</t>
  </si>
  <si>
    <t>14.11.25 17.07.25 01.10.25 03.10.25 25.06.25 07.11.25 16.05.25 21.05.25 29.04.25 08.05.25 30.04.25</t>
  </si>
  <si>
    <t>ZoRN - Artem Oberemok, Ema Tomášová - športová reprezentácia - refundácia nákladov spojených s ubytovaním WDSF World Open Skopje, ubytovanie a Camp WDSF WO Vietnam, letenky WDSF Grandslam Rím, fyzioterapia - dodatok</t>
  </si>
  <si>
    <t>ZoRN 3 013</t>
  </si>
  <si>
    <t xml:space="preserve">ID 1-6               PD 9770582        PD 250018       </t>
  </si>
  <si>
    <t>26.04.25 17.05.25 31.05.25 08.06.25 16.06.25 06.11.25 21.06.25 09.11.25</t>
  </si>
  <si>
    <t>ZoRN - Branislav Košťál, Alena Košťálová - športová reprezentácia - refundácia nákladov spojených s štartovným WDSF Open Wroclaw Haston Cup 2025 Sen. 2 STT. Štartovné WDSF Open Grand Prix Tyrnavia Sen. 2 STT, štartovné WDSF Open Cossirano di Trenzano Deluxe Cup 2025, štartovné WDSF Open Gorizia Dance Festival Gorizia 2025 Latin, STT Sen.2, Tanečné sústredenie 19.-20.6.2025, Tanečné sústredenie Žilina 8.-9.11.2025</t>
  </si>
  <si>
    <t>Branislav Košťál, Alena Košťálová</t>
  </si>
  <si>
    <t>ZoRN 3 014</t>
  </si>
  <si>
    <t>168889112726242                      000102438844775                      1071-684-787    1079-582-076     19196</t>
  </si>
  <si>
    <t>18.07.25 12.05.25 14.07.25 14.07.25 14.04.25</t>
  </si>
  <si>
    <t>ZoRN - Gabriel Korpás, Vanessa Murajdová - športová reprezentácia - refundácia nákladov spojených s ubytovaním počas súťaže GS Wuxi, ubytovanie počas tréningového campu 7.-9.5.2025, letenky na súťaž Wuxi, ubytovanie počas súťaže Blackpool WDSF Dancesport festival, cestovné náhrady, MS ŠTT Sibiu Rumunsko</t>
  </si>
  <si>
    <t>Gabriel Korpás, Vanessa Murajdová</t>
  </si>
  <si>
    <t>ZoRN 3 014D</t>
  </si>
  <si>
    <t>6919814943      3/2025             6292219105   5926822423     5896755907     4357472205      556/339           25VF00529       CP 13004</t>
  </si>
  <si>
    <t>29.07.25 01.12.25 02.12.25 30.09.25 09.04.25 05.12.25</t>
  </si>
  <si>
    <t>ZoRN - Gabriel Korpás, Vanessa Murajdová - športová reprezentácia - refundácia nákladov spojených s ubytovaním počas sústredení Verona focus camp, Gliwice open, Verona focus camp, Warsaw camp, cestovné náhrady súťaž ME STT Dospelí 29.-31.3.2025 - dodatok</t>
  </si>
  <si>
    <t>ZoRN 3 015</t>
  </si>
  <si>
    <t>25FV0453      3250014      VFPR25005      zml. 07/2025</t>
  </si>
  <si>
    <t>25.03.25 31.03.25 31.03.25</t>
  </si>
  <si>
    <t>ZoRN - Tanečný klub GRIMMY - športová reprezentácia - refundácia nákladov spojených s nákupom medailí a trofejí na súťaž GRIMMY Dance Cup 2025, prenájom priestorov a energie počas súťaže</t>
  </si>
  <si>
    <t>ZoRN 3 016</t>
  </si>
  <si>
    <t>2025-049</t>
  </si>
  <si>
    <t>23.10.25 28.10.25 03.11.25</t>
  </si>
  <si>
    <t>ZoRN - KMG DANUBIA - športová reprezentácia - refundácia nákladov spojených s ubytovaním počas IDO WCH Ballet, Jazz. Modern &amp; contemporary Belgicko 26.11-4.12.2025</t>
  </si>
  <si>
    <t>KMG DANUBIA</t>
  </si>
  <si>
    <t>ZoRN 3 017</t>
  </si>
  <si>
    <t>2025007         2025009         2025008</t>
  </si>
  <si>
    <t>30.04.25 09.06.25 09.05.25</t>
  </si>
  <si>
    <t>ZoRN - The Wave by RDS ART Group - športová reprezentácia - refundácia nákladov spojených s krajčírskymi prácami, šitie tanečných kostýmov</t>
  </si>
  <si>
    <t>52376591</t>
  </si>
  <si>
    <t>The Wave by RDS ART Group</t>
  </si>
  <si>
    <t>ZoRN 3 018</t>
  </si>
  <si>
    <t>202500383      zml. 28062011   dodatok č.1      250100001     20250007       202502</t>
  </si>
  <si>
    <t>02.06.25 29.01.25 21.03.25 24.04.25</t>
  </si>
  <si>
    <t xml:space="preserve">ZoRN - Tanečné štúdio ASSOS Nelux Bratislava, o.z. - športová reprezentácia - refundácia nákladov spojených s prenájmom priestorov v mesiaci júl 2025, šitie DISCO kostýmov, doprava na súťaž Dance motion Trenčín, výroba kulís </t>
  </si>
  <si>
    <t>42169631</t>
  </si>
  <si>
    <t>Tanečné štúdio ASSOS Nelux Bratislava, o.z.</t>
  </si>
  <si>
    <t>ZoRN 3 019</t>
  </si>
  <si>
    <t>2025207       2501281</t>
  </si>
  <si>
    <t>23.10.25 30.10.25</t>
  </si>
  <si>
    <t>ZoRN - DEEP DANCE CLUB - športová reprezentácia - refundácia nákladov spojených s ubytovaním súťažiacich počas súťaže ME Disco Dance &amp; Disco Show Nitra 16.-19.10.2025, autobusová doprava na súťaž 15.-19.10.2025</t>
  </si>
  <si>
    <t>50934848</t>
  </si>
  <si>
    <t>DEEP DANCE CLUB</t>
  </si>
  <si>
    <t>ZoRN 3 020</t>
  </si>
  <si>
    <t>R/2025051      0000003749     100/25              73/25               28/25                17/25               02/25               zml. 02012025</t>
  </si>
  <si>
    <t xml:space="preserve">26.08.25 07.07.25 14.10.25 08.09.25 28.04.25 31.03.25 05.02.25 </t>
  </si>
  <si>
    <t>ZoRN - RRC Hydrorock - športová reprezentácia - refundácia nákladov spojených s ubytovaním počas letného tréningového sústredenia 17.-22.8.2025, prenájom telocvične v mesiacoch január až marec, jún, september 2025</t>
  </si>
  <si>
    <t>ZoRN 3 021</t>
  </si>
  <si>
    <t xml:space="preserve">ID 1,2               CP 260625       CP 210225       CP 140525        CP 200825 </t>
  </si>
  <si>
    <t>18.02.25 30.09.25</t>
  </si>
  <si>
    <t>ZoRN - František Béreš, Miriam Bérešová - športová reprezentácia - refundácia nákladov spojených s členskými poplatkami, cestovné náhrady Dance camp Prato, Taliansko, WDSF Open Lat Sen. 3 Vosendorf, Rakúsko, WDSF Open Lat Senior 3, WDSF Open LAT Sen 3 Stuttgart, Nemecko, WDSF Open Lat Sen 3 Frankfurt am Main, Nemecko</t>
  </si>
  <si>
    <t>František Béreš, Miriam Bérešová</t>
  </si>
  <si>
    <t>ZoRN 3 022</t>
  </si>
  <si>
    <t>AGT 86491845 AE                   BZ8PZ2</t>
  </si>
  <si>
    <t>24.06.25 16.09.25</t>
  </si>
  <si>
    <t>ZoRN - Viktor Plačko, Mariia Rokytska - športová reprezentácia - refundácia nákladov spojených s letenkami na súťaže WDSF World Open Ho Chi Minh, WDSF World Cup Chengdu</t>
  </si>
  <si>
    <t>Viktor Plačko, Mariia Rokytska</t>
  </si>
  <si>
    <t>ZoRN 3 023</t>
  </si>
  <si>
    <t>JQ8JWP          ID 4                   5720.470.738     250611264571   250611956804  4755.999.913     ID 9, 10                5161401140      ID 12                1895563470      6775159478</t>
  </si>
  <si>
    <t>14.05.25 14.05.25 27.05.25 11.06.25 11.06.25 23.02.25 21.01.25 09.09.25 12.09.25 13.09.25 04.08.25 05.09.25 06.10.25</t>
  </si>
  <si>
    <t>ZoRN - Richard Sianta, Anna Maltsava - športová reprezentácia - refundácia nákladov spojených s nákupom leteniek WDSF WO Senior I. 6.7.2025, registrácia na súťaž a ubytovanie počas súťaže, ubytovanie počas súťaže MSR STT Senior I. Poprad 8.3.2025, registrácia WDSF Senior I. Viedeň 17.7.2025, ubytovanie počas súťaže WDSF Senior I. Praha, registrácia na súťaž 13.9.2025, doprava na súťaž, členské poplatky za mesiace september až november 2025</t>
  </si>
  <si>
    <t>Richard Sianta, Anna Maltsava</t>
  </si>
  <si>
    <t>ZoRN 3 024</t>
  </si>
  <si>
    <t xml:space="preserve">VF250064        VF250049        PD 0007          </t>
  </si>
  <si>
    <t>10.03.25 25.05.25 12.06.25 23.09.25 23.09.25</t>
  </si>
  <si>
    <t>ZoRN - Ľudovít Širák, Daniela Mazáčová - športová reprezentácia - refundácia nákladov spojených s nákupom súťažného oblečenia, tréningová príprava, ročné členské poplatky páru</t>
  </si>
  <si>
    <t>Ľudovít Širák, Daniela Mazáčová</t>
  </si>
  <si>
    <t>ZoRN 3 025</t>
  </si>
  <si>
    <t>ID 1</t>
  </si>
  <si>
    <t>16.02.25 13.03.25 15.04.25 14.05.25 12.06.25 11.07.25 11.08.25</t>
  </si>
  <si>
    <t>ZoRN - Dominik Indro, Vanesa Indrová - športová reprezentácia - refundácia nákladov spojených s úhradou členských poplatkov v mesiacoch február až august 2025</t>
  </si>
  <si>
    <t>Dominik Indro, Vanesa Indrová</t>
  </si>
  <si>
    <t>ZoRN 3 026</t>
  </si>
  <si>
    <t>20250021  20250030</t>
  </si>
  <si>
    <t>07.07.25 18.11.25</t>
  </si>
  <si>
    <t>ZoRN - KLUB DanceContinent o.z. - športová reprezentácia - refundácia nákladov spojených s prenájmom priestorov v mesiacoch júl, august a november 2025</t>
  </si>
  <si>
    <t>VF250052</t>
  </si>
  <si>
    <t>ZoRN - Jan Vild, Liana Ferjancová - športová reprezentácia - refundácia nákladov spojených s nákupom tanečných šiat</t>
  </si>
  <si>
    <t>Jan Vild, Liana Ferjancová</t>
  </si>
  <si>
    <t>ZoRN 3 027</t>
  </si>
  <si>
    <t xml:space="preserve">EGL 1829        </t>
  </si>
  <si>
    <t>03.11.25 26.11.25</t>
  </si>
  <si>
    <t>ZoRN - Filip Kucman, Sára Dobšovičová - športová reprezentácia - refundácia nákladov spojených s nákupom tanečných šiat, tréningový kemp 3.-4.11.2025</t>
  </si>
  <si>
    <t>Filip Kucman, Sára Dobšovičová</t>
  </si>
  <si>
    <t>ZoRN 3 028</t>
  </si>
  <si>
    <t>E37PWK         25030002     2081-0023        YZ6J5K</t>
  </si>
  <si>
    <t>29.09.25 16.03.25 03.10.25 04.04.25</t>
  </si>
  <si>
    <t>ZoRN - Adrián Belko, Laura Sušilová - športová reprezentácia - refundácia nákladov spojených s letenkami na súťaž Rím, tanečné tréningy dňa 16.3.2025, ubytovanie počas súťaže 3.-7.10.2025, letenky na súťaž Manchester, Blackpool</t>
  </si>
  <si>
    <t>Adrián Belko, Laura Sušilová</t>
  </si>
  <si>
    <t>ZoRN 3 029</t>
  </si>
  <si>
    <t>2927465           2911527            DNC53C           VS6MTE          1654                  VF250018           PD 5169           PD 00087           FA 7   PD 7       67368              250172            2501346           02092024         11082023        26                     4743347763      4848613926      4999477879     210254235       PD 308             PD 0003           PD 0002</t>
  </si>
  <si>
    <t>13.04.25 07.04.25 12.03.25 19.04.25 20.10.25 28.07.25 08.07.25 15.03.25 07.08.25 07.08.25 15.10.25 16.07.25 01.12.25 01.12.25 12.03.25 13.04.25 17.04.25 25.11.25 15.12.25 12.12.25</t>
  </si>
  <si>
    <t xml:space="preserve">ZoRN - Milan Balažovjech, Aneta Krásková - športová reprezentácia - refundácia nákladov spojených s cestovnými nákladmi počas súťaží Blackpool, Nice, súťažné oblečenie, sústredenie Podbořany LAT 2025, štartovné Blackpool, ubytovanie počas súťaže Blackpool, regenerácia, ošetrenie </t>
  </si>
  <si>
    <t>Milan Balažovjech, Aneta Krásková</t>
  </si>
  <si>
    <t>ZoRN 3 030</t>
  </si>
  <si>
    <t>zml. 01052024</t>
  </si>
  <si>
    <t>13.10.25 11.11.25</t>
  </si>
  <si>
    <t>ZoRN - Občianske združenie DISTRICT DANCE - športová reprezentácia - refundácia nákladov spojených s prenájmom priestorov v mesiacoch október a november 2025</t>
  </si>
  <si>
    <t>42065186</t>
  </si>
  <si>
    <t>Občianske združenie DISTRICT DANCE</t>
  </si>
  <si>
    <t>ZoRN 3 031</t>
  </si>
  <si>
    <t>2022017           ID 2</t>
  </si>
  <si>
    <t>25.11.25 24.07.25</t>
  </si>
  <si>
    <t>ZoRN - Martin Karel, Monika Šimonová - športová reprezentácia - refundácia nákladov spojených s tréningovým procesom, tanečné sústredenie Telnice u Brna 24.-26.7.2025</t>
  </si>
  <si>
    <t>Martin Karel, Monika Šimonová</t>
  </si>
  <si>
    <t>ZoRN 3 032</t>
  </si>
  <si>
    <t>FA49</t>
  </si>
  <si>
    <t>01.04.25 01.04.25</t>
  </si>
  <si>
    <t>ZoRN - Dominik Drábik, Petra Jázmin Horváth - športová reprezentácia - refundácia nákladov spojených s ubytovaním a sústredením Rím, Taliansko v termíne 1.-3.4.2025</t>
  </si>
  <si>
    <t>Dominik Drábik, Petra Jázmin Horváth</t>
  </si>
  <si>
    <t>DF 2025003</t>
  </si>
  <si>
    <t>50250007</t>
  </si>
  <si>
    <t>Nájom nebytových priestorov v objekte DOM ŠPORTU za mesiac február 2025</t>
  </si>
  <si>
    <t>35862289</t>
  </si>
  <si>
    <t>DOM ŠPORTU, s.r.o.</t>
  </si>
  <si>
    <t>DF 2025014</t>
  </si>
  <si>
    <t>50250063</t>
  </si>
  <si>
    <t>Nájom nebytových priestorov v objekte DOM ŠPORTU za mesiac marec 2025</t>
  </si>
  <si>
    <t>DF 2025038</t>
  </si>
  <si>
    <t>50250122</t>
  </si>
  <si>
    <t>Nájom nebytových priestorov v objekte DOM ŠPORTU za mesiac apríl 2025</t>
  </si>
  <si>
    <t>DF 2025080</t>
  </si>
  <si>
    <t>50250179</t>
  </si>
  <si>
    <t>Nájom nebytových priestorov v objekte DOM ŠPORTU za mesiac máj 2025</t>
  </si>
  <si>
    <t>DF 2025101</t>
  </si>
  <si>
    <t>50250236</t>
  </si>
  <si>
    <t>Nájom nebytových priestorov v objekte DOM ŠPORTU za mesiac jún 2025</t>
  </si>
  <si>
    <t>DF 2025140</t>
  </si>
  <si>
    <t>50250292</t>
  </si>
  <si>
    <t>Nájom nebytových priestorov v objekte DOM ŠPORTU za mesiac júl 2025</t>
  </si>
  <si>
    <t>DF 2025171</t>
  </si>
  <si>
    <t>50250348</t>
  </si>
  <si>
    <t>Nájom nebytových priestorov v objekte DOM ŠPORTU za mesiac august 2025</t>
  </si>
  <si>
    <t>DF 2025183</t>
  </si>
  <si>
    <t>50250404</t>
  </si>
  <si>
    <t>Nájom nebytových priestorov v objekte DOM ŠPORTU za mesiac september 2025</t>
  </si>
  <si>
    <t>DF 2025192</t>
  </si>
  <si>
    <t>50250460</t>
  </si>
  <si>
    <t>Nájom nebytových priestorov v objekte DOM ŠPORTU za mesiac október 2025</t>
  </si>
  <si>
    <t>DF 2025211</t>
  </si>
  <si>
    <t>50250516</t>
  </si>
  <si>
    <t>Nájom nebytových priestorov v objekte DOM ŠPORTU za mesiac november 2025</t>
  </si>
  <si>
    <t>DF 2025004</t>
  </si>
  <si>
    <t>50250008</t>
  </si>
  <si>
    <t>Prevádzkové náklady spojené s užívaním nebytových priestorov v objekte DOM ŠPORTU za mesiac február 2025</t>
  </si>
  <si>
    <t>DF 2025015</t>
  </si>
  <si>
    <t>50250064</t>
  </si>
  <si>
    <t>Prevádzkové náklady spojené s užívaním nebytových priestorov v objekte DOM ŠPORTU za mesiac marec 2025</t>
  </si>
  <si>
    <t>DF 2025039</t>
  </si>
  <si>
    <t>50250123</t>
  </si>
  <si>
    <t>Prevádzkové náklady spojené s užívaním nebytových priestorov v objekte DOM ŠPORTU za mesiac apríl 2025</t>
  </si>
  <si>
    <t>DF 2025081</t>
  </si>
  <si>
    <t>50250180</t>
  </si>
  <si>
    <t>Prevádzkové náklady spojené s užívaním nebytových priestorov v objekte DOM ŠPORTU za mesiac máj 2025</t>
  </si>
  <si>
    <t>DF 2025100</t>
  </si>
  <si>
    <t>50250237</t>
  </si>
  <si>
    <t>Prevádzkové náklady spojené s užívaním nebytových priestorov v objekte DOM ŠPORTU za mesiac jún 2025</t>
  </si>
  <si>
    <t>DF 2025139</t>
  </si>
  <si>
    <t>50250293</t>
  </si>
  <si>
    <t>Prevádzkové náklady spojené s užívaním nebytových priestorov v objekte DOM ŠPORTU za mesiac júl 2025</t>
  </si>
  <si>
    <t>DF 2025170</t>
  </si>
  <si>
    <t>50250349</t>
  </si>
  <si>
    <t>Prevádzkové náklady spojené s užívaním nebytových priestorov v objekte DOM ŠPORTU za mesiac august 2025</t>
  </si>
  <si>
    <t>DF 2025184</t>
  </si>
  <si>
    <t>50250405</t>
  </si>
  <si>
    <t>Prevádzkové náklady spojené s užívaním nebytových priestorov v objekte DOM ŠPORTU za mesiac september 2025</t>
  </si>
  <si>
    <t>DF 2025193</t>
  </si>
  <si>
    <t>50250461</t>
  </si>
  <si>
    <t>Prevádzkové náklady spojené s užívaním nebytových priestorov v objekte DOM ŠPORTU za mesiac október 2025</t>
  </si>
  <si>
    <t>DF 2025210</t>
  </si>
  <si>
    <t>50250517</t>
  </si>
  <si>
    <t>Prevádzkové náklady spojené s užívaním nebytových priestorov v objekte DOM ŠPORTU za mesiac november 2025</t>
  </si>
  <si>
    <t>DF 2025026</t>
  </si>
  <si>
    <t>70250030</t>
  </si>
  <si>
    <t>Doručovateľský servis za mesiac 1/2025</t>
  </si>
  <si>
    <t>DF 2025054</t>
  </si>
  <si>
    <t>70250061</t>
  </si>
  <si>
    <t>Doručovateľský servis za mesiac 2/2025</t>
  </si>
  <si>
    <t>DF 2025079</t>
  </si>
  <si>
    <t>70250093</t>
  </si>
  <si>
    <t>Doručovateľský servis za mesiac 3/2025</t>
  </si>
  <si>
    <t>DF 2025109</t>
  </si>
  <si>
    <t>70250125</t>
  </si>
  <si>
    <t>Doručovateľský servis za mesiac 4/2025</t>
  </si>
  <si>
    <t>DF 2025137</t>
  </si>
  <si>
    <t>70250157</t>
  </si>
  <si>
    <t>Doručovateľský servis za mesiac 5/2025</t>
  </si>
  <si>
    <t>DF 2025165</t>
  </si>
  <si>
    <t>70250189</t>
  </si>
  <si>
    <t>Doručovateľský servis za mesiac 6/2025</t>
  </si>
  <si>
    <t>DF 2025181</t>
  </si>
  <si>
    <t>70250221</t>
  </si>
  <si>
    <t>Doručovateľský servis za mesiac 7/2025</t>
  </si>
  <si>
    <t>DF 2025197</t>
  </si>
  <si>
    <t>70250253</t>
  </si>
  <si>
    <t>Doručovateľský servis za mesiac 8/2025</t>
  </si>
  <si>
    <t>DF 2025257</t>
  </si>
  <si>
    <t>70250346</t>
  </si>
  <si>
    <t>Doručovateľský servis za mesiac 11/2025</t>
  </si>
  <si>
    <t>DF 2025074</t>
  </si>
  <si>
    <t>25007</t>
  </si>
  <si>
    <t>Aplikácia na čítanie dát z aplikácie SZTŠ - prepojenie registračného systému a aplikácie SZTŠ - súťažné výsledky</t>
  </si>
  <si>
    <t>LINUM d.o.o.</t>
  </si>
  <si>
    <t>DF 2025239</t>
  </si>
  <si>
    <t>25019</t>
  </si>
  <si>
    <t>Registračný softwér - ročný poplatok 2025</t>
  </si>
  <si>
    <t>DF 2025013</t>
  </si>
  <si>
    <t>20250005</t>
  </si>
  <si>
    <t>Spracovanie účtovnej agendy za mesiac 1/2025</t>
  </si>
  <si>
    <t>56515154</t>
  </si>
  <si>
    <t>BILANX Consult Partners s.r.o.</t>
  </si>
  <si>
    <t>DF 2025041</t>
  </si>
  <si>
    <t>20250016</t>
  </si>
  <si>
    <t>Spracovanie účtovnej agendy za mesiac 2/2025</t>
  </si>
  <si>
    <t>DF 2025072</t>
  </si>
  <si>
    <t>20250033</t>
  </si>
  <si>
    <t>Spracovanie účtovnej agendy za mesiac 3/2025</t>
  </si>
  <si>
    <t>DF 2025094</t>
  </si>
  <si>
    <t>20250047</t>
  </si>
  <si>
    <t>Spracovanie účtovnej agendy za mesiac 4/2025</t>
  </si>
  <si>
    <t>DF 2025106</t>
  </si>
  <si>
    <t>20250062</t>
  </si>
  <si>
    <t>Spracovanie účtovnej agendy za mesiac 5/2025</t>
  </si>
  <si>
    <t>DF 2025156</t>
  </si>
  <si>
    <t>20250075</t>
  </si>
  <si>
    <t>Spracovanie účtovnej agendy za mesiac 6/2025</t>
  </si>
  <si>
    <t>DF 2025177</t>
  </si>
  <si>
    <t>20250087</t>
  </si>
  <si>
    <t>Spracovanie účtovnej agendy za mesiac 7/2025</t>
  </si>
  <si>
    <t>DF 2025190</t>
  </si>
  <si>
    <t>20250100</t>
  </si>
  <si>
    <t>Spracovanie účtovnej agendy za mesiac 8/2025</t>
  </si>
  <si>
    <t>DF 2025196</t>
  </si>
  <si>
    <t>20250112</t>
  </si>
  <si>
    <t>Spracovanie účtovnej agendy za mesiac 9/2025</t>
  </si>
  <si>
    <t>DF 2025229</t>
  </si>
  <si>
    <t>20250125</t>
  </si>
  <si>
    <t>Spracovanie účtovnej agendy za mesiac 10/2025</t>
  </si>
  <si>
    <t>DF 2025247</t>
  </si>
  <si>
    <t>20250137</t>
  </si>
  <si>
    <t>Spracovanie účtovnej agendy za mesiac 11/2025</t>
  </si>
  <si>
    <t>DF 2025282</t>
  </si>
  <si>
    <t>20250148</t>
  </si>
  <si>
    <t>Spracovanie účtovnej agendy za mesiac 12/2025</t>
  </si>
  <si>
    <t>DF 2025286</t>
  </si>
  <si>
    <t>20250149</t>
  </si>
  <si>
    <t>Spracovanie daňového priznania za rok 2025</t>
  </si>
  <si>
    <t>DF 2025037</t>
  </si>
  <si>
    <t>20250023</t>
  </si>
  <si>
    <t>Spracovanie mzdovej agendy za mesiac 1/2025</t>
  </si>
  <si>
    <t>DF 2025078</t>
  </si>
  <si>
    <t>20250040</t>
  </si>
  <si>
    <t>Spracovanie mzdovej agendy za mesiac 2/2025</t>
  </si>
  <si>
    <t>DF 2025099</t>
  </si>
  <si>
    <t>20250056</t>
  </si>
  <si>
    <t>Spracovanie mzdovej agendy za mesiac 3/2025</t>
  </si>
  <si>
    <t>DF 2025138</t>
  </si>
  <si>
    <t>20250069</t>
  </si>
  <si>
    <t>Spracovanie mzdovej agendy za mesiac 4/2025</t>
  </si>
  <si>
    <t>DF 2025167</t>
  </si>
  <si>
    <t>20250081</t>
  </si>
  <si>
    <t>Spracovanie mzdovej agendy za mesiac 5/2025</t>
  </si>
  <si>
    <t>DF 2025179</t>
  </si>
  <si>
    <t>20250092</t>
  </si>
  <si>
    <t>Spracovanie mzdovej agendy za mesiac 6/2025</t>
  </si>
  <si>
    <t>DF 2025191</t>
  </si>
  <si>
    <t>20250105</t>
  </si>
  <si>
    <t>Spracovanie mzdovej agendy za mesiac 7/2025</t>
  </si>
  <si>
    <t>DF 2025208</t>
  </si>
  <si>
    <t>20250117</t>
  </si>
  <si>
    <t>Spracovanie mzdovej agendy za mesiac 8/2025</t>
  </si>
  <si>
    <t>DF 2025223</t>
  </si>
  <si>
    <t>20250131</t>
  </si>
  <si>
    <t>Spracovanie mzdovej agendy za mesiac 9/2025</t>
  </si>
  <si>
    <t>DF 2025251</t>
  </si>
  <si>
    <t>20250142</t>
  </si>
  <si>
    <t>Spracovanie mzdovej agendy za mesiac 10/2025</t>
  </si>
  <si>
    <t>DF 2025285</t>
  </si>
  <si>
    <t>20250154</t>
  </si>
  <si>
    <t>Spracovanie mzdovej agendy za mesiac 11/2025</t>
  </si>
  <si>
    <t>DF 2025001</t>
  </si>
  <si>
    <t>25001001</t>
  </si>
  <si>
    <t>Systémová podpora za mesiac 1/2025</t>
  </si>
  <si>
    <t>35722533</t>
  </si>
  <si>
    <t>Nuaktiv s.r.o.</t>
  </si>
  <si>
    <t>DF 2025019</t>
  </si>
  <si>
    <t>25002006</t>
  </si>
  <si>
    <t>Systémová podpora za mesiac 2/2025</t>
  </si>
  <si>
    <t>DF 2025040</t>
  </si>
  <si>
    <t>25003004</t>
  </si>
  <si>
    <t>Systémová podpora za mesiac 3/2025</t>
  </si>
  <si>
    <t>DF 2025083</t>
  </si>
  <si>
    <t>25004005</t>
  </si>
  <si>
    <t>Systémová podpora za mesiac 4/2025</t>
  </si>
  <si>
    <t>DF 2025102</t>
  </si>
  <si>
    <t>25005002</t>
  </si>
  <si>
    <t>Systémová podpora za mesiac 5/2025</t>
  </si>
  <si>
    <t>DF 2025143</t>
  </si>
  <si>
    <t>25006002</t>
  </si>
  <si>
    <t>Systémová podpora za mesiac 6/2025</t>
  </si>
  <si>
    <t>DF 2025172</t>
  </si>
  <si>
    <t>25007002</t>
  </si>
  <si>
    <t>Systémová podpora za mesiac 7/2025</t>
  </si>
  <si>
    <t>DF 2025185</t>
  </si>
  <si>
    <t>25008002</t>
  </si>
  <si>
    <t>Systémová podpora za mesiac 8/2025</t>
  </si>
  <si>
    <t>DF 2025194</t>
  </si>
  <si>
    <t>25009008</t>
  </si>
  <si>
    <t>Systémová podpora za mesiac 9/2025</t>
  </si>
  <si>
    <t>DF 2025212</t>
  </si>
  <si>
    <t>25010001</t>
  </si>
  <si>
    <t>Systémová podpora za mesiac 10/2025</t>
  </si>
  <si>
    <t>DF 2025236</t>
  </si>
  <si>
    <t>25011011</t>
  </si>
  <si>
    <t>Systémová podpora za mesiac 11/2025</t>
  </si>
  <si>
    <t>DF 2025261</t>
  </si>
  <si>
    <t>25012011</t>
  </si>
  <si>
    <t>Systémová podpora za mesiac 12/2025</t>
  </si>
  <si>
    <t>DF 2025198</t>
  </si>
  <si>
    <t>25007050</t>
  </si>
  <si>
    <t>Aplikačná podpora IS ActiveSport /15 hodín/</t>
  </si>
  <si>
    <t>DF 2025002</t>
  </si>
  <si>
    <t>1012502079</t>
  </si>
  <si>
    <t>Telefónne služby za mesiac 1/2025</t>
  </si>
  <si>
    <t>35845007</t>
  </si>
  <si>
    <t>VNET a.s.</t>
  </si>
  <si>
    <t>DF 2025016</t>
  </si>
  <si>
    <t>1012508810</t>
  </si>
  <si>
    <t>Telefónne služby za mesiac 2/2025</t>
  </si>
  <si>
    <t>DF 2025044</t>
  </si>
  <si>
    <t>1012514569</t>
  </si>
  <si>
    <t>Telefónne služby za mesiac 3/2025</t>
  </si>
  <si>
    <t>DF 2025082</t>
  </si>
  <si>
    <t>1012520008</t>
  </si>
  <si>
    <t>Telefónne služby za mesiac 4/2025</t>
  </si>
  <si>
    <t>DF 2025141</t>
  </si>
  <si>
    <t>1012533220</t>
  </si>
  <si>
    <t>Telefónne služby za mesiac 6/2025</t>
  </si>
  <si>
    <t>DF 2025169</t>
  </si>
  <si>
    <t>1012541454</t>
  </si>
  <si>
    <t>Telefónne služby za mesiac 7/2025</t>
  </si>
  <si>
    <t>DF 2025182</t>
  </si>
  <si>
    <t>1012548912</t>
  </si>
  <si>
    <t>Telefónne služby za mesiac 8/2025</t>
  </si>
  <si>
    <t>DF 2025209</t>
  </si>
  <si>
    <t>1012560614</t>
  </si>
  <si>
    <t>Telefónne služby za mesiac 10/2025</t>
  </si>
  <si>
    <t>DF 2025237</t>
  </si>
  <si>
    <t>1012568781</t>
  </si>
  <si>
    <t>Telefónne služby za mesiac 11/2025</t>
  </si>
  <si>
    <t>DF 2025263</t>
  </si>
  <si>
    <t>1012575427</t>
  </si>
  <si>
    <t>Telefónne služby za mesiac 12/2025</t>
  </si>
  <si>
    <t>DF 2025009</t>
  </si>
  <si>
    <t>2512008090</t>
  </si>
  <si>
    <t>Telefónne poplatky za 1/2025</t>
  </si>
  <si>
    <t>35697270</t>
  </si>
  <si>
    <t>Orange Slovensko, a.s.</t>
  </si>
  <si>
    <t>DF 2025032</t>
  </si>
  <si>
    <t>2816619716</t>
  </si>
  <si>
    <t>Telefónne poplatky za 2/2025</t>
  </si>
  <si>
    <t>DF 2025046</t>
  </si>
  <si>
    <t>2821260154</t>
  </si>
  <si>
    <t>Telefónne poplatky za 3/2025</t>
  </si>
  <si>
    <t>DF 2025085</t>
  </si>
  <si>
    <t>2825920334</t>
  </si>
  <si>
    <t>Telefónne poplatky za 4/2025</t>
  </si>
  <si>
    <t>DF 2025111</t>
  </si>
  <si>
    <t>2830473598</t>
  </si>
  <si>
    <t>Telefónne poplatky za 5/2025</t>
  </si>
  <si>
    <t>DF 2025150</t>
  </si>
  <si>
    <t>2834992896</t>
  </si>
  <si>
    <t>Telefónne poplatky za 6/2025</t>
  </si>
  <si>
    <t>DF 2025173</t>
  </si>
  <si>
    <t>2839625394</t>
  </si>
  <si>
    <t>Telefónne poplatky za 7/2025</t>
  </si>
  <si>
    <t>DF 2025187</t>
  </si>
  <si>
    <t>2844295040</t>
  </si>
  <si>
    <t>Telefónne poplatky za 8/2025</t>
  </si>
  <si>
    <t>DF 2025204</t>
  </si>
  <si>
    <t>2848955699</t>
  </si>
  <si>
    <t>Telefónne poplatky za 9/2025</t>
  </si>
  <si>
    <t>DF 2025225</t>
  </si>
  <si>
    <t>2853622678</t>
  </si>
  <si>
    <t>Telefónne poplatky za 10/2025</t>
  </si>
  <si>
    <t>DF 2025241</t>
  </si>
  <si>
    <t>2858310149</t>
  </si>
  <si>
    <t>Telefónne poplatky za 11/2025</t>
  </si>
  <si>
    <t>DF 2025277</t>
  </si>
  <si>
    <t>2863002347</t>
  </si>
  <si>
    <t>Telefónne poplatky za 12/2025</t>
  </si>
  <si>
    <t>MZD202511IDO</t>
  </si>
  <si>
    <t>Hrubé mzdy vrátane odvodov zamestnávateľa za mesiac november 2025, Počet osôb: 1</t>
  </si>
  <si>
    <t>počet osôb: 1</t>
  </si>
  <si>
    <t>MZD202512IDO</t>
  </si>
  <si>
    <t>Hrubé mzdy vrátane odvodov zamestnávateľa za mesiac december 2025, Počet osôb: 1</t>
  </si>
  <si>
    <t>DF 2025188</t>
  </si>
  <si>
    <t>202535</t>
  </si>
  <si>
    <t>Finančný príspevok na pohárovú súťaž GRIMMY DANCE CUP 2025 disciplíny street, hip hop, disco dance a art v dňoch 28.-30.3.2025 Prešov</t>
  </si>
  <si>
    <t>37783668</t>
  </si>
  <si>
    <t>PAELA, s.r.o.</t>
  </si>
  <si>
    <t>52154874</t>
  </si>
  <si>
    <t>Nákup športové súpravy pre talentovanú mládež /42ks/</t>
  </si>
  <si>
    <t>2510039</t>
  </si>
  <si>
    <t>DF 2025234</t>
  </si>
  <si>
    <t>Stanislav Kuka - Winer</t>
  </si>
  <si>
    <t>32035501</t>
  </si>
  <si>
    <t>Nákup a potlač ponožiek pre talentovanú mládež /100ks/</t>
  </si>
  <si>
    <t>250100081</t>
  </si>
  <si>
    <t>DF 2025122</t>
  </si>
  <si>
    <t>LOGART s.r.o.</t>
  </si>
  <si>
    <t>35917601</t>
  </si>
  <si>
    <t>Nákup tričiek pre reprezentantov - talentovaná mládež /8ks/</t>
  </si>
  <si>
    <t>11/2025/387</t>
  </si>
  <si>
    <t>DF 2025268</t>
  </si>
  <si>
    <t>DF 2025124</t>
  </si>
  <si>
    <t>4M-2025-85</t>
  </si>
  <si>
    <t>Medaile na súťaž kategórie "Včeličky" pre začínajúce páry - talentovaná mládež</t>
  </si>
  <si>
    <t>4M DANCE COMPANY</t>
  </si>
  <si>
    <t>ZoRN 01001</t>
  </si>
  <si>
    <t>250100011        2-25                  292025431      2504956       2504957</t>
  </si>
  <si>
    <t>11.06.25 11.06.25 11.06.25 06.06.25 11.06.25</t>
  </si>
  <si>
    <t>Zmluva o refundácii nákladov spojených s organizáciou súťaže Košice Open 2025 - ubytovanie tanečníkov a rozhodcov, sčítavanie dát zo súťaže, technické zabezpečenie</t>
  </si>
  <si>
    <t>30689252</t>
  </si>
  <si>
    <t>Tanečný klub METEOR Košice</t>
  </si>
  <si>
    <t>DF 2025163</t>
  </si>
  <si>
    <t>250005</t>
  </si>
  <si>
    <t>Tréningy na Reprezentačnom sústredení juniorov a mládeže v termíne 21.-22.6.2025 Bratislava /13 hodín/</t>
  </si>
  <si>
    <t>55679889</t>
  </si>
  <si>
    <t>Matteo Cicchitti</t>
  </si>
  <si>
    <t>DF 2025162</t>
  </si>
  <si>
    <t>2025085</t>
  </si>
  <si>
    <t>42344727</t>
  </si>
  <si>
    <t>SHOW DS TEAM o.z.</t>
  </si>
  <si>
    <t>DF 2025174</t>
  </si>
  <si>
    <t>00125</t>
  </si>
  <si>
    <t>Tréningy na Reprezentačnom sústredení juniorov a mládeže v termíne 21.-22.6.2025 Bratislava /14 hodín/</t>
  </si>
  <si>
    <t>53868641</t>
  </si>
  <si>
    <t>Olivino s.r.o.</t>
  </si>
  <si>
    <t>DF 2025175</t>
  </si>
  <si>
    <t>20250013</t>
  </si>
  <si>
    <t>Tréningy na Reprezentačnom sústredení juniorov a mládeže v termíne 21.-22.6.2025 Bratislava /28 hodín/</t>
  </si>
  <si>
    <t>Choreocentrum</t>
  </si>
  <si>
    <t>DF 2025215</t>
  </si>
  <si>
    <t>1020250008</t>
  </si>
  <si>
    <t>TALENT FACTORY</t>
  </si>
  <si>
    <t>DF 2025164</t>
  </si>
  <si>
    <t>2025502</t>
  </si>
  <si>
    <t>Tréningy na Reprezentačnom sústredení juniorov a mládeže v termíne 21.-22.6.2025 Bratislava /16 hodín/</t>
  </si>
  <si>
    <t>DF 2025160</t>
  </si>
  <si>
    <t>03072025</t>
  </si>
  <si>
    <t>Odborný dozor na Reprezentačnom sústredení juniorov a mládeže v termíne 21.-22.6.2025 Bratislava /6 hodín/</t>
  </si>
  <si>
    <t>51797097</t>
  </si>
  <si>
    <t>grazie s.r.o.</t>
  </si>
  <si>
    <t>DF 2025155</t>
  </si>
  <si>
    <t>250343</t>
  </si>
  <si>
    <t>Ubytovanie počas Reprezentačného sústredenia juniorov a mládeže v termíne 21.-22.6.2025</t>
  </si>
  <si>
    <t>46192301</t>
  </si>
  <si>
    <t>A Premium Services, s.r.o.</t>
  </si>
  <si>
    <t>Nákup tričiek pre reprezentantov - športová reprezentácia /14ks/</t>
  </si>
  <si>
    <t>11/2025/388</t>
  </si>
  <si>
    <t>DF 2025269</t>
  </si>
  <si>
    <t>Nougat s. r. o.</t>
  </si>
  <si>
    <t>51161435</t>
  </si>
  <si>
    <t>Nákup merchu na oficiálnu reprezentáciu sekcie breaking /15ks/</t>
  </si>
  <si>
    <t>202504003</t>
  </si>
  <si>
    <t>DF 2025088</t>
  </si>
  <si>
    <t>Finančný príspevok na MSR Disco Dance a súťaží Slovenského pohára Levice v dňoch 6.2.,11.4.,8.6.2025 pohárové súťaže UNLIMITED Dance Cup a 8.-9.6.2025 MSR</t>
  </si>
  <si>
    <t>61/2025</t>
  </si>
  <si>
    <t>DF 2025200</t>
  </si>
  <si>
    <t>Victory sport, spol. s r.o.</t>
  </si>
  <si>
    <t>35774282</t>
  </si>
  <si>
    <t>Trofeje pre WDSF ME PD STT a ME Senior II 10T</t>
  </si>
  <si>
    <t>0001FV000728/25</t>
  </si>
  <si>
    <t>DF 2025145</t>
  </si>
  <si>
    <t>ASIANA, spol. s r.o.</t>
  </si>
  <si>
    <t>46301160</t>
  </si>
  <si>
    <t>Letenka rozhodcu Košice OPEN 6.-8.6.2025</t>
  </si>
  <si>
    <t>1FVL-31833/2025</t>
  </si>
  <si>
    <t>DF 2025144</t>
  </si>
  <si>
    <t>Letenky rozhodcov Košice OPEN 6.-8.6.2025</t>
  </si>
  <si>
    <t>1FVL-30493/2025</t>
  </si>
  <si>
    <t>DF 2025131</t>
  </si>
  <si>
    <t>Finančný príspevok na MSR hip hop The Next Step Košice v dňoch 23.-25.5.2025</t>
  </si>
  <si>
    <t>44/2025</t>
  </si>
  <si>
    <t>DF 2025201</t>
  </si>
  <si>
    <t>DF 2025043</t>
  </si>
  <si>
    <t>IN-2025-044</t>
  </si>
  <si>
    <t>DSE Children GP Košice 7.-8.6.2025</t>
  </si>
  <si>
    <t>DanceSport Europe</t>
  </si>
  <si>
    <t>DF 2025280</t>
  </si>
  <si>
    <t>IN-2025-060</t>
  </si>
  <si>
    <t>DSE European GP Košice 27.-28.9.2025</t>
  </si>
  <si>
    <t>DF 2025151</t>
  </si>
  <si>
    <t>3/07/2025/E</t>
  </si>
  <si>
    <t>Štartovné poplatky sekcie IDO MS Disco 2025 19.-22.6.2025</t>
  </si>
  <si>
    <t>Uczniowski Klub Sportowy Reliese</t>
  </si>
  <si>
    <t>DF 2025304</t>
  </si>
  <si>
    <t>25-0030</t>
  </si>
  <si>
    <t>Štartovné poplatky sekcie IDO MS Hip Hop &amp; Popping, Breaking and Hip Hop Battles 2025</t>
  </si>
  <si>
    <t>Plesno društvo Libero</t>
  </si>
  <si>
    <t>DF 2025152</t>
  </si>
  <si>
    <t>46-6/25</t>
  </si>
  <si>
    <t>IDO ročný registračný poplatok 2025 /314 tanečníkov/</t>
  </si>
  <si>
    <t>IDO - International Dance Organization</t>
  </si>
  <si>
    <t>DF 2025153</t>
  </si>
  <si>
    <t>33-6/25</t>
  </si>
  <si>
    <t>IDO ročný registračný poplatok 2025 /231 tanečníkov/</t>
  </si>
  <si>
    <t>Michal Ruman, Viktória Szabó</t>
  </si>
  <si>
    <t>30.07.25 29.08.25 15.10.25</t>
  </si>
  <si>
    <t>ID 1                      21215/ZAGPA/1 2025716         PD 15102025</t>
  </si>
  <si>
    <t>ZoRN - Michal Ruman, Viktória Szabó - rozvoj talentovaných športovcov - refundácia nákladov spojených s úhradou vstupného German Open Championship 20.8.2025, ubytovaním počas sústredenia Zagreb, nákup tanečných topánok, tréningová príprava LAT v mesiaci október 2025</t>
  </si>
  <si>
    <t>31.10.25 12.12.25 08.12.25</t>
  </si>
  <si>
    <t>2025-46738033 TR2025014    TR2025013</t>
  </si>
  <si>
    <t xml:space="preserve">ZoRN - Peter Jordanov, Zuzana Muríňová - rozvoj talentovaných športovcov - refundácia nákladov spojených s nákupom leteniek na WDSF Open STT U21 Yerevan, Arménsko, tanečné šaty a tréningové oblečenie </t>
  </si>
  <si>
    <t>Ing. František Béreš</t>
  </si>
  <si>
    <t>CP - Ing. František Béreš - ME LAT Senior III Alicante, Španielsko 3.-8.10.2025 - doplatok</t>
  </si>
  <si>
    <t>CP 13020</t>
  </si>
  <si>
    <t>WDSF prípravný tréningový kemp Blackpool, Anglicko 8.-10.4.2025 /Buda - Budová, Oberemok - Tomášová, Kuniak - Nemravová, Gruľa - Cragnolini, Kmeťka - Polláková, Korpás - Murajdová, Omasta - Melničáková/</t>
  </si>
  <si>
    <t>Asis Khadjeh-Nouri</t>
  </si>
  <si>
    <t>9</t>
  </si>
  <si>
    <t>PK 24</t>
  </si>
  <si>
    <t>a - príspevok uznaným športom</t>
  </si>
  <si>
    <t>Kontaktná osoba zodpovedná za vyplnený formulár
meno a priezvisko: Peter Ivanič
e-mail: prezident@szts.sk
tel. kontakt (mobil): 0905 245 008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</si>
</sst>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86">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49" fontId="90" fillId="3" borderId="0" xfId="0" applyNumberFormat="1" applyFont="1" applyFill="1" applyAlignment="1" applyProtection="1">
      <alignment vertical="top" wrapText="1"/>
      <protection locked="0"/>
    </xf>
    <xf numFmtId="164" fontId="90" fillId="3" borderId="0" xfId="0" applyNumberFormat="1" applyFont="1" applyFill="1" applyAlignment="1" applyProtection="1">
      <alignment horizontal="right" vertical="top" wrapText="1"/>
      <protection locked="0"/>
    </xf>
    <xf numFmtId="164" fontId="90" fillId="3" borderId="0" xfId="0" applyNumberFormat="1" applyFont="1" applyFill="1" applyAlignment="1" applyProtection="1">
      <alignment vertical="top"/>
      <protection locked="0"/>
    </xf>
    <xf numFmtId="4" fontId="90" fillId="3" borderId="0" xfId="0" applyNumberFormat="1" applyFont="1" applyFill="1" applyAlignment="1" applyProtection="1">
      <alignment vertical="top"/>
      <protection locked="0"/>
    </xf>
    <xf numFmtId="3" fontId="90" fillId="3" borderId="0" xfId="0" applyNumberFormat="1" applyFont="1" applyFill="1" applyAlignment="1" applyProtection="1">
      <alignment horizontal="center" vertical="top"/>
      <protection locked="0"/>
    </xf>
    <xf numFmtId="0" fontId="34" fillId="3" borderId="0" xfId="0" applyFont="1" applyFill="1"/>
    <xf numFmtId="0" fontId="90" fillId="3" borderId="0" xfId="0"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19" val="1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7" t="s">
        <v>0</v>
      </c>
      <c r="C1" s="323"/>
      <c r="D1" s="323"/>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1688</v>
      </c>
      <c r="C6" s="205"/>
      <c r="D6" s="205"/>
    </row>
    <row r="7" spans="1:4" s="18" customFormat="1" ht="15" customHeight="1" x14ac:dyDescent="0.25">
      <c r="A7" s="295" t="s">
        <v>4</v>
      </c>
      <c r="C7" s="205"/>
      <c r="D7" s="205"/>
    </row>
    <row r="8" spans="1:4" s="18" customFormat="1" ht="15" customHeight="1" x14ac:dyDescent="0.25">
      <c r="A8" s="269" t="s">
        <v>1336</v>
      </c>
      <c r="C8" s="205"/>
      <c r="D8" s="205"/>
    </row>
    <row r="9" spans="1:4" s="18" customFormat="1" ht="15" customHeight="1" x14ac:dyDescent="0.25">
      <c r="A9" s="269" t="s">
        <v>1337</v>
      </c>
      <c r="C9" s="205"/>
      <c r="D9" s="205"/>
    </row>
    <row r="10" spans="1:4" s="18" customFormat="1" ht="15.75" customHeight="1" x14ac:dyDescent="0.25">
      <c r="A10" s="295" t="s">
        <v>1338</v>
      </c>
      <c r="C10" s="205"/>
      <c r="D10" s="205"/>
    </row>
    <row r="11" spans="1:4" s="18" customFormat="1" ht="42.75" customHeight="1" x14ac:dyDescent="0.25">
      <c r="A11" s="295" t="s">
        <v>1339</v>
      </c>
      <c r="C11" s="205"/>
      <c r="D11" s="205"/>
    </row>
    <row r="12" spans="1:4" s="18" customFormat="1" ht="20.399999999999999" customHeight="1" x14ac:dyDescent="0.25">
      <c r="A12" s="303" t="s">
        <v>1358</v>
      </c>
      <c r="C12" s="205"/>
      <c r="D12" s="205"/>
    </row>
    <row r="13" spans="1:4" s="18" customFormat="1" ht="23.4" customHeight="1" x14ac:dyDescent="0.25">
      <c r="A13" s="308"/>
      <c r="C13" s="205"/>
      <c r="D13" s="205"/>
    </row>
    <row r="14" spans="1:4" s="18" customFormat="1" ht="17.399999999999999" x14ac:dyDescent="0.25">
      <c r="A14" s="309" t="s">
        <v>5</v>
      </c>
      <c r="C14" s="205"/>
      <c r="D14" s="205"/>
    </row>
    <row r="15" spans="1:4" ht="16.350000000000001" customHeight="1" x14ac:dyDescent="0.25">
      <c r="A15" s="127"/>
      <c r="C15" s="21"/>
    </row>
    <row r="16" spans="1:4" ht="316.8" x14ac:dyDescent="0.25">
      <c r="A16" s="297" t="s">
        <v>6</v>
      </c>
      <c r="C16" s="21"/>
    </row>
    <row r="17" spans="1:4" ht="17.399999999999999" customHeight="1" x14ac:dyDescent="0.25">
      <c r="A17" s="21"/>
      <c r="C17" s="21"/>
    </row>
    <row r="18" spans="1:4" ht="204.9" customHeight="1" x14ac:dyDescent="0.25">
      <c r="A18" s="297" t="s">
        <v>7</v>
      </c>
      <c r="B18" s="257"/>
      <c r="C18" s="21"/>
    </row>
    <row r="19" spans="1:4" ht="30.6" customHeight="1" x14ac:dyDescent="0.25">
      <c r="A19" s="21"/>
      <c r="B19" s="257"/>
      <c r="C19" s="21"/>
    </row>
    <row r="20" spans="1:4" ht="26.25" customHeight="1" x14ac:dyDescent="0.25">
      <c r="A20" s="298" t="s">
        <v>8</v>
      </c>
      <c r="C20" s="21"/>
    </row>
    <row r="21" spans="1:4" ht="39.6" x14ac:dyDescent="0.25">
      <c r="A21" s="19" t="s">
        <v>9</v>
      </c>
      <c r="C21" s="324"/>
      <c r="D21" s="324"/>
    </row>
    <row r="22" spans="1:4" x14ac:dyDescent="0.25">
      <c r="C22" s="325"/>
      <c r="D22" s="324"/>
    </row>
    <row r="23" spans="1:4" ht="66" x14ac:dyDescent="0.25">
      <c r="A23" s="23" t="s">
        <v>1359</v>
      </c>
      <c r="C23" s="255"/>
      <c r="D23" s="256"/>
    </row>
    <row r="24" spans="1:4" ht="12.75" customHeight="1" x14ac:dyDescent="0.25">
      <c r="C24" s="321"/>
      <c r="D24" s="322"/>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1340</v>
      </c>
    </row>
    <row r="32" spans="1:4" ht="12.6" customHeight="1" x14ac:dyDescent="0.25"/>
    <row r="33" spans="1:3" ht="15.75" customHeight="1" x14ac:dyDescent="0.25">
      <c r="A33" s="19" t="s">
        <v>1341</v>
      </c>
    </row>
    <row r="34" spans="1:3" ht="12.6" customHeight="1" x14ac:dyDescent="0.25"/>
    <row r="35" spans="1:3" ht="52.8" x14ac:dyDescent="0.25">
      <c r="A35" s="19" t="s">
        <v>1343</v>
      </c>
    </row>
    <row r="36" spans="1:3" ht="12" customHeight="1" x14ac:dyDescent="0.25"/>
    <row r="37" spans="1:3" ht="26.4" x14ac:dyDescent="0.25">
      <c r="A37" s="271" t="s">
        <v>1342</v>
      </c>
    </row>
    <row r="39" spans="1:3" ht="79.2" x14ac:dyDescent="0.25">
      <c r="A39" s="23" t="s">
        <v>1344</v>
      </c>
    </row>
    <row r="40" spans="1:3" ht="12.75" customHeight="1" x14ac:dyDescent="0.25"/>
    <row r="41" spans="1:3" ht="26.4" x14ac:dyDescent="0.25">
      <c r="A41" s="19" t="s">
        <v>13</v>
      </c>
    </row>
    <row r="42" spans="1:3" ht="12.75" customHeight="1" x14ac:dyDescent="0.25"/>
    <row r="43" spans="1:3" ht="81.75" customHeight="1" x14ac:dyDescent="0.25">
      <c r="A43" s="293" t="s">
        <v>14</v>
      </c>
      <c r="C43" s="22"/>
    </row>
    <row r="44" spans="1:3" ht="64.5" customHeight="1" x14ac:dyDescent="0.25">
      <c r="A44" s="299" t="s">
        <v>1345</v>
      </c>
      <c r="C44" s="22"/>
    </row>
    <row r="45" spans="1:3" ht="12.75" customHeight="1" x14ac:dyDescent="0.25">
      <c r="A45" s="292"/>
      <c r="C45" s="22"/>
    </row>
    <row r="46" spans="1:3" ht="41.4" customHeight="1" x14ac:dyDescent="0.25">
      <c r="A46" s="300" t="s">
        <v>15</v>
      </c>
      <c r="C46" s="22"/>
    </row>
    <row r="47" spans="1:3" ht="11.4" customHeight="1" x14ac:dyDescent="0.25"/>
    <row r="48" spans="1:3" x14ac:dyDescent="0.25">
      <c r="A48" s="301" t="s">
        <v>1346</v>
      </c>
    </row>
    <row r="49" spans="1:1" ht="12" customHeight="1" x14ac:dyDescent="0.25"/>
    <row r="50" spans="1:1" ht="39.6" x14ac:dyDescent="0.25">
      <c r="A50" s="19" t="s">
        <v>1347</v>
      </c>
    </row>
    <row r="51" spans="1:1" ht="12.75" customHeight="1" x14ac:dyDescent="0.25"/>
    <row r="52" spans="1:1" ht="79.2" x14ac:dyDescent="0.25">
      <c r="A52" s="19" t="s">
        <v>1348</v>
      </c>
    </row>
    <row r="53" spans="1:1" ht="12.75" customHeight="1" x14ac:dyDescent="0.25"/>
    <row r="54" spans="1:1" ht="39.6" x14ac:dyDescent="0.25">
      <c r="A54" s="19" t="s">
        <v>1349</v>
      </c>
    </row>
    <row r="56" spans="1:1" x14ac:dyDescent="0.25">
      <c r="A56" s="19" t="s">
        <v>16</v>
      </c>
    </row>
    <row r="58" spans="1:1" x14ac:dyDescent="0.25">
      <c r="A58" s="19" t="s">
        <v>17</v>
      </c>
    </row>
    <row r="60" spans="1:1" ht="121.65" customHeight="1" x14ac:dyDescent="0.25">
      <c r="A60" s="23" t="s">
        <v>1350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1351</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10" t="s">
        <v>1369</v>
      </c>
    </row>
    <row r="73" spans="1:1" ht="39.6" x14ac:dyDescent="0.25">
      <c r="A73" s="23" t="s">
        <v>1370</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4"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1360</v>
      </c>
    </row>
    <row r="96" spans="1:2" x14ac:dyDescent="0.25">
      <c r="A96" s="23"/>
    </row>
    <row r="97" spans="1:4" x14ac:dyDescent="0.25">
      <c r="A97" s="260" t="s">
        <v>40</v>
      </c>
    </row>
    <row r="98" spans="1:4" ht="68.400000000000006" customHeight="1" x14ac:dyDescent="0.25">
      <c r="A98" s="23" t="s">
        <v>1361</v>
      </c>
    </row>
    <row r="99" spans="1:4" x14ac:dyDescent="0.25">
      <c r="A99" s="23"/>
    </row>
    <row r="100" spans="1:4" x14ac:dyDescent="0.25">
      <c r="A100" s="260" t="s">
        <v>41</v>
      </c>
    </row>
    <row r="101" spans="1:4" ht="79.2" x14ac:dyDescent="0.25">
      <c r="A101" s="23" t="s">
        <v>1362</v>
      </c>
    </row>
    <row r="102" spans="1:4" x14ac:dyDescent="0.25">
      <c r="A102" s="23"/>
    </row>
    <row r="103" spans="1:4" x14ac:dyDescent="0.25">
      <c r="A103" s="296" t="s">
        <v>42</v>
      </c>
    </row>
    <row r="104" spans="1:4" ht="52.8" x14ac:dyDescent="0.25">
      <c r="A104" s="23" t="s">
        <v>1363</v>
      </c>
    </row>
    <row r="105" spans="1:4" x14ac:dyDescent="0.25">
      <c r="A105" s="23"/>
      <c r="B105" s="20" t="s">
        <v>43</v>
      </c>
    </row>
    <row r="106" spans="1:4" x14ac:dyDescent="0.25">
      <c r="A106" s="260" t="s">
        <v>44</v>
      </c>
    </row>
    <row r="107" spans="1:4" ht="71.25" customHeight="1" x14ac:dyDescent="0.25">
      <c r="A107" s="19" t="s">
        <v>1364</v>
      </c>
    </row>
    <row r="108" spans="1:4" ht="39.6" x14ac:dyDescent="0.25">
      <c r="A108" s="19" t="s">
        <v>1354</v>
      </c>
    </row>
    <row r="109" spans="1:4" ht="26.4" x14ac:dyDescent="0.25">
      <c r="A109" s="19" t="s">
        <v>45</v>
      </c>
    </row>
    <row r="110" spans="1:4" ht="10.5" customHeight="1" x14ac:dyDescent="0.25">
      <c r="D110" s="20" t="s">
        <v>43</v>
      </c>
    </row>
    <row r="111" spans="1:4" ht="99.75" customHeight="1" x14ac:dyDescent="0.25">
      <c r="A111" s="23" t="s">
        <v>1353</v>
      </c>
    </row>
    <row r="112" spans="1:4" ht="26.4" x14ac:dyDescent="0.25">
      <c r="A112" s="19" t="s">
        <v>1352</v>
      </c>
    </row>
    <row r="114" spans="1:2" ht="184.8" x14ac:dyDescent="0.25">
      <c r="A114" s="23" t="s">
        <v>1365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1366</v>
      </c>
    </row>
    <row r="128" spans="1:2" ht="12.75" customHeight="1" x14ac:dyDescent="0.25">
      <c r="A128" s="306" t="s">
        <v>23</v>
      </c>
    </row>
    <row r="129" spans="1:1" ht="15.75" customHeight="1" x14ac:dyDescent="0.25">
      <c r="A129" s="305" t="s">
        <v>55</v>
      </c>
    </row>
    <row r="130" spans="1:1" ht="12.75" customHeight="1" x14ac:dyDescent="0.25">
      <c r="A130" s="23"/>
    </row>
    <row r="131" spans="1:1" x14ac:dyDescent="0.25">
      <c r="A131" s="296" t="s">
        <v>56</v>
      </c>
    </row>
    <row r="132" spans="1:1" ht="40.65" customHeight="1" x14ac:dyDescent="0.25">
      <c r="A132" s="23" t="s">
        <v>1355</v>
      </c>
    </row>
    <row r="133" spans="1:1" ht="61.5" customHeight="1" x14ac:dyDescent="0.25">
      <c r="A133" s="302" t="s">
        <v>1367</v>
      </c>
    </row>
    <row r="134" spans="1:1" x14ac:dyDescent="0.25">
      <c r="A134" s="260" t="s">
        <v>1368</v>
      </c>
    </row>
    <row r="135" spans="1:1" ht="105.6" x14ac:dyDescent="0.25">
      <c r="A135" s="302" t="s">
        <v>1356</v>
      </c>
    </row>
    <row r="136" spans="1:1" x14ac:dyDescent="0.25">
      <c r="A136"/>
    </row>
    <row r="137" spans="1:1" ht="71.400000000000006" customHeight="1" x14ac:dyDescent="0.25">
      <c r="A137" s="301" t="s">
        <v>1357</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D1" zoomScaleNormal="100" workbookViewId="0">
      <selection activeCell="F10" sqref="F10"/>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5" t="str">
        <f>Spolu!C3&amp;", "&amp;Spolu!C6</f>
        <v>Slovenský zväz tanečných športov, Olympijské námestie 14290/1, Bratislava, 831 04</v>
      </c>
      <c r="B1" s="375"/>
      <c r="C1" s="375"/>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76" t="s">
        <v>1259</v>
      </c>
      <c r="F3" s="377"/>
      <c r="N3" s="137" t="str">
        <f t="shared" si="0"/>
        <v>c - príspevok Slovenskému paralympijskému výboru</v>
      </c>
      <c r="O3" s="137" t="s">
        <v>343</v>
      </c>
      <c r="P3" s="137" t="str">
        <f>Spolu!B19</f>
        <v>príspevok Slovenskému paralympijskému výboru</v>
      </c>
    </row>
    <row r="4" spans="1:16" ht="45.75" customHeight="1" x14ac:dyDescent="0.25">
      <c r="E4" s="377"/>
      <c r="F4" s="377"/>
      <c r="N4" s="137" t="str">
        <f t="shared" si="0"/>
        <v>d - príspevok športovcom top tímu</v>
      </c>
      <c r="O4" s="137" t="s">
        <v>345</v>
      </c>
      <c r="P4" s="137" t="str">
        <f>Spolu!B20</f>
        <v>príspevok športovcom top tímu</v>
      </c>
    </row>
    <row r="5" spans="1:16" ht="30.75" customHeight="1" x14ac:dyDescent="0.25">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1261</v>
      </c>
      <c r="E6" s="140" t="s">
        <v>1262</v>
      </c>
      <c r="F6" s="149">
        <v>46125</v>
      </c>
      <c r="N6" s="137" t="str">
        <f t="shared" si="0"/>
        <v>f - plnenie úloh verejného záujmu v športe</v>
      </c>
      <c r="O6" s="137" t="s">
        <v>349</v>
      </c>
      <c r="P6" s="137" t="str">
        <f>Spolu!B22</f>
        <v>plnenie úloh verejného záujmu v športe</v>
      </c>
    </row>
    <row r="7" spans="1:16" x14ac:dyDescent="0.25">
      <c r="C7" s="138" t="s">
        <v>1264</v>
      </c>
      <c r="E7" s="140" t="s">
        <v>1265</v>
      </c>
      <c r="F7" s="150">
        <v>0</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1683</v>
      </c>
      <c r="E8" s="140" t="s">
        <v>1267</v>
      </c>
      <c r="F8" s="151" t="s">
        <v>971</v>
      </c>
      <c r="N8" s="137" t="str">
        <f t="shared" si="0"/>
        <v>h - podpora a rozvoj turistických a cykloturistických trás</v>
      </c>
      <c r="O8" s="137" t="s">
        <v>353</v>
      </c>
      <c r="P8" s="137" t="str">
        <f>Spolu!B24</f>
        <v>podpora a rozvoj turistických a cykloturistických trás</v>
      </c>
    </row>
    <row r="9" spans="1:16" x14ac:dyDescent="0.25">
      <c r="C9" s="273"/>
      <c r="E9" s="140" t="s">
        <v>1289</v>
      </c>
      <c r="F9" s="151" t="s">
        <v>1295</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1268</v>
      </c>
      <c r="F10" s="149">
        <v>46125</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8" t="s">
        <v>1290</v>
      </c>
      <c r="B12" s="378"/>
      <c r="C12" s="378"/>
      <c r="D12" s="138"/>
      <c r="E12" s="138"/>
      <c r="F12" s="195" t="s">
        <v>1291</v>
      </c>
      <c r="G12" s="138"/>
      <c r="N12" s="137" t="str">
        <f t="shared" si="0"/>
        <v>l - podpora zdravotne postihnutých športovcov</v>
      </c>
      <c r="O12" s="137" t="s">
        <v>360</v>
      </c>
      <c r="P12" s="137" t="str">
        <f>Spolu!B28</f>
        <v>podpora zdravotne postihnutých športovcov</v>
      </c>
    </row>
    <row r="13" spans="1:16" ht="55.35" customHeight="1" x14ac:dyDescent="0.25">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13.04.2026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9"/>
      <c r="C13" s="379"/>
      <c r="F13" s="195" t="s">
        <v>1383</v>
      </c>
      <c r="N13" s="137" t="str">
        <f t="shared" si="0"/>
        <v>m - organizácia tradičných športových podujatí</v>
      </c>
      <c r="O13" s="137" t="s">
        <v>362</v>
      </c>
      <c r="P13" s="137" t="str">
        <f>Spolu!B29</f>
        <v>organizácia tradičných športových podujatí</v>
      </c>
    </row>
    <row r="14" spans="1:16" ht="34.35" customHeight="1" x14ac:dyDescent="0.25">
      <c r="A14" s="139" t="s">
        <v>1274</v>
      </c>
      <c r="B14" s="380" t="s">
        <v>1275</v>
      </c>
      <c r="C14" s="381"/>
      <c r="F14" s="312"/>
      <c r="N14" s="137" t="str">
        <f t="shared" si="0"/>
        <v xml:space="preserve">n - </v>
      </c>
      <c r="O14" s="137" t="s">
        <v>364</v>
      </c>
    </row>
    <row r="15" spans="1:16" ht="34.35" customHeight="1" x14ac:dyDescent="0.25">
      <c r="A15" s="139" t="s">
        <v>1292</v>
      </c>
      <c r="B15" s="380" t="s">
        <v>3325</v>
      </c>
      <c r="C15" s="381"/>
      <c r="F15" s="383"/>
      <c r="N15" s="137" t="str">
        <f t="shared" si="0"/>
        <v xml:space="preserve">o - </v>
      </c>
      <c r="O15" s="137" t="s">
        <v>365</v>
      </c>
    </row>
    <row r="16" spans="1:16" x14ac:dyDescent="0.25">
      <c r="A16" s="139" t="s">
        <v>1277</v>
      </c>
      <c r="B16" s="142" t="str">
        <f>F8</f>
        <v>SK50 0200 0000 0019 7814 8953</v>
      </c>
      <c r="C16" s="137"/>
      <c r="F16" s="383"/>
      <c r="N16" s="137" t="str">
        <f t="shared" si="0"/>
        <v xml:space="preserve">p - </v>
      </c>
      <c r="O16" s="137" t="s">
        <v>366</v>
      </c>
    </row>
    <row r="17" spans="1:16" ht="32.1" customHeight="1" x14ac:dyDescent="0.25">
      <c r="A17" s="139" t="s">
        <v>1280</v>
      </c>
      <c r="B17" s="142" t="str">
        <f>F9</f>
        <v>SK62 8180 0000 0070 0069 4120</v>
      </c>
      <c r="C17" s="137"/>
      <c r="F17" s="383"/>
      <c r="N17" s="137" t="str">
        <f t="shared" si="0"/>
        <v xml:space="preserve">q - </v>
      </c>
      <c r="O17" s="137" t="s">
        <v>367</v>
      </c>
    </row>
    <row r="18" spans="1:16" ht="15.6" thickBot="1" x14ac:dyDescent="0.3">
      <c r="B18" s="193" t="s">
        <v>1293</v>
      </c>
      <c r="C18" s="194">
        <v>31</v>
      </c>
      <c r="N18" s="137" t="str">
        <f t="shared" si="0"/>
        <v xml:space="preserve">r - </v>
      </c>
      <c r="O18" s="137" t="s">
        <v>368</v>
      </c>
    </row>
    <row r="19" spans="1:16" x14ac:dyDescent="0.25">
      <c r="B19" s="193" t="s">
        <v>1282</v>
      </c>
      <c r="C19" s="142" t="str">
        <f>Spolu!C4</f>
        <v>00684767</v>
      </c>
      <c r="F19" s="145" t="s">
        <v>1278</v>
      </c>
      <c r="G19" s="207"/>
      <c r="H19" s="146"/>
      <c r="N19" s="137" t="str">
        <f t="shared" si="0"/>
        <v xml:space="preserve"> - </v>
      </c>
    </row>
    <row r="20" spans="1:16" x14ac:dyDescent="0.25">
      <c r="A20" s="139" t="s">
        <v>392</v>
      </c>
      <c r="B20" s="143">
        <f>F6</f>
        <v>46125</v>
      </c>
      <c r="C20" s="137"/>
      <c r="F20" s="147"/>
      <c r="G20" s="285"/>
      <c r="H20" s="148"/>
    </row>
    <row r="21" spans="1:16" x14ac:dyDescent="0.25">
      <c r="B21" s="137"/>
      <c r="C21" s="137"/>
      <c r="F21" s="147" t="s">
        <v>1283</v>
      </c>
      <c r="G21" s="285">
        <v>421947749446</v>
      </c>
      <c r="H21" s="148"/>
      <c r="N21" s="137" t="str">
        <f>O21&amp;" - "&amp;P21</f>
        <v>026 01 - Šport pre všetkých, školský a univerzitný šport</v>
      </c>
      <c r="O21" s="137" t="s">
        <v>317</v>
      </c>
      <c r="P21" s="137" t="s">
        <v>318</v>
      </c>
    </row>
    <row r="22" spans="1:16" x14ac:dyDescent="0.25">
      <c r="A22" s="137"/>
      <c r="B22" s="137"/>
      <c r="F22" s="147" t="s">
        <v>1284</v>
      </c>
      <c r="G22" s="285">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2" t="s">
        <v>1285</v>
      </c>
      <c r="C24" s="382"/>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1294</v>
      </c>
    </row>
    <row r="28" spans="1:16" x14ac:dyDescent="0.25">
      <c r="N28" s="137" t="s">
        <v>1295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1296</v>
      </c>
    </row>
    <row r="2" spans="1:2" ht="30" customHeight="1" x14ac:dyDescent="0.25">
      <c r="A2" s="384" t="s">
        <v>1297</v>
      </c>
      <c r="B2" s="384"/>
    </row>
    <row r="3" spans="1:2" x14ac:dyDescent="0.25">
      <c r="A3" s="61" t="s">
        <v>1298</v>
      </c>
      <c r="B3" s="61" t="s">
        <v>1299</v>
      </c>
    </row>
    <row r="4" spans="1:2" x14ac:dyDescent="0.25">
      <c r="A4" s="62" t="s">
        <v>1300</v>
      </c>
      <c r="B4" s="62" t="s">
        <v>1301</v>
      </c>
    </row>
    <row r="5" spans="1:2" x14ac:dyDescent="0.25">
      <c r="A5" s="62" t="s">
        <v>1302</v>
      </c>
      <c r="B5" s="62" t="s">
        <v>1303</v>
      </c>
    </row>
    <row r="6" spans="1:2" x14ac:dyDescent="0.25">
      <c r="A6" s="62" t="s">
        <v>1304</v>
      </c>
      <c r="B6" s="62" t="s">
        <v>1305</v>
      </c>
    </row>
    <row r="7" spans="1:2" x14ac:dyDescent="0.25">
      <c r="A7" s="62" t="s">
        <v>1306</v>
      </c>
      <c r="B7" s="62" t="s">
        <v>1307</v>
      </c>
    </row>
    <row r="8" spans="1:2" x14ac:dyDescent="0.25">
      <c r="A8" s="62" t="s">
        <v>1308</v>
      </c>
      <c r="B8" s="62" t="s">
        <v>1309</v>
      </c>
    </row>
    <row r="9" spans="1:2" x14ac:dyDescent="0.25">
      <c r="A9" s="62" t="s">
        <v>1310</v>
      </c>
      <c r="B9" s="62" t="s">
        <v>1311</v>
      </c>
    </row>
    <row r="10" spans="1:2" x14ac:dyDescent="0.25">
      <c r="A10" s="62" t="s">
        <v>1312</v>
      </c>
      <c r="B10" s="62" t="s">
        <v>1313</v>
      </c>
    </row>
    <row r="11" spans="1:2" x14ac:dyDescent="0.25">
      <c r="A11" s="62" t="s">
        <v>1314</v>
      </c>
      <c r="B11" s="62" t="s">
        <v>1315</v>
      </c>
    </row>
    <row r="12" spans="1:2" x14ac:dyDescent="0.25">
      <c r="A12" s="62" t="s">
        <v>1316</v>
      </c>
      <c r="B12" s="62" t="s">
        <v>1317</v>
      </c>
    </row>
    <row r="13" spans="1:2" x14ac:dyDescent="0.25">
      <c r="A13" s="62" t="s">
        <v>1318</v>
      </c>
      <c r="B13" s="62" t="s">
        <v>1319</v>
      </c>
    </row>
    <row r="14" spans="1:2" x14ac:dyDescent="0.25">
      <c r="A14" s="62" t="s">
        <v>1320</v>
      </c>
      <c r="B14" s="62" t="s">
        <v>1321</v>
      </c>
    </row>
    <row r="15" spans="1:2" x14ac:dyDescent="0.25">
      <c r="A15" s="62" t="s">
        <v>1322</v>
      </c>
      <c r="B15" s="62" t="s">
        <v>1323</v>
      </c>
    </row>
    <row r="16" spans="1:2" x14ac:dyDescent="0.25">
      <c r="A16" s="62" t="s">
        <v>1324</v>
      </c>
      <c r="B16" s="62" t="s">
        <v>1325</v>
      </c>
    </row>
    <row r="17" spans="1:2" x14ac:dyDescent="0.25">
      <c r="A17" s="62" t="s">
        <v>1326</v>
      </c>
      <c r="B17" s="62" t="s">
        <v>1327</v>
      </c>
    </row>
    <row r="18" spans="1:2" x14ac:dyDescent="0.25">
      <c r="A18" s="62" t="s">
        <v>1328</v>
      </c>
      <c r="B18" s="62" t="s">
        <v>1329</v>
      </c>
    </row>
    <row r="19" spans="1:2" x14ac:dyDescent="0.25">
      <c r="A19" s="62" t="s">
        <v>1330</v>
      </c>
      <c r="B19" s="62" t="s">
        <v>1331</v>
      </c>
    </row>
    <row r="20" spans="1:2" x14ac:dyDescent="0.25">
      <c r="A20" s="62" t="s">
        <v>1332</v>
      </c>
      <c r="B20" s="62" t="s">
        <v>1333</v>
      </c>
    </row>
    <row r="21" spans="1:2" x14ac:dyDescent="0.25">
      <c r="A21" s="62" t="s">
        <v>1334</v>
      </c>
      <c r="B21" s="62" t="s">
        <v>1335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6" t="s">
        <v>57</v>
      </c>
      <c r="B1" s="326"/>
      <c r="C1" s="326"/>
      <c r="D1" s="326"/>
      <c r="E1" s="326"/>
      <c r="F1" s="326"/>
      <c r="G1" s="326"/>
      <c r="H1" s="326"/>
      <c r="I1" s="52"/>
      <c r="J1" s="37"/>
    </row>
    <row r="2" spans="1:11" ht="15.6" x14ac:dyDescent="0.3">
      <c r="A2" s="332" t="s">
        <v>58</v>
      </c>
      <c r="B2" s="332"/>
      <c r="C2" s="332"/>
      <c r="D2" s="332"/>
      <c r="E2" s="332"/>
      <c r="F2" s="332"/>
      <c r="G2" s="332"/>
      <c r="H2" s="330" t="str">
        <f>+Doklady!I100</f>
        <v>V3</v>
      </c>
      <c r="I2" s="330"/>
    </row>
    <row r="3" spans="1:11" ht="13.8" x14ac:dyDescent="0.25">
      <c r="A3" s="40"/>
      <c r="B3" s="40"/>
      <c r="C3" s="40"/>
      <c r="D3" s="40"/>
      <c r="E3" s="40"/>
      <c r="F3" s="40"/>
      <c r="G3" s="40"/>
      <c r="H3" s="331">
        <f>+Doklady!I101</f>
        <v>45887</v>
      </c>
      <c r="I3" s="331"/>
    </row>
    <row r="4" spans="1:11" ht="15.75" customHeight="1" x14ac:dyDescent="0.25">
      <c r="A4" s="41" t="s">
        <v>59</v>
      </c>
      <c r="B4" s="327" t="s">
        <v>60</v>
      </c>
      <c r="C4" s="328"/>
      <c r="D4" s="328"/>
      <c r="E4" s="32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5" t="s">
        <v>311</v>
      </c>
      <c r="B1" s="336"/>
      <c r="C1" s="174">
        <v>45688</v>
      </c>
      <c r="D1" s="26"/>
      <c r="G1" s="252">
        <v>45688</v>
      </c>
    </row>
    <row r="2" spans="1:7" ht="13.8" x14ac:dyDescent="0.25">
      <c r="A2" s="28"/>
      <c r="B2" s="28"/>
      <c r="G2" s="252">
        <v>45716</v>
      </c>
    </row>
    <row r="3" spans="1:7" ht="13.8" x14ac:dyDescent="0.25">
      <c r="A3" s="30" t="s">
        <v>312</v>
      </c>
      <c r="B3" s="333" t="str">
        <f>INDEX(Adr!B:B,Doklady!B102+1)</f>
        <v>Slovenský zväz tanečných športov</v>
      </c>
      <c r="C3" s="333"/>
      <c r="D3" s="333"/>
      <c r="G3" s="252">
        <v>45747</v>
      </c>
    </row>
    <row r="4" spans="1:7" ht="13.8" x14ac:dyDescent="0.25">
      <c r="A4" s="30" t="s">
        <v>313</v>
      </c>
      <c r="B4" s="29" t="str">
        <f>RIGHT("0000"&amp;INDEX(Adr!A:A,Doklady!B102+1),8)</f>
        <v>00684767</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377165</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377165</v>
      </c>
      <c r="G15" s="252"/>
    </row>
    <row r="16" spans="1:7" ht="13.8" x14ac:dyDescent="0.25">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8" zoomScale="130" zoomScaleNormal="13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5" t="s">
        <v>329</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5">
      <c r="B3" s="160" t="s">
        <v>59</v>
      </c>
      <c r="C3" s="346" t="str">
        <f>INDEX(Adr!B2:B151,Doklady!B102)</f>
        <v>Slovenský zväz tanečných športov</v>
      </c>
      <c r="D3" s="346"/>
      <c r="E3" s="346"/>
      <c r="F3" s="346"/>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00684767</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7" t="s">
        <v>334</v>
      </c>
      <c r="F9" s="348"/>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8">
        <f>SUMIF(K:K,A10,I:I)</f>
        <v>0</v>
      </c>
      <c r="F10" s="339"/>
      <c r="L10" s="120" t="s">
        <v>335</v>
      </c>
      <c r="M10" s="118"/>
      <c r="N10" s="118"/>
      <c r="O10" s="118"/>
      <c r="P10" s="118"/>
      <c r="Q10" s="118"/>
      <c r="R10" s="118"/>
      <c r="S10" s="118"/>
    </row>
    <row r="11" spans="1:26" ht="17.399999999999999" x14ac:dyDescent="0.3">
      <c r="A11" s="69" t="s">
        <v>319</v>
      </c>
      <c r="B11" s="70" t="s">
        <v>320</v>
      </c>
      <c r="C11" s="126">
        <f>SUMIF(FP!J:J,Doklady!$B$1&amp;A11,FP!D:D)</f>
        <v>377165</v>
      </c>
      <c r="D11" s="126">
        <f>+C11-E11</f>
        <v>377165</v>
      </c>
      <c r="E11" s="349">
        <f>+I39-I42+I44-I47</f>
        <v>0</v>
      </c>
      <c r="F11" s="350"/>
      <c r="J11" s="176"/>
      <c r="L11" s="161" t="str">
        <f>L41</f>
        <v>a - tanečný šport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8">
        <f>SUMIF(K:K,A12,I:I)</f>
        <v>0</v>
      </c>
      <c r="F12" s="339"/>
      <c r="J12" s="177"/>
      <c r="L12" s="161" t="str">
        <f>L42</f>
        <v>a - tanečný šport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8">
        <f>SUMIF(K:K,A13,I:I)</f>
        <v>0</v>
      </c>
      <c r="F13" s="33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8" t="s">
        <v>337</v>
      </c>
      <c r="C16" s="359"/>
      <c r="D16" s="359"/>
      <c r="E16" s="359"/>
      <c r="F16" s="359"/>
      <c r="G16" s="359"/>
      <c r="H16" s="36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3" t="s">
        <v>340</v>
      </c>
      <c r="C17" s="353"/>
      <c r="D17" s="353"/>
      <c r="E17" s="353"/>
      <c r="F17" s="353"/>
      <c r="G17" s="353"/>
      <c r="H17" s="353"/>
      <c r="I17" s="73">
        <f>SUMIF(FP!I:I,Doklady!$B$1&amp;A17,FP!D:D)</f>
        <v>377165</v>
      </c>
      <c r="T17" s="86"/>
    </row>
    <row r="18" spans="1:20" x14ac:dyDescent="0.2">
      <c r="A18" s="135" t="s">
        <v>341</v>
      </c>
      <c r="B18" s="353" t="s">
        <v>342</v>
      </c>
      <c r="C18" s="353"/>
      <c r="D18" s="353"/>
      <c r="E18" s="353"/>
      <c r="F18" s="353"/>
      <c r="G18" s="353"/>
      <c r="H18" s="353"/>
      <c r="I18" s="73">
        <f>SUMIF(FP!I:I,Doklady!$B$1&amp;A18,FP!D:D)</f>
        <v>0</v>
      </c>
    </row>
    <row r="19" spans="1:20" x14ac:dyDescent="0.2">
      <c r="A19" s="115" t="s">
        <v>343</v>
      </c>
      <c r="B19" s="353" t="s">
        <v>344</v>
      </c>
      <c r="C19" s="353"/>
      <c r="D19" s="353"/>
      <c r="E19" s="353"/>
      <c r="F19" s="353"/>
      <c r="G19" s="353"/>
      <c r="H19" s="353"/>
      <c r="I19" s="73">
        <f>SUMIF(FP!I:I,Doklady!$B$1&amp;A19,FP!D:D)</f>
        <v>0</v>
      </c>
    </row>
    <row r="20" spans="1:20" x14ac:dyDescent="0.2">
      <c r="A20" s="135" t="s">
        <v>345</v>
      </c>
      <c r="B20" s="342" t="s">
        <v>346</v>
      </c>
      <c r="C20" s="343"/>
      <c r="D20" s="343"/>
      <c r="E20" s="343"/>
      <c r="F20" s="343"/>
      <c r="G20" s="343"/>
      <c r="H20" s="344"/>
      <c r="I20" s="73">
        <f>SUMIF(FP!I:I,Doklady!$B$1&amp;A20,FP!D:D)</f>
        <v>0</v>
      </c>
      <c r="T20" s="86"/>
    </row>
    <row r="21" spans="1:20" x14ac:dyDescent="0.2">
      <c r="A21" s="115" t="s">
        <v>347</v>
      </c>
      <c r="B21" s="342" t="s">
        <v>348</v>
      </c>
      <c r="C21" s="343"/>
      <c r="D21" s="343"/>
      <c r="E21" s="343"/>
      <c r="F21" s="343"/>
      <c r="G21" s="343"/>
      <c r="H21" s="344"/>
      <c r="I21" s="73">
        <f>SUMIF(FP!I:I,Doklady!$B$1&amp;A21,FP!D:D)</f>
        <v>0</v>
      </c>
      <c r="T21" s="86"/>
    </row>
    <row r="22" spans="1:20" x14ac:dyDescent="0.2">
      <c r="A22" s="135" t="s">
        <v>349</v>
      </c>
      <c r="B22" s="361" t="s">
        <v>350</v>
      </c>
      <c r="C22" s="362"/>
      <c r="D22" s="362"/>
      <c r="E22" s="362"/>
      <c r="F22" s="362"/>
      <c r="G22" s="362"/>
      <c r="H22" s="363"/>
      <c r="I22" s="73">
        <f>SUMIF(FP!I:I,Doklady!$B$1&amp;A22,FP!D:D)</f>
        <v>0</v>
      </c>
      <c r="T22" s="86"/>
    </row>
    <row r="23" spans="1:20" x14ac:dyDescent="0.2">
      <c r="A23" s="115" t="s">
        <v>351</v>
      </c>
      <c r="B23" s="342" t="s">
        <v>352</v>
      </c>
      <c r="C23" s="343"/>
      <c r="D23" s="343"/>
      <c r="E23" s="343"/>
      <c r="F23" s="343"/>
      <c r="G23" s="343"/>
      <c r="H23" s="344"/>
      <c r="I23" s="73">
        <f>SUMIF(FP!I:I,Doklady!$B$1&amp;A23,FP!D:D)</f>
        <v>0</v>
      </c>
      <c r="T23" s="86"/>
    </row>
    <row r="24" spans="1:20" x14ac:dyDescent="0.2">
      <c r="A24" s="135" t="s">
        <v>353</v>
      </c>
      <c r="B24" s="342" t="s">
        <v>354</v>
      </c>
      <c r="C24" s="343"/>
      <c r="D24" s="343"/>
      <c r="E24" s="343"/>
      <c r="F24" s="343"/>
      <c r="G24" s="343"/>
      <c r="H24" s="344"/>
      <c r="I24" s="73">
        <f>SUMIF(FP!I:I,Doklady!$B$1&amp;A24,FP!D:D)</f>
        <v>0</v>
      </c>
      <c r="T24" s="86"/>
    </row>
    <row r="25" spans="1:20" x14ac:dyDescent="0.2">
      <c r="A25" s="115" t="s">
        <v>355</v>
      </c>
      <c r="B25" s="354" t="s">
        <v>2280</v>
      </c>
      <c r="C25" s="355"/>
      <c r="D25" s="355"/>
      <c r="E25" s="355"/>
      <c r="F25" s="355"/>
      <c r="G25" s="355"/>
      <c r="H25" s="356"/>
      <c r="I25" s="73">
        <f>SUMIF(FP!I:I,Doklady!$B$1&amp;A25,FP!D:D)</f>
        <v>0</v>
      </c>
      <c r="T25" s="86"/>
    </row>
    <row r="26" spans="1:20" x14ac:dyDescent="0.2">
      <c r="A26" s="135" t="s">
        <v>356</v>
      </c>
      <c r="B26" s="342" t="s">
        <v>357</v>
      </c>
      <c r="C26" s="343"/>
      <c r="D26" s="343"/>
      <c r="E26" s="343"/>
      <c r="F26" s="343"/>
      <c r="G26" s="343"/>
      <c r="H26" s="344"/>
      <c r="I26" s="73">
        <f>SUMIF(FP!I:I,Doklady!$B$1&amp;A26,FP!D:D)</f>
        <v>0</v>
      </c>
      <c r="T26" s="86"/>
    </row>
    <row r="27" spans="1:20" x14ac:dyDescent="0.2">
      <c r="A27" s="115" t="s">
        <v>358</v>
      </c>
      <c r="B27" s="342" t="s">
        <v>359</v>
      </c>
      <c r="C27" s="343"/>
      <c r="D27" s="343"/>
      <c r="E27" s="343"/>
      <c r="F27" s="343"/>
      <c r="G27" s="343"/>
      <c r="H27" s="344"/>
      <c r="I27" s="73">
        <f>SUMIF(FP!I:I,Doklady!$B$1&amp;A27,FP!D:D)</f>
        <v>0</v>
      </c>
      <c r="T27" s="86"/>
    </row>
    <row r="28" spans="1:20" x14ac:dyDescent="0.2">
      <c r="A28" s="135" t="s">
        <v>360</v>
      </c>
      <c r="B28" s="342" t="s">
        <v>361</v>
      </c>
      <c r="C28" s="343"/>
      <c r="D28" s="343"/>
      <c r="E28" s="343"/>
      <c r="F28" s="343"/>
      <c r="G28" s="343"/>
      <c r="H28" s="344"/>
      <c r="I28" s="73">
        <f>SUMIF(FP!I:I,Doklady!$B$1&amp;A28,FP!D:D)</f>
        <v>0</v>
      </c>
      <c r="T28" s="86"/>
    </row>
    <row r="29" spans="1:20" x14ac:dyDescent="0.2">
      <c r="A29" s="115" t="s">
        <v>362</v>
      </c>
      <c r="B29" s="342" t="s">
        <v>363</v>
      </c>
      <c r="C29" s="343"/>
      <c r="D29" s="343"/>
      <c r="E29" s="343"/>
      <c r="F29" s="343"/>
      <c r="G29" s="343"/>
      <c r="H29" s="344"/>
      <c r="I29" s="73">
        <f>SUMIF(FP!I:I,Doklady!$B$1&amp;A29,FP!D:D)</f>
        <v>0</v>
      </c>
      <c r="T29" s="86"/>
    </row>
    <row r="30" spans="1:20" hidden="1" x14ac:dyDescent="0.2">
      <c r="A30" s="135" t="s">
        <v>364</v>
      </c>
      <c r="B30" s="342"/>
      <c r="C30" s="343"/>
      <c r="D30" s="343"/>
      <c r="E30" s="343"/>
      <c r="F30" s="343"/>
      <c r="G30" s="343"/>
      <c r="H30" s="344"/>
      <c r="I30" s="73">
        <f>SUMIF(FP!I:I,Doklady!$B$1&amp;A30,FP!D:D)</f>
        <v>0</v>
      </c>
      <c r="T30" s="86"/>
    </row>
    <row r="31" spans="1:20" hidden="1" x14ac:dyDescent="0.2">
      <c r="A31" s="115" t="s">
        <v>365</v>
      </c>
      <c r="B31" s="342"/>
      <c r="C31" s="343"/>
      <c r="D31" s="343"/>
      <c r="E31" s="343"/>
      <c r="F31" s="343"/>
      <c r="G31" s="343"/>
      <c r="H31" s="344"/>
      <c r="I31" s="73">
        <f>SUMIF(FP!I:I,Doklady!$B$1&amp;A31,FP!D:D)</f>
        <v>0</v>
      </c>
      <c r="T31" s="86"/>
    </row>
    <row r="32" spans="1:20" hidden="1" x14ac:dyDescent="0.2">
      <c r="A32" s="135" t="s">
        <v>366</v>
      </c>
      <c r="B32" s="364"/>
      <c r="C32" s="365"/>
      <c r="D32" s="365"/>
      <c r="E32" s="365"/>
      <c r="F32" s="365"/>
      <c r="G32" s="365"/>
      <c r="H32" s="366"/>
      <c r="I32" s="73">
        <f>SUMIF(FP!I:I,Doklady!$B$1&amp;A32,FP!D:D)</f>
        <v>0</v>
      </c>
      <c r="T32" s="86"/>
    </row>
    <row r="33" spans="1:21" hidden="1" x14ac:dyDescent="0.2">
      <c r="A33" s="115" t="s">
        <v>367</v>
      </c>
      <c r="B33" s="364"/>
      <c r="C33" s="365"/>
      <c r="D33" s="365"/>
      <c r="E33" s="365"/>
      <c r="F33" s="365"/>
      <c r="G33" s="365"/>
      <c r="H33" s="366"/>
      <c r="I33" s="73">
        <f>SUMIF(FP!I:I,Doklady!$B$1&amp;A33,FP!D:D)</f>
        <v>0</v>
      </c>
      <c r="T33" s="86"/>
    </row>
    <row r="34" spans="1:21" hidden="1" x14ac:dyDescent="0.2">
      <c r="A34" s="135" t="s">
        <v>368</v>
      </c>
      <c r="B34" s="367"/>
      <c r="C34" s="367"/>
      <c r="D34" s="367"/>
      <c r="E34" s="367"/>
      <c r="F34" s="367"/>
      <c r="G34" s="367"/>
      <c r="H34" s="36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tanečný šport</v>
      </c>
      <c r="C38" s="68" t="s">
        <v>1685</v>
      </c>
      <c r="D38" s="68" t="s">
        <v>1686</v>
      </c>
      <c r="E38" s="68" t="s">
        <v>1687</v>
      </c>
      <c r="F38" s="68" t="s">
        <v>1684</v>
      </c>
      <c r="G38" s="68" t="s">
        <v>370</v>
      </c>
      <c r="H38" s="68" t="s">
        <v>371</v>
      </c>
      <c r="I38" s="67" t="s">
        <v>327</v>
      </c>
      <c r="L38" s="84">
        <f>COUNTIF(FP!N:N,Doklady!B1&amp;"aB")</f>
        <v>1</v>
      </c>
    </row>
    <row r="39" spans="1:21" x14ac:dyDescent="0.2">
      <c r="A39" s="115" t="s">
        <v>339</v>
      </c>
      <c r="B39" s="116" t="s">
        <v>372</v>
      </c>
      <c r="C39" s="78">
        <f>I39*0.2</f>
        <v>75433</v>
      </c>
      <c r="D39" s="78">
        <f>I39*0.2</f>
        <v>75433</v>
      </c>
      <c r="E39" s="78">
        <f>I39*0.25</f>
        <v>94291.25</v>
      </c>
      <c r="F39" s="78">
        <f>+I39*0.15</f>
        <v>56574.75</v>
      </c>
      <c r="G39" s="78">
        <f>+MAX(I39-C39-D39-E39-F39-H39,0)</f>
        <v>75433</v>
      </c>
      <c r="H39" s="78">
        <f>+IFERROR(VLOOKUP(K40&amp;" - kapitálové transfery",B$53:C$90,2,0),0)</f>
        <v>0</v>
      </c>
      <c r="I39" s="73">
        <f>SUMIF(FP!K:K,K40,FP!D:D)</f>
        <v>377165</v>
      </c>
      <c r="L39" s="84">
        <f>COUNTIF(FP!N:N,Doklady!B1&amp;"aK")</f>
        <v>0</v>
      </c>
      <c r="T39" s="86"/>
    </row>
    <row r="40" spans="1:21" x14ac:dyDescent="0.2">
      <c r="A40" s="115" t="s">
        <v>339</v>
      </c>
      <c r="B40" s="116" t="s">
        <v>373</v>
      </c>
      <c r="C40" s="78">
        <f>DSUM(Doklady!A103:J10245,"GGG",Spolu!L40:M42)</f>
        <v>75445</v>
      </c>
      <c r="D40" s="78">
        <f>DSUM(Doklady!A103:J10245,"GGG",Spolu!N40:O42)</f>
        <v>76636.39</v>
      </c>
      <c r="E40" s="78">
        <f>DSUM(Doklady!A103:J10245,"GGG",Spolu!P40:Q42)</f>
        <v>98796.3</v>
      </c>
      <c r="F40" s="78">
        <f>DSUM(Doklady!A103:J10245,"GGG",Spolu!R40:S42)</f>
        <v>56574.050000000032</v>
      </c>
      <c r="G40" s="78">
        <f>DSUM(Doklady!A103:J10245,"GGG",Spolu!T40:U42)-H40</f>
        <v>69713.260000000009</v>
      </c>
      <c r="H40" s="78">
        <f>+IFERROR(VLOOKUP(K40&amp;" - kapitálové transfery",B$53:D$90,3,0),0)</f>
        <v>0</v>
      </c>
      <c r="I40" s="73">
        <f>+C40+D40+E40+F40+G40+H40</f>
        <v>377165.00000000006</v>
      </c>
      <c r="J40" s="218" t="str">
        <f>+K45</f>
        <v>.</v>
      </c>
      <c r="K40" s="218" t="str">
        <f>IF(L38&gt;0,INDEX(FP!K:K,Doklady!B2),".")</f>
        <v>tanečný šport</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tanečný šport - bežné transfery</v>
      </c>
      <c r="M41" s="120">
        <v>1</v>
      </c>
      <c r="N41" s="161" t="str">
        <f>+L41</f>
        <v>a - tanečný šport - bežné transfery</v>
      </c>
      <c r="O41" s="120">
        <v>2</v>
      </c>
      <c r="P41" s="161" t="str">
        <f>+L41</f>
        <v>a - tanečný šport - bežné transfery</v>
      </c>
      <c r="Q41" s="120">
        <v>3</v>
      </c>
      <c r="R41" s="161" t="str">
        <f>+L41</f>
        <v>a - tanečný šport - bežné transfery</v>
      </c>
      <c r="S41" s="120">
        <v>4</v>
      </c>
      <c r="T41" s="161" t="str">
        <f>+L41</f>
        <v>a - tanečný šport - bežné transfery</v>
      </c>
      <c r="U41" s="120">
        <v>5</v>
      </c>
    </row>
    <row r="42" spans="1:21" ht="10.5" customHeight="1" x14ac:dyDescent="0.2">
      <c r="A42" s="115" t="s">
        <v>339</v>
      </c>
      <c r="B42" s="116" t="s">
        <v>376</v>
      </c>
      <c r="C42" s="73">
        <f>+C40</f>
        <v>75445</v>
      </c>
      <c r="D42" s="216">
        <f>+D40</f>
        <v>76636.39</v>
      </c>
      <c r="E42" s="216">
        <f>+E40</f>
        <v>98796.3</v>
      </c>
      <c r="F42" s="216">
        <f>+MIN(F39:F40)</f>
        <v>56574.050000000032</v>
      </c>
      <c r="G42" s="216">
        <f>+MIN(G39+MAX(F39-F40,0)-MAX(E40-E39,0)-MAX(D40-D39,0)-MAX(C40-C39,0),G40)</f>
        <v>69713.259999999966</v>
      </c>
      <c r="H42" s="216">
        <f>+MIN(H39:H40)</f>
        <v>0</v>
      </c>
      <c r="I42" s="73">
        <f>+C42+D42+E42+MIN(F39:F40)+G42+H42</f>
        <v>377165</v>
      </c>
      <c r="J42" s="219">
        <f>+K47</f>
        <v>0</v>
      </c>
      <c r="K42" s="219">
        <f>+I42-H42</f>
        <v>377165</v>
      </c>
      <c r="L42" s="161" t="str">
        <f>+SUBSTITUTE(L41,"bežné","kapitálové")</f>
        <v>a - tanečný šport - kapitálové transfery</v>
      </c>
      <c r="M42" s="120">
        <v>1</v>
      </c>
      <c r="N42" s="161" t="str">
        <f>+L42</f>
        <v>a - tanečný šport - kapitálové transfery</v>
      </c>
      <c r="O42" s="120">
        <v>2</v>
      </c>
      <c r="P42" s="161" t="str">
        <f>+L42</f>
        <v>a - tanečný šport - kapitálové transfery</v>
      </c>
      <c r="Q42" s="120">
        <v>3</v>
      </c>
      <c r="R42" s="161" t="str">
        <f>+L42</f>
        <v>a - tanečný šport - kapitálové transfery</v>
      </c>
      <c r="S42" s="120">
        <v>4</v>
      </c>
      <c r="T42" s="161" t="str">
        <f>+L42</f>
        <v>a - tanečný šport - kapitálové transfery</v>
      </c>
      <c r="U42" s="120">
        <v>5</v>
      </c>
    </row>
    <row r="43" spans="1:21" ht="20.399999999999999" x14ac:dyDescent="0.2">
      <c r="A43" s="67" t="s">
        <v>336</v>
      </c>
      <c r="B43" s="67" t="str">
        <f>IF(L38&gt;2,"Šport "&amp;INDEX(FP!K:K,Doklady!B2+2),"Šport "&amp;K45)</f>
        <v>Šport .</v>
      </c>
      <c r="C43" s="68" t="s">
        <v>1685</v>
      </c>
      <c r="D43" s="68" t="s">
        <v>1686</v>
      </c>
      <c r="E43" s="68" t="s">
        <v>1687</v>
      </c>
      <c r="F43" s="68" t="s">
        <v>1684</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DSUM(Doklady!A103:J10245,"GGG",Spolu!L45:M47)</f>
        <v>0</v>
      </c>
      <c r="D45" s="78">
        <f>DSUM(Doklady!A103:J10245,"GGG",Spolu!N45:O47)</f>
        <v>0</v>
      </c>
      <c r="E45" s="78">
        <f>DSUM(Doklady!A103:J10245,"GGG",Spolu!P45:Q47)</f>
        <v>0</v>
      </c>
      <c r="F45" s="78">
        <f>DSUM(Doklady!A103:J10245,"GGG",Spolu!R45:S47)</f>
        <v>0</v>
      </c>
      <c r="G45" s="78">
        <f>DSUM(Doklady!A103:J10245,"GGG",Spolu!T45:U47)-H45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0"/>
      <c r="B50" s="341"/>
      <c r="C50" s="341"/>
      <c r="D50" s="341"/>
      <c r="E50" s="341"/>
      <c r="F50" s="341"/>
      <c r="G50" s="341"/>
      <c r="H50" s="341"/>
      <c r="I50" s="341"/>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tanečný šport - bežné transfery</v>
      </c>
      <c r="C53" s="73">
        <f>IF(A53&lt;&gt;"",INDEX(FP!D:D,Doklady!B$2+(ROW()-53)),"")</f>
        <v>377165</v>
      </c>
      <c r="D53" s="73">
        <f>IF(A53&lt;&gt;"",Doklady!I1-Doklady!J1,"")</f>
        <v>377164.99999999994</v>
      </c>
      <c r="E53" s="73">
        <f>IF(A53&lt;&gt;"",MIN(D53,C53)*Doklady!C1/(1-Doklady!C1),"")</f>
        <v>0</v>
      </c>
      <c r="F53" s="71">
        <f>IF(A53&lt;&gt;"",Doklady!J1,"")</f>
        <v>0</v>
      </c>
      <c r="G53" s="73">
        <f>+IFERROR(HLOOKUP(IF(RIGHT(B53,15)="bežné transfery",LEFT(B53,LEN(B53)-18),0),$J$40:$K$42,3,0),MIN(C53,D53))</f>
        <v>377165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377165</v>
      </c>
      <c r="D130" s="228">
        <f t="shared" ref="D130:I130" si="9">SUM(D53:D129)</f>
        <v>377164.99999999994</v>
      </c>
      <c r="E130" s="228">
        <f t="shared" si="9"/>
        <v>0</v>
      </c>
      <c r="F130" s="228">
        <f t="shared" si="9"/>
        <v>0</v>
      </c>
      <c r="G130" s="228">
        <f t="shared" si="9"/>
        <v>377165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385">
        <v>46126</v>
      </c>
      <c r="C140" s="229"/>
      <c r="D140" s="357" t="s">
        <v>970</v>
      </c>
      <c r="E140" s="357"/>
      <c r="F140" s="357"/>
      <c r="G140" s="357"/>
      <c r="H140" s="357"/>
      <c r="I140" s="357"/>
      <c r="J140" s="85"/>
    </row>
    <row r="141" spans="1:26" ht="68.25" customHeight="1" x14ac:dyDescent="0.25">
      <c r="A141" s="9"/>
      <c r="B141" s="282" t="s">
        <v>3326</v>
      </c>
      <c r="C141" s="214"/>
      <c r="D141" s="337" t="s">
        <v>393</v>
      </c>
      <c r="E141" s="337"/>
      <c r="F141" s="337"/>
      <c r="G141" s="337"/>
      <c r="H141" s="337"/>
      <c r="I141" s="337"/>
      <c r="J141" s="85"/>
    </row>
    <row r="142" spans="1:26" ht="13.2" x14ac:dyDescent="0.25">
      <c r="A142" s="9"/>
      <c r="B142" s="281"/>
      <c r="C142" s="214"/>
      <c r="D142" s="263"/>
      <c r="E142" s="263"/>
      <c r="F142" s="263"/>
      <c r="G142" s="263"/>
      <c r="H142" s="263"/>
      <c r="I142" s="263"/>
      <c r="J142" s="85"/>
    </row>
    <row r="143" spans="1:26" ht="13.2" x14ac:dyDescent="0.25">
      <c r="A143" s="9"/>
      <c r="B143" s="281"/>
      <c r="C143" s="214"/>
      <c r="D143" s="263"/>
      <c r="E143" s="263"/>
      <c r="F143" s="263"/>
      <c r="G143" s="263"/>
      <c r="H143" s="263"/>
      <c r="I143" s="263"/>
      <c r="J143" s="85"/>
    </row>
    <row r="144" spans="1:26" ht="13.2" x14ac:dyDescent="0.25">
      <c r="A144" s="9"/>
      <c r="B144" s="282"/>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245"/>
  <sheetViews>
    <sheetView tabSelected="1" topLeftCell="A350" zoomScale="120" zoomScaleNormal="120" workbookViewId="0">
      <selection activeCell="I313" sqref="I31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tanečný šport - bežné transfery</v>
      </c>
      <c r="B1" s="232" t="str">
        <f>INDEX(Adr!A:A,B102+1)</f>
        <v>00684767</v>
      </c>
      <c r="C1" s="233">
        <f>IF(ROW()&lt;=B$3,INDEX(FP!E:E,B$2+ROW()-1),"")</f>
        <v>0</v>
      </c>
      <c r="D1" s="234" t="str">
        <f>IF(ROW()&lt;=B$3,INDEX(FP!F:F,B$2+ROW()-1),"")</f>
        <v>a</v>
      </c>
      <c r="E1" s="234"/>
      <c r="F1" s="234" t="str">
        <f>IF(ROW()&lt;=B$3,INDEX(FP!G:G,B$2+ROW()-1),"")</f>
        <v>026 02</v>
      </c>
      <c r="G1" s="234"/>
      <c r="H1" s="235" t="str">
        <f>IF(ROW()&lt;=B$3,INDEX(FP!C:C,B$2+ROW()-1),"")</f>
        <v>tanečný šport - bežné transfery</v>
      </c>
      <c r="I1" s="236">
        <f t="shared" ref="I1:I32" si="0">IF(ROW()&lt;=B$3,SUMIF(A$107:A$10287,A1,I$107:I$10287),"")</f>
        <v>377164.99999999994</v>
      </c>
      <c r="J1" s="236">
        <f t="shared" ref="J1:J32" si="1">IF(ROW()&lt;=B$3,SUMIFS(I$103:I$50287,A$103:A$50287,K1,J$103:J$50287,L1),"")</f>
        <v>0</v>
      </c>
      <c r="K1" s="110" t="str">
        <f>$A1</f>
        <v>a - tanečný šport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346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IF(ROW()&lt;=B$3,SUMIF(A$107:A$10287,A33,I$107:I$10287),"")</f>
        <v/>
      </c>
      <c r="J33" s="236" t="str">
        <f t="shared" ref="J33:J64" si="4">IF(ROW()&lt;=B$3,SUMIFS(I$103:I$50287,A$103:A$50287,K33,J$103:J$50287,L33),"")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IF(ROW()&lt;=B$3,SUMIF(A$107:A$10287,A65,I$107:I$10287),"")</f>
        <v/>
      </c>
      <c r="J65" s="236" t="str">
        <f t="shared" ref="J65:J94" si="6">IF(ROW()&lt;=B$3,SUMIFS(I$103:I$50287,A$103:A$50287,K65,J$103:J$50287,L65),"")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68" t="s">
        <v>329</v>
      </c>
      <c r="B100" s="368"/>
      <c r="C100" s="368"/>
      <c r="D100" s="368"/>
      <c r="E100" s="368"/>
      <c r="F100" s="368"/>
      <c r="G100" s="368"/>
      <c r="H100" s="368"/>
      <c r="I100" s="370" t="s">
        <v>2269</v>
      </c>
      <c r="J100" s="370"/>
      <c r="K100" s="89"/>
    </row>
    <row r="101" spans="1:25" ht="15.6" x14ac:dyDescent="0.3">
      <c r="A101" s="368"/>
      <c r="B101" s="368"/>
      <c r="C101" s="368"/>
      <c r="D101" s="368"/>
      <c r="E101" s="368"/>
      <c r="F101" s="368"/>
      <c r="G101" s="368"/>
      <c r="H101" s="368"/>
      <c r="I101" s="369">
        <v>45887</v>
      </c>
      <c r="J101" s="369"/>
    </row>
    <row r="102" spans="1:25" ht="13.8" x14ac:dyDescent="0.25">
      <c r="A102" s="249" t="s">
        <v>398</v>
      </c>
      <c r="B102" s="250">
        <v>119</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4"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1" t="s">
        <v>407</v>
      </c>
      <c r="B105" s="372"/>
      <c r="C105" s="372"/>
      <c r="D105" s="372"/>
      <c r="E105" s="372"/>
      <c r="F105" s="372"/>
      <c r="G105" s="372"/>
      <c r="H105" s="372"/>
      <c r="I105" s="372"/>
      <c r="J105" s="373"/>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2291</v>
      </c>
      <c r="B107" s="14" t="s">
        <v>3194</v>
      </c>
      <c r="C107" s="14"/>
      <c r="D107" s="16">
        <v>45989</v>
      </c>
      <c r="E107" s="16"/>
      <c r="F107" s="14" t="s">
        <v>3195</v>
      </c>
      <c r="G107" s="14"/>
      <c r="H107" s="14" t="s">
        <v>3196</v>
      </c>
      <c r="I107" s="15">
        <v>3466.69</v>
      </c>
      <c r="J107" s="77">
        <v>4</v>
      </c>
      <c r="K107" s="92"/>
    </row>
    <row r="108" spans="1:25" ht="20.399999999999999" x14ac:dyDescent="0.25">
      <c r="A108" s="14" t="s">
        <v>2291</v>
      </c>
      <c r="B108" s="14" t="s">
        <v>3197</v>
      </c>
      <c r="C108" s="14"/>
      <c r="D108" s="16">
        <v>46010</v>
      </c>
      <c r="E108" s="16"/>
      <c r="F108" s="14" t="s">
        <v>3198</v>
      </c>
      <c r="G108" s="14"/>
      <c r="H108" s="14" t="s">
        <v>3196</v>
      </c>
      <c r="I108" s="15">
        <v>1438.96</v>
      </c>
      <c r="J108" s="77">
        <v>4</v>
      </c>
      <c r="K108" s="92"/>
    </row>
    <row r="109" spans="1:25" ht="13.2" x14ac:dyDescent="0.25">
      <c r="A109" s="14" t="s">
        <v>2291</v>
      </c>
      <c r="B109" s="14" t="s">
        <v>3289</v>
      </c>
      <c r="C109" s="14" t="s">
        <v>3290</v>
      </c>
      <c r="D109" s="16">
        <v>45723</v>
      </c>
      <c r="E109" s="16"/>
      <c r="F109" s="14" t="s">
        <v>3291</v>
      </c>
      <c r="G109" s="14"/>
      <c r="H109" s="14" t="s">
        <v>3292</v>
      </c>
      <c r="I109" s="15">
        <v>600</v>
      </c>
      <c r="J109" s="77">
        <v>5</v>
      </c>
      <c r="K109" s="92"/>
    </row>
    <row r="110" spans="1:25" ht="13.2" x14ac:dyDescent="0.25">
      <c r="A110" s="14" t="s">
        <v>2291</v>
      </c>
      <c r="B110" s="14" t="s">
        <v>3293</v>
      </c>
      <c r="C110" s="14" t="s">
        <v>3294</v>
      </c>
      <c r="D110" s="16">
        <v>46009</v>
      </c>
      <c r="E110" s="16"/>
      <c r="F110" s="14" t="s">
        <v>3295</v>
      </c>
      <c r="G110" s="14"/>
      <c r="H110" s="14" t="s">
        <v>3292</v>
      </c>
      <c r="I110" s="15">
        <v>600</v>
      </c>
      <c r="J110" s="77">
        <v>5</v>
      </c>
      <c r="K110" s="92"/>
    </row>
    <row r="111" spans="1:25" ht="20.399999999999999" x14ac:dyDescent="0.25">
      <c r="A111" s="14" t="s">
        <v>2291</v>
      </c>
      <c r="B111" s="14" t="s">
        <v>3296</v>
      </c>
      <c r="C111" s="14" t="s">
        <v>3297</v>
      </c>
      <c r="D111" s="16">
        <v>45826</v>
      </c>
      <c r="E111" s="16"/>
      <c r="F111" s="14" t="s">
        <v>3298</v>
      </c>
      <c r="G111" s="14"/>
      <c r="H111" s="14" t="s">
        <v>3299</v>
      </c>
      <c r="I111" s="15">
        <v>13440</v>
      </c>
      <c r="J111" s="77">
        <v>5</v>
      </c>
      <c r="K111" s="92"/>
    </row>
    <row r="112" spans="1:25" ht="20.399999999999999" x14ac:dyDescent="0.25">
      <c r="A112" s="14" t="s">
        <v>2291</v>
      </c>
      <c r="B112" s="14" t="s">
        <v>3300</v>
      </c>
      <c r="C112" s="14" t="s">
        <v>3301</v>
      </c>
      <c r="D112" s="16">
        <v>45952</v>
      </c>
      <c r="E112" s="16"/>
      <c r="F112" s="14" t="s">
        <v>3302</v>
      </c>
      <c r="G112" s="14"/>
      <c r="H112" s="14" t="s">
        <v>3303</v>
      </c>
      <c r="I112" s="15">
        <v>14735</v>
      </c>
      <c r="J112" s="77">
        <v>5</v>
      </c>
      <c r="K112" s="92"/>
    </row>
    <row r="113" spans="1:11" ht="20.399999999999999" x14ac:dyDescent="0.25">
      <c r="A113" s="14" t="s">
        <v>2291</v>
      </c>
      <c r="B113" s="14" t="s">
        <v>3304</v>
      </c>
      <c r="C113" s="14" t="s">
        <v>3305</v>
      </c>
      <c r="D113" s="16">
        <v>45824</v>
      </c>
      <c r="E113" s="16"/>
      <c r="F113" s="14" t="s">
        <v>3306</v>
      </c>
      <c r="G113" s="14"/>
      <c r="H113" s="14" t="s">
        <v>3307</v>
      </c>
      <c r="I113" s="15">
        <v>10990</v>
      </c>
      <c r="J113" s="77">
        <v>5</v>
      </c>
      <c r="K113" s="92"/>
    </row>
    <row r="114" spans="1:11" ht="20.399999999999999" x14ac:dyDescent="0.25">
      <c r="A114" s="14" t="s">
        <v>2291</v>
      </c>
      <c r="B114" s="14" t="s">
        <v>3308</v>
      </c>
      <c r="C114" s="14" t="s">
        <v>3309</v>
      </c>
      <c r="D114" s="16">
        <v>45824</v>
      </c>
      <c r="E114" s="16"/>
      <c r="F114" s="14" t="s">
        <v>3310</v>
      </c>
      <c r="G114" s="14"/>
      <c r="H114" s="14" t="s">
        <v>3307</v>
      </c>
      <c r="I114" s="15">
        <v>8085</v>
      </c>
      <c r="J114" s="77">
        <v>5</v>
      </c>
      <c r="K114" s="92"/>
    </row>
    <row r="115" spans="1:11" ht="20.399999999999999" x14ac:dyDescent="0.25">
      <c r="A115" s="14" t="s">
        <v>2291</v>
      </c>
      <c r="B115" s="14" t="s">
        <v>3009</v>
      </c>
      <c r="C115" s="14" t="s">
        <v>3010</v>
      </c>
      <c r="D115" s="16">
        <v>45685</v>
      </c>
      <c r="E115" s="16"/>
      <c r="F115" s="14" t="s">
        <v>3011</v>
      </c>
      <c r="G115" s="14" t="s">
        <v>3012</v>
      </c>
      <c r="H115" s="14" t="s">
        <v>3013</v>
      </c>
      <c r="I115" s="15">
        <v>1200</v>
      </c>
      <c r="J115" s="77">
        <v>4</v>
      </c>
      <c r="K115" s="92"/>
    </row>
    <row r="116" spans="1:11" ht="20.399999999999999" x14ac:dyDescent="0.25">
      <c r="A116" s="14" t="s">
        <v>2291</v>
      </c>
      <c r="B116" s="14" t="s">
        <v>3014</v>
      </c>
      <c r="C116" s="14" t="s">
        <v>3015</v>
      </c>
      <c r="D116" s="16">
        <v>45713</v>
      </c>
      <c r="E116" s="16"/>
      <c r="F116" s="14" t="s">
        <v>3016</v>
      </c>
      <c r="G116" s="14" t="s">
        <v>3012</v>
      </c>
      <c r="H116" s="14" t="s">
        <v>3013</v>
      </c>
      <c r="I116" s="15">
        <v>1200</v>
      </c>
      <c r="J116" s="77">
        <v>4</v>
      </c>
      <c r="K116" s="92"/>
    </row>
    <row r="117" spans="1:11" ht="20.399999999999999" x14ac:dyDescent="0.25">
      <c r="A117" s="14" t="s">
        <v>2291</v>
      </c>
      <c r="B117" s="14" t="s">
        <v>3017</v>
      </c>
      <c r="C117" s="14" t="s">
        <v>3018</v>
      </c>
      <c r="D117" s="16">
        <v>45737</v>
      </c>
      <c r="E117" s="16"/>
      <c r="F117" s="14" t="s">
        <v>3019</v>
      </c>
      <c r="G117" s="14" t="s">
        <v>3012</v>
      </c>
      <c r="H117" s="14" t="s">
        <v>3013</v>
      </c>
      <c r="I117" s="15">
        <v>1200</v>
      </c>
      <c r="J117" s="77">
        <v>4</v>
      </c>
      <c r="K117" s="92"/>
    </row>
    <row r="118" spans="1:11" ht="20.399999999999999" x14ac:dyDescent="0.25">
      <c r="A118" s="14" t="s">
        <v>2291</v>
      </c>
      <c r="B118" s="14" t="s">
        <v>3020</v>
      </c>
      <c r="C118" s="14" t="s">
        <v>3021</v>
      </c>
      <c r="D118" s="16">
        <v>45772</v>
      </c>
      <c r="E118" s="16"/>
      <c r="F118" s="14" t="s">
        <v>3022</v>
      </c>
      <c r="G118" s="14" t="s">
        <v>3012</v>
      </c>
      <c r="H118" s="14" t="s">
        <v>3013</v>
      </c>
      <c r="I118" s="15">
        <v>1200</v>
      </c>
      <c r="J118" s="77">
        <v>4</v>
      </c>
      <c r="K118" s="92"/>
    </row>
    <row r="119" spans="1:11" ht="20.399999999999999" x14ac:dyDescent="0.25">
      <c r="A119" s="14" t="s">
        <v>2291</v>
      </c>
      <c r="B119" s="14" t="s">
        <v>3023</v>
      </c>
      <c r="C119" s="14" t="s">
        <v>3024</v>
      </c>
      <c r="D119" s="16">
        <v>45791</v>
      </c>
      <c r="E119" s="16"/>
      <c r="F119" s="14" t="s">
        <v>3025</v>
      </c>
      <c r="G119" s="14" t="s">
        <v>3012</v>
      </c>
      <c r="H119" s="14" t="s">
        <v>3013</v>
      </c>
      <c r="I119" s="15">
        <v>1200</v>
      </c>
      <c r="J119" s="77">
        <v>4</v>
      </c>
      <c r="K119" s="92"/>
    </row>
    <row r="120" spans="1:11" ht="20.399999999999999" x14ac:dyDescent="0.25">
      <c r="A120" s="14" t="s">
        <v>2291</v>
      </c>
      <c r="B120" s="14" t="s">
        <v>3026</v>
      </c>
      <c r="C120" s="14" t="s">
        <v>3027</v>
      </c>
      <c r="D120" s="16">
        <v>45833</v>
      </c>
      <c r="E120" s="16"/>
      <c r="F120" s="14" t="s">
        <v>3028</v>
      </c>
      <c r="G120" s="14" t="s">
        <v>3012</v>
      </c>
      <c r="H120" s="14" t="s">
        <v>3013</v>
      </c>
      <c r="I120" s="15">
        <v>1200</v>
      </c>
      <c r="J120" s="77">
        <v>4</v>
      </c>
      <c r="K120" s="92"/>
    </row>
    <row r="121" spans="1:11" ht="20.399999999999999" x14ac:dyDescent="0.25">
      <c r="A121" s="14" t="s">
        <v>2291</v>
      </c>
      <c r="B121" s="14" t="s">
        <v>3029</v>
      </c>
      <c r="C121" s="14" t="s">
        <v>3030</v>
      </c>
      <c r="D121" s="16">
        <v>45873</v>
      </c>
      <c r="E121" s="16"/>
      <c r="F121" s="14" t="s">
        <v>3031</v>
      </c>
      <c r="G121" s="14" t="s">
        <v>3012</v>
      </c>
      <c r="H121" s="14" t="s">
        <v>3013</v>
      </c>
      <c r="I121" s="15">
        <v>1200</v>
      </c>
      <c r="J121" s="77">
        <v>4</v>
      </c>
      <c r="K121" s="92"/>
    </row>
    <row r="122" spans="1:11" ht="20.399999999999999" x14ac:dyDescent="0.25">
      <c r="A122" s="14" t="s">
        <v>2291</v>
      </c>
      <c r="B122" s="14" t="s">
        <v>3032</v>
      </c>
      <c r="C122" s="14" t="s">
        <v>3033</v>
      </c>
      <c r="D122" s="16">
        <v>45904</v>
      </c>
      <c r="E122" s="16"/>
      <c r="F122" s="14" t="s">
        <v>3034</v>
      </c>
      <c r="G122" s="14" t="s">
        <v>3012</v>
      </c>
      <c r="H122" s="14" t="s">
        <v>3013</v>
      </c>
      <c r="I122" s="15">
        <v>1200</v>
      </c>
      <c r="J122" s="77">
        <v>4</v>
      </c>
      <c r="K122" s="92"/>
    </row>
    <row r="123" spans="1:11" ht="20.399999999999999" x14ac:dyDescent="0.25">
      <c r="A123" s="14" t="s">
        <v>2291</v>
      </c>
      <c r="B123" s="14" t="s">
        <v>3035</v>
      </c>
      <c r="C123" s="14" t="s">
        <v>3036</v>
      </c>
      <c r="D123" s="16">
        <v>45924</v>
      </c>
      <c r="E123" s="16"/>
      <c r="F123" s="14" t="s">
        <v>3037</v>
      </c>
      <c r="G123" s="14" t="s">
        <v>3012</v>
      </c>
      <c r="H123" s="14" t="s">
        <v>3013</v>
      </c>
      <c r="I123" s="15">
        <v>1200</v>
      </c>
      <c r="J123" s="77">
        <v>4</v>
      </c>
      <c r="K123" s="92"/>
    </row>
    <row r="124" spans="1:11" ht="20.399999999999999" x14ac:dyDescent="0.25">
      <c r="A124" s="14" t="s">
        <v>2291</v>
      </c>
      <c r="B124" s="14" t="s">
        <v>3038</v>
      </c>
      <c r="C124" s="14" t="s">
        <v>3039</v>
      </c>
      <c r="D124" s="16">
        <v>45958</v>
      </c>
      <c r="E124" s="16"/>
      <c r="F124" s="14" t="s">
        <v>3040</v>
      </c>
      <c r="G124" s="14" t="s">
        <v>3012</v>
      </c>
      <c r="H124" s="14" t="s">
        <v>3013</v>
      </c>
      <c r="I124" s="15">
        <v>1200</v>
      </c>
      <c r="J124" s="77">
        <v>4</v>
      </c>
      <c r="K124" s="92"/>
    </row>
    <row r="125" spans="1:11" ht="20.399999999999999" x14ac:dyDescent="0.25">
      <c r="A125" s="14" t="s">
        <v>2291</v>
      </c>
      <c r="B125" s="14" t="s">
        <v>3041</v>
      </c>
      <c r="C125" s="14" t="s">
        <v>3042</v>
      </c>
      <c r="D125" s="16">
        <v>46000</v>
      </c>
      <c r="E125" s="16"/>
      <c r="F125" s="14" t="s">
        <v>3043</v>
      </c>
      <c r="G125" s="14" t="s">
        <v>3012</v>
      </c>
      <c r="H125" s="14" t="s">
        <v>3013</v>
      </c>
      <c r="I125" s="15">
        <v>1200</v>
      </c>
      <c r="J125" s="77">
        <v>4</v>
      </c>
      <c r="K125" s="92"/>
    </row>
    <row r="126" spans="1:11" ht="20.399999999999999" x14ac:dyDescent="0.25">
      <c r="A126" s="14" t="s">
        <v>2291</v>
      </c>
      <c r="B126" s="14" t="s">
        <v>3044</v>
      </c>
      <c r="C126" s="14" t="s">
        <v>3045</v>
      </c>
      <c r="D126" s="16">
        <v>46010</v>
      </c>
      <c r="E126" s="16"/>
      <c r="F126" s="14" t="s">
        <v>3046</v>
      </c>
      <c r="G126" s="14" t="s">
        <v>3012</v>
      </c>
      <c r="H126" s="14" t="s">
        <v>3013</v>
      </c>
      <c r="I126" s="15">
        <v>1200</v>
      </c>
      <c r="J126" s="77">
        <v>4</v>
      </c>
      <c r="K126" s="92"/>
    </row>
    <row r="127" spans="1:11" ht="13.2" x14ac:dyDescent="0.25">
      <c r="A127" s="14" t="s">
        <v>2291</v>
      </c>
      <c r="B127" s="14" t="s">
        <v>3047</v>
      </c>
      <c r="C127" s="14" t="s">
        <v>3048</v>
      </c>
      <c r="D127" s="16">
        <v>46010</v>
      </c>
      <c r="E127" s="16"/>
      <c r="F127" s="14" t="s">
        <v>3049</v>
      </c>
      <c r="G127" s="14" t="s">
        <v>3012</v>
      </c>
      <c r="H127" s="14" t="s">
        <v>3013</v>
      </c>
      <c r="I127" s="15">
        <v>1200</v>
      </c>
      <c r="J127" s="77">
        <v>4</v>
      </c>
      <c r="K127" s="92"/>
    </row>
    <row r="128" spans="1:11" ht="20.399999999999999" x14ac:dyDescent="0.25">
      <c r="A128" s="14" t="s">
        <v>2291</v>
      </c>
      <c r="B128" s="14" t="s">
        <v>3050</v>
      </c>
      <c r="C128" s="14" t="s">
        <v>3051</v>
      </c>
      <c r="D128" s="16">
        <v>45720</v>
      </c>
      <c r="E128" s="16"/>
      <c r="F128" s="14" t="s">
        <v>3052</v>
      </c>
      <c r="G128" s="14" t="s">
        <v>3012</v>
      </c>
      <c r="H128" s="14" t="s">
        <v>3013</v>
      </c>
      <c r="I128" s="15">
        <v>186.84</v>
      </c>
      <c r="J128" s="77">
        <v>4</v>
      </c>
      <c r="K128" s="92"/>
    </row>
    <row r="129" spans="1:11" ht="20.399999999999999" x14ac:dyDescent="0.25">
      <c r="A129" s="14" t="s">
        <v>2291</v>
      </c>
      <c r="B129" s="14" t="s">
        <v>3053</v>
      </c>
      <c r="C129" s="14" t="s">
        <v>3054</v>
      </c>
      <c r="D129" s="16">
        <v>45755</v>
      </c>
      <c r="E129" s="16"/>
      <c r="F129" s="14" t="s">
        <v>3055</v>
      </c>
      <c r="G129" s="14" t="s">
        <v>3012</v>
      </c>
      <c r="H129" s="14" t="s">
        <v>3013</v>
      </c>
      <c r="I129" s="15">
        <v>157.06</v>
      </c>
      <c r="J129" s="77">
        <v>4</v>
      </c>
      <c r="K129" s="92"/>
    </row>
    <row r="130" spans="1:11" ht="20.399999999999999" x14ac:dyDescent="0.25">
      <c r="A130" s="14" t="s">
        <v>2291</v>
      </c>
      <c r="B130" s="14" t="s">
        <v>3056</v>
      </c>
      <c r="C130" s="14" t="s">
        <v>3057</v>
      </c>
      <c r="D130" s="16">
        <v>45789</v>
      </c>
      <c r="E130" s="16"/>
      <c r="F130" s="14" t="s">
        <v>3058</v>
      </c>
      <c r="G130" s="14" t="s">
        <v>3012</v>
      </c>
      <c r="H130" s="14" t="s">
        <v>3013</v>
      </c>
      <c r="I130" s="15">
        <v>141.94999999999999</v>
      </c>
      <c r="J130" s="77">
        <v>4</v>
      </c>
      <c r="K130" s="92"/>
    </row>
    <row r="131" spans="1:11" ht="20.399999999999999" x14ac:dyDescent="0.25">
      <c r="A131" s="14" t="s">
        <v>2291</v>
      </c>
      <c r="B131" s="14" t="s">
        <v>3059</v>
      </c>
      <c r="C131" s="14" t="s">
        <v>3060</v>
      </c>
      <c r="D131" s="16">
        <v>45819</v>
      </c>
      <c r="E131" s="16"/>
      <c r="F131" s="14" t="s">
        <v>3061</v>
      </c>
      <c r="G131" s="14" t="s">
        <v>3012</v>
      </c>
      <c r="H131" s="14" t="s">
        <v>3013</v>
      </c>
      <c r="I131" s="15">
        <v>126.84</v>
      </c>
      <c r="J131" s="77">
        <v>4</v>
      </c>
      <c r="K131" s="92"/>
    </row>
    <row r="132" spans="1:11" ht="20.399999999999999" x14ac:dyDescent="0.25">
      <c r="A132" s="14" t="s">
        <v>2291</v>
      </c>
      <c r="B132" s="14" t="s">
        <v>3062</v>
      </c>
      <c r="C132" s="14" t="s">
        <v>3063</v>
      </c>
      <c r="D132" s="16">
        <v>45845</v>
      </c>
      <c r="E132" s="16"/>
      <c r="F132" s="14" t="s">
        <v>3064</v>
      </c>
      <c r="G132" s="14" t="s">
        <v>3012</v>
      </c>
      <c r="H132" s="14" t="s">
        <v>3013</v>
      </c>
      <c r="I132" s="15">
        <v>141.94999999999999</v>
      </c>
      <c r="J132" s="77">
        <v>4</v>
      </c>
      <c r="K132" s="92"/>
    </row>
    <row r="133" spans="1:11" ht="20.399999999999999" x14ac:dyDescent="0.25">
      <c r="A133" s="14" t="s">
        <v>2291</v>
      </c>
      <c r="B133" s="14" t="s">
        <v>3065</v>
      </c>
      <c r="C133" s="14" t="s">
        <v>3066</v>
      </c>
      <c r="D133" s="16">
        <v>45874</v>
      </c>
      <c r="E133" s="16"/>
      <c r="F133" s="14" t="s">
        <v>3067</v>
      </c>
      <c r="G133" s="14" t="s">
        <v>3012</v>
      </c>
      <c r="H133" s="14" t="s">
        <v>3013</v>
      </c>
      <c r="I133" s="15">
        <v>157.06</v>
      </c>
      <c r="J133" s="77">
        <v>4</v>
      </c>
      <c r="K133" s="92"/>
    </row>
    <row r="134" spans="1:11" ht="20.399999999999999" x14ac:dyDescent="0.25">
      <c r="A134" s="14" t="s">
        <v>2291</v>
      </c>
      <c r="B134" s="14" t="s">
        <v>3068</v>
      </c>
      <c r="C134" s="14" t="s">
        <v>3069</v>
      </c>
      <c r="D134" s="16">
        <v>45904</v>
      </c>
      <c r="E134" s="16"/>
      <c r="F134" s="14" t="s">
        <v>3070</v>
      </c>
      <c r="G134" s="14" t="s">
        <v>3012</v>
      </c>
      <c r="H134" s="14" t="s">
        <v>3013</v>
      </c>
      <c r="I134" s="15">
        <v>246.84</v>
      </c>
      <c r="J134" s="77">
        <v>4</v>
      </c>
      <c r="K134" s="92"/>
    </row>
    <row r="135" spans="1:11" ht="20.399999999999999" x14ac:dyDescent="0.25">
      <c r="A135" s="14" t="s">
        <v>2291</v>
      </c>
      <c r="B135" s="14" t="s">
        <v>3071</v>
      </c>
      <c r="C135" s="14" t="s">
        <v>3072</v>
      </c>
      <c r="D135" s="16">
        <v>45932</v>
      </c>
      <c r="E135" s="16"/>
      <c r="F135" s="14" t="s">
        <v>3073</v>
      </c>
      <c r="G135" s="14" t="s">
        <v>3012</v>
      </c>
      <c r="H135" s="14" t="s">
        <v>3013</v>
      </c>
      <c r="I135" s="15">
        <v>246.84</v>
      </c>
      <c r="J135" s="77">
        <v>4</v>
      </c>
      <c r="K135" s="92"/>
    </row>
    <row r="136" spans="1:11" ht="20.399999999999999" x14ac:dyDescent="0.25">
      <c r="A136" s="14" t="s">
        <v>2291</v>
      </c>
      <c r="B136" s="14" t="s">
        <v>3074</v>
      </c>
      <c r="C136" s="14" t="s">
        <v>3075</v>
      </c>
      <c r="D136" s="16">
        <v>45974</v>
      </c>
      <c r="E136" s="16"/>
      <c r="F136" s="14" t="s">
        <v>3076</v>
      </c>
      <c r="G136" s="14" t="s">
        <v>3012</v>
      </c>
      <c r="H136" s="14" t="s">
        <v>3013</v>
      </c>
      <c r="I136" s="15">
        <v>246.84</v>
      </c>
      <c r="J136" s="77">
        <v>4</v>
      </c>
      <c r="K136" s="92"/>
    </row>
    <row r="137" spans="1:11" ht="20.399999999999999" x14ac:dyDescent="0.25">
      <c r="A137" s="14" t="s">
        <v>2291</v>
      </c>
      <c r="B137" s="14" t="s">
        <v>3077</v>
      </c>
      <c r="C137" s="14" t="s">
        <v>3078</v>
      </c>
      <c r="D137" s="16">
        <v>46000</v>
      </c>
      <c r="E137" s="16"/>
      <c r="F137" s="14" t="s">
        <v>3079</v>
      </c>
      <c r="G137" s="14" t="s">
        <v>3012</v>
      </c>
      <c r="H137" s="14" t="s">
        <v>3013</v>
      </c>
      <c r="I137" s="15">
        <v>246.84</v>
      </c>
      <c r="J137" s="77">
        <v>4</v>
      </c>
      <c r="K137" s="92"/>
    </row>
    <row r="138" spans="1:11" ht="20.399999999999999" x14ac:dyDescent="0.25">
      <c r="A138" s="14" t="s">
        <v>2291</v>
      </c>
      <c r="B138" s="14" t="s">
        <v>3080</v>
      </c>
      <c r="C138" s="14" t="s">
        <v>3081</v>
      </c>
      <c r="D138" s="16">
        <v>46021</v>
      </c>
      <c r="E138" s="16"/>
      <c r="F138" s="14" t="s">
        <v>3082</v>
      </c>
      <c r="G138" s="14" t="s">
        <v>3012</v>
      </c>
      <c r="H138" s="14" t="s">
        <v>3013</v>
      </c>
      <c r="I138" s="15">
        <v>246.84</v>
      </c>
      <c r="J138" s="77">
        <v>4</v>
      </c>
      <c r="K138" s="92"/>
    </row>
    <row r="139" spans="1:11" ht="20.399999999999999" x14ac:dyDescent="0.25">
      <c r="A139" s="14" t="s">
        <v>2291</v>
      </c>
      <c r="B139" s="14" t="s">
        <v>2913</v>
      </c>
      <c r="C139" s="14" t="s">
        <v>2914</v>
      </c>
      <c r="D139" s="16">
        <v>45671</v>
      </c>
      <c r="E139" s="16"/>
      <c r="F139" s="14" t="s">
        <v>2915</v>
      </c>
      <c r="G139" s="14" t="s">
        <v>2916</v>
      </c>
      <c r="H139" s="14" t="s">
        <v>2917</v>
      </c>
      <c r="I139" s="15">
        <v>1427</v>
      </c>
      <c r="J139" s="77">
        <v>4</v>
      </c>
      <c r="K139" s="92"/>
    </row>
    <row r="140" spans="1:11" ht="20.399999999999999" x14ac:dyDescent="0.25">
      <c r="A140" s="14" t="s">
        <v>2291</v>
      </c>
      <c r="B140" s="14" t="s">
        <v>2918</v>
      </c>
      <c r="C140" s="14" t="s">
        <v>2919</v>
      </c>
      <c r="D140" s="16">
        <v>45691</v>
      </c>
      <c r="E140" s="16"/>
      <c r="F140" s="14" t="s">
        <v>2920</v>
      </c>
      <c r="G140" s="14" t="s">
        <v>2916</v>
      </c>
      <c r="H140" s="14" t="s">
        <v>2917</v>
      </c>
      <c r="I140" s="15">
        <v>1427</v>
      </c>
      <c r="J140" s="77">
        <v>4</v>
      </c>
      <c r="K140" s="92"/>
    </row>
    <row r="141" spans="1:11" ht="20.399999999999999" x14ac:dyDescent="0.25">
      <c r="A141" s="14" t="s">
        <v>2291</v>
      </c>
      <c r="B141" s="14" t="s">
        <v>2921</v>
      </c>
      <c r="C141" s="14" t="s">
        <v>2922</v>
      </c>
      <c r="D141" s="16">
        <v>45720</v>
      </c>
      <c r="E141" s="16"/>
      <c r="F141" s="14" t="s">
        <v>2923</v>
      </c>
      <c r="G141" s="14" t="s">
        <v>2916</v>
      </c>
      <c r="H141" s="14" t="s">
        <v>2917</v>
      </c>
      <c r="I141" s="15">
        <v>1427</v>
      </c>
      <c r="J141" s="77">
        <v>4</v>
      </c>
      <c r="K141" s="92"/>
    </row>
    <row r="142" spans="1:11" ht="20.399999999999999" x14ac:dyDescent="0.25">
      <c r="A142" s="14" t="s">
        <v>2291</v>
      </c>
      <c r="B142" s="14" t="s">
        <v>2924</v>
      </c>
      <c r="C142" s="14" t="s">
        <v>2925</v>
      </c>
      <c r="D142" s="16">
        <v>45749</v>
      </c>
      <c r="E142" s="16"/>
      <c r="F142" s="14" t="s">
        <v>2926</v>
      </c>
      <c r="G142" s="14" t="s">
        <v>2916</v>
      </c>
      <c r="H142" s="14" t="s">
        <v>2917</v>
      </c>
      <c r="I142" s="15">
        <v>1427</v>
      </c>
      <c r="J142" s="77">
        <v>4</v>
      </c>
      <c r="K142" s="92"/>
    </row>
    <row r="143" spans="1:11" ht="20.399999999999999" x14ac:dyDescent="0.25">
      <c r="A143" s="14" t="s">
        <v>2291</v>
      </c>
      <c r="B143" s="14" t="s">
        <v>2927</v>
      </c>
      <c r="C143" s="14" t="s">
        <v>2928</v>
      </c>
      <c r="D143" s="16">
        <v>45789</v>
      </c>
      <c r="E143" s="16"/>
      <c r="F143" s="14" t="s">
        <v>2929</v>
      </c>
      <c r="G143" s="14" t="s">
        <v>2916</v>
      </c>
      <c r="H143" s="14" t="s">
        <v>2917</v>
      </c>
      <c r="I143" s="15">
        <v>1427</v>
      </c>
      <c r="J143" s="77">
        <v>4</v>
      </c>
      <c r="K143" s="92"/>
    </row>
    <row r="144" spans="1:11" ht="20.399999999999999" x14ac:dyDescent="0.25">
      <c r="A144" s="14" t="s">
        <v>2291</v>
      </c>
      <c r="B144" s="14" t="s">
        <v>2930</v>
      </c>
      <c r="C144" s="14" t="s">
        <v>2931</v>
      </c>
      <c r="D144" s="16">
        <v>45811</v>
      </c>
      <c r="E144" s="16"/>
      <c r="F144" s="14" t="s">
        <v>2932</v>
      </c>
      <c r="G144" s="14" t="s">
        <v>2916</v>
      </c>
      <c r="H144" s="14" t="s">
        <v>2917</v>
      </c>
      <c r="I144" s="15">
        <v>1427</v>
      </c>
      <c r="J144" s="77">
        <v>4</v>
      </c>
      <c r="K144" s="92"/>
    </row>
    <row r="145" spans="1:11" ht="20.399999999999999" x14ac:dyDescent="0.25">
      <c r="A145" s="14" t="s">
        <v>2291</v>
      </c>
      <c r="B145" s="14" t="s">
        <v>2933</v>
      </c>
      <c r="C145" s="14" t="s">
        <v>2934</v>
      </c>
      <c r="D145" s="16">
        <v>45845</v>
      </c>
      <c r="E145" s="16"/>
      <c r="F145" s="14" t="s">
        <v>2935</v>
      </c>
      <c r="G145" s="14" t="s">
        <v>2916</v>
      </c>
      <c r="H145" s="14" t="s">
        <v>2917</v>
      </c>
      <c r="I145" s="15">
        <v>1427</v>
      </c>
      <c r="J145" s="77">
        <v>4</v>
      </c>
      <c r="K145" s="92"/>
    </row>
    <row r="146" spans="1:11" ht="20.399999999999999" x14ac:dyDescent="0.25">
      <c r="A146" s="14" t="s">
        <v>2291</v>
      </c>
      <c r="B146" s="14" t="s">
        <v>2936</v>
      </c>
      <c r="C146" s="14" t="s">
        <v>2937</v>
      </c>
      <c r="D146" s="16">
        <v>45874</v>
      </c>
      <c r="E146" s="16"/>
      <c r="F146" s="14" t="s">
        <v>2938</v>
      </c>
      <c r="G146" s="14" t="s">
        <v>2916</v>
      </c>
      <c r="H146" s="14" t="s">
        <v>2917</v>
      </c>
      <c r="I146" s="15">
        <v>1427</v>
      </c>
      <c r="J146" s="77">
        <v>4</v>
      </c>
      <c r="K146" s="92"/>
    </row>
    <row r="147" spans="1:11" ht="20.399999999999999" x14ac:dyDescent="0.25">
      <c r="A147" s="14" t="s">
        <v>2291</v>
      </c>
      <c r="B147" s="14" t="s">
        <v>2939</v>
      </c>
      <c r="C147" s="14" t="s">
        <v>2940</v>
      </c>
      <c r="D147" s="16">
        <v>45904</v>
      </c>
      <c r="E147" s="16"/>
      <c r="F147" s="14" t="s">
        <v>2941</v>
      </c>
      <c r="G147" s="14" t="s">
        <v>2916</v>
      </c>
      <c r="H147" s="14" t="s">
        <v>2917</v>
      </c>
      <c r="I147" s="15">
        <v>1427</v>
      </c>
      <c r="J147" s="77">
        <v>4</v>
      </c>
      <c r="K147" s="92"/>
    </row>
    <row r="148" spans="1:11" ht="20.399999999999999" x14ac:dyDescent="0.25">
      <c r="A148" s="14" t="s">
        <v>2291</v>
      </c>
      <c r="B148" s="14" t="s">
        <v>2942</v>
      </c>
      <c r="C148" s="14" t="s">
        <v>2943</v>
      </c>
      <c r="D148" s="16">
        <v>45936</v>
      </c>
      <c r="E148" s="16"/>
      <c r="F148" s="14" t="s">
        <v>2944</v>
      </c>
      <c r="G148" s="14" t="s">
        <v>2916</v>
      </c>
      <c r="H148" s="14" t="s">
        <v>2917</v>
      </c>
      <c r="I148" s="15">
        <v>1427</v>
      </c>
      <c r="J148" s="77">
        <v>4</v>
      </c>
      <c r="K148" s="92"/>
    </row>
    <row r="149" spans="1:11" ht="30.6" x14ac:dyDescent="0.25">
      <c r="A149" s="14" t="s">
        <v>2291</v>
      </c>
      <c r="B149" s="14" t="s">
        <v>2945</v>
      </c>
      <c r="C149" s="14" t="s">
        <v>2946</v>
      </c>
      <c r="D149" s="16">
        <v>45671</v>
      </c>
      <c r="E149" s="16"/>
      <c r="F149" s="14" t="s">
        <v>2947</v>
      </c>
      <c r="G149" s="14" t="s">
        <v>2916</v>
      </c>
      <c r="H149" s="14" t="s">
        <v>2917</v>
      </c>
      <c r="I149" s="15">
        <v>642.48</v>
      </c>
      <c r="J149" s="77">
        <v>4</v>
      </c>
      <c r="K149" s="92"/>
    </row>
    <row r="150" spans="1:11" ht="30.6" x14ac:dyDescent="0.25">
      <c r="A150" s="14" t="s">
        <v>2291</v>
      </c>
      <c r="B150" s="14" t="s">
        <v>2948</v>
      </c>
      <c r="C150" s="14" t="s">
        <v>2949</v>
      </c>
      <c r="D150" s="16">
        <v>45691</v>
      </c>
      <c r="E150" s="16"/>
      <c r="F150" s="14" t="s">
        <v>2950</v>
      </c>
      <c r="G150" s="14" t="s">
        <v>2916</v>
      </c>
      <c r="H150" s="14" t="s">
        <v>2917</v>
      </c>
      <c r="I150" s="15">
        <v>642.48</v>
      </c>
      <c r="J150" s="77">
        <v>4</v>
      </c>
      <c r="K150" s="92"/>
    </row>
    <row r="151" spans="1:11" ht="30.6" x14ac:dyDescent="0.25">
      <c r="A151" s="14" t="s">
        <v>2291</v>
      </c>
      <c r="B151" s="14" t="s">
        <v>2951</v>
      </c>
      <c r="C151" s="14" t="s">
        <v>2952</v>
      </c>
      <c r="D151" s="16">
        <v>45720</v>
      </c>
      <c r="E151" s="16"/>
      <c r="F151" s="14" t="s">
        <v>2953</v>
      </c>
      <c r="G151" s="14" t="s">
        <v>2916</v>
      </c>
      <c r="H151" s="14" t="s">
        <v>2917</v>
      </c>
      <c r="I151" s="15">
        <v>642.48</v>
      </c>
      <c r="J151" s="77">
        <v>4</v>
      </c>
      <c r="K151" s="92"/>
    </row>
    <row r="152" spans="1:11" ht="30.6" x14ac:dyDescent="0.25">
      <c r="A152" s="14" t="s">
        <v>2291</v>
      </c>
      <c r="B152" s="14" t="s">
        <v>2954</v>
      </c>
      <c r="C152" s="14" t="s">
        <v>2955</v>
      </c>
      <c r="D152" s="16">
        <v>45749</v>
      </c>
      <c r="E152" s="16"/>
      <c r="F152" s="14" t="s">
        <v>2956</v>
      </c>
      <c r="G152" s="14" t="s">
        <v>2916</v>
      </c>
      <c r="H152" s="14" t="s">
        <v>2917</v>
      </c>
      <c r="I152" s="15">
        <v>642.48</v>
      </c>
      <c r="J152" s="77">
        <v>4</v>
      </c>
      <c r="K152" s="92"/>
    </row>
    <row r="153" spans="1:11" ht="30.6" x14ac:dyDescent="0.25">
      <c r="A153" s="14" t="s">
        <v>2291</v>
      </c>
      <c r="B153" s="14" t="s">
        <v>2957</v>
      </c>
      <c r="C153" s="14" t="s">
        <v>2958</v>
      </c>
      <c r="D153" s="16">
        <v>45789</v>
      </c>
      <c r="E153" s="16"/>
      <c r="F153" s="14" t="s">
        <v>2959</v>
      </c>
      <c r="G153" s="14" t="s">
        <v>2916</v>
      </c>
      <c r="H153" s="14" t="s">
        <v>2917</v>
      </c>
      <c r="I153" s="15">
        <v>642.48</v>
      </c>
      <c r="J153" s="77">
        <v>4</v>
      </c>
      <c r="K153" s="92"/>
    </row>
    <row r="154" spans="1:11" ht="30.6" x14ac:dyDescent="0.25">
      <c r="A154" s="14" t="s">
        <v>2291</v>
      </c>
      <c r="B154" s="14" t="s">
        <v>2960</v>
      </c>
      <c r="C154" s="14" t="s">
        <v>2961</v>
      </c>
      <c r="D154" s="16">
        <v>45811</v>
      </c>
      <c r="E154" s="16"/>
      <c r="F154" s="14" t="s">
        <v>2962</v>
      </c>
      <c r="G154" s="14" t="s">
        <v>2916</v>
      </c>
      <c r="H154" s="14" t="s">
        <v>2917</v>
      </c>
      <c r="I154" s="15">
        <v>642.48</v>
      </c>
      <c r="J154" s="77">
        <v>4</v>
      </c>
      <c r="K154" s="92"/>
    </row>
    <row r="155" spans="1:11" ht="30.6" x14ac:dyDescent="0.25">
      <c r="A155" s="14" t="s">
        <v>2291</v>
      </c>
      <c r="B155" s="14" t="s">
        <v>2963</v>
      </c>
      <c r="C155" s="14" t="s">
        <v>2964</v>
      </c>
      <c r="D155" s="16">
        <v>45845</v>
      </c>
      <c r="E155" s="16"/>
      <c r="F155" s="14" t="s">
        <v>2965</v>
      </c>
      <c r="G155" s="14" t="s">
        <v>2916</v>
      </c>
      <c r="H155" s="14" t="s">
        <v>2917</v>
      </c>
      <c r="I155" s="15">
        <v>642.48</v>
      </c>
      <c r="J155" s="77">
        <v>4</v>
      </c>
      <c r="K155" s="92"/>
    </row>
    <row r="156" spans="1:11" ht="30.6" x14ac:dyDescent="0.25">
      <c r="A156" s="14" t="s">
        <v>2291</v>
      </c>
      <c r="B156" s="14" t="s">
        <v>2966</v>
      </c>
      <c r="C156" s="14" t="s">
        <v>2967</v>
      </c>
      <c r="D156" s="16">
        <v>45874</v>
      </c>
      <c r="E156" s="16"/>
      <c r="F156" s="14" t="s">
        <v>2968</v>
      </c>
      <c r="G156" s="14" t="s">
        <v>2916</v>
      </c>
      <c r="H156" s="14" t="s">
        <v>2917</v>
      </c>
      <c r="I156" s="15">
        <v>642.48</v>
      </c>
      <c r="J156" s="77">
        <v>4</v>
      </c>
      <c r="K156" s="92"/>
    </row>
    <row r="157" spans="1:11" ht="30.6" x14ac:dyDescent="0.25">
      <c r="A157" s="14" t="s">
        <v>2291</v>
      </c>
      <c r="B157" s="14" t="s">
        <v>2969</v>
      </c>
      <c r="C157" s="14" t="s">
        <v>2970</v>
      </c>
      <c r="D157" s="16">
        <v>45904</v>
      </c>
      <c r="E157" s="16"/>
      <c r="F157" s="14" t="s">
        <v>2971</v>
      </c>
      <c r="G157" s="14" t="s">
        <v>2916</v>
      </c>
      <c r="H157" s="14" t="s">
        <v>2917</v>
      </c>
      <c r="I157" s="15">
        <v>642.48</v>
      </c>
      <c r="J157" s="77">
        <v>4</v>
      </c>
      <c r="K157" s="92"/>
    </row>
    <row r="158" spans="1:11" ht="30.6" x14ac:dyDescent="0.25">
      <c r="A158" s="14" t="s">
        <v>2291</v>
      </c>
      <c r="B158" s="14" t="s">
        <v>2972</v>
      </c>
      <c r="C158" s="14" t="s">
        <v>2973</v>
      </c>
      <c r="D158" s="16">
        <v>45936</v>
      </c>
      <c r="E158" s="16"/>
      <c r="F158" s="14" t="s">
        <v>2974</v>
      </c>
      <c r="G158" s="14" t="s">
        <v>2916</v>
      </c>
      <c r="H158" s="14" t="s">
        <v>2917</v>
      </c>
      <c r="I158" s="15">
        <v>642.48</v>
      </c>
      <c r="J158" s="77">
        <v>4</v>
      </c>
      <c r="K158" s="92"/>
    </row>
    <row r="159" spans="1:11" ht="13.2" x14ac:dyDescent="0.25">
      <c r="A159" s="14" t="s">
        <v>2291</v>
      </c>
      <c r="B159" s="14" t="s">
        <v>2975</v>
      </c>
      <c r="C159" s="14" t="s">
        <v>2976</v>
      </c>
      <c r="D159" s="16">
        <v>45729</v>
      </c>
      <c r="E159" s="16"/>
      <c r="F159" s="14" t="s">
        <v>2977</v>
      </c>
      <c r="G159" s="14" t="s">
        <v>2916</v>
      </c>
      <c r="H159" s="14" t="s">
        <v>2917</v>
      </c>
      <c r="I159" s="15">
        <v>55.55</v>
      </c>
      <c r="J159" s="77">
        <v>4</v>
      </c>
      <c r="K159" s="92"/>
    </row>
    <row r="160" spans="1:11" ht="13.2" x14ac:dyDescent="0.25">
      <c r="A160" s="14" t="s">
        <v>2291</v>
      </c>
      <c r="B160" s="14" t="s">
        <v>2978</v>
      </c>
      <c r="C160" s="14" t="s">
        <v>2979</v>
      </c>
      <c r="D160" s="16">
        <v>45735</v>
      </c>
      <c r="E160" s="16"/>
      <c r="F160" s="14" t="s">
        <v>2980</v>
      </c>
      <c r="G160" s="14" t="s">
        <v>2916</v>
      </c>
      <c r="H160" s="14" t="s">
        <v>2917</v>
      </c>
      <c r="I160" s="15">
        <v>41.55</v>
      </c>
      <c r="J160" s="77">
        <v>4</v>
      </c>
      <c r="K160" s="92"/>
    </row>
    <row r="161" spans="1:11" ht="13.2" x14ac:dyDescent="0.25">
      <c r="A161" s="14" t="s">
        <v>2291</v>
      </c>
      <c r="B161" s="14" t="s">
        <v>2981</v>
      </c>
      <c r="C161" s="14" t="s">
        <v>2982</v>
      </c>
      <c r="D161" s="16">
        <v>45777</v>
      </c>
      <c r="E161" s="16"/>
      <c r="F161" s="14" t="s">
        <v>2983</v>
      </c>
      <c r="G161" s="14" t="s">
        <v>2916</v>
      </c>
      <c r="H161" s="14" t="s">
        <v>2917</v>
      </c>
      <c r="I161" s="15">
        <v>43.05</v>
      </c>
      <c r="J161" s="77">
        <v>4</v>
      </c>
      <c r="K161" s="92"/>
    </row>
    <row r="162" spans="1:11" ht="13.2" x14ac:dyDescent="0.25">
      <c r="A162" s="14" t="s">
        <v>2291</v>
      </c>
      <c r="B162" s="14" t="s">
        <v>2984</v>
      </c>
      <c r="C162" s="14" t="s">
        <v>2985</v>
      </c>
      <c r="D162" s="16">
        <v>45797</v>
      </c>
      <c r="E162" s="16"/>
      <c r="F162" s="14" t="s">
        <v>2986</v>
      </c>
      <c r="G162" s="14" t="s">
        <v>2916</v>
      </c>
      <c r="H162" s="14" t="s">
        <v>2917</v>
      </c>
      <c r="I162" s="15">
        <v>30.75</v>
      </c>
      <c r="J162" s="77">
        <v>4</v>
      </c>
      <c r="K162" s="92"/>
    </row>
    <row r="163" spans="1:11" ht="13.2" x14ac:dyDescent="0.25">
      <c r="A163" s="14" t="s">
        <v>2291</v>
      </c>
      <c r="B163" s="14" t="s">
        <v>2987</v>
      </c>
      <c r="C163" s="14" t="s">
        <v>2988</v>
      </c>
      <c r="D163" s="16">
        <v>45824</v>
      </c>
      <c r="E163" s="16"/>
      <c r="F163" s="14" t="s">
        <v>2989</v>
      </c>
      <c r="G163" s="14" t="s">
        <v>2916</v>
      </c>
      <c r="H163" s="14" t="s">
        <v>2917</v>
      </c>
      <c r="I163" s="15">
        <v>54.05</v>
      </c>
      <c r="J163" s="77">
        <v>4</v>
      </c>
      <c r="K163" s="92"/>
    </row>
    <row r="164" spans="1:11" ht="13.2" x14ac:dyDescent="0.25">
      <c r="A164" s="14" t="s">
        <v>2291</v>
      </c>
      <c r="B164" s="14" t="s">
        <v>2990</v>
      </c>
      <c r="C164" s="14" t="s">
        <v>2991</v>
      </c>
      <c r="D164" s="16">
        <v>45856</v>
      </c>
      <c r="E164" s="16"/>
      <c r="F164" s="14" t="s">
        <v>2992</v>
      </c>
      <c r="G164" s="14" t="s">
        <v>2916</v>
      </c>
      <c r="H164" s="14" t="s">
        <v>2917</v>
      </c>
      <c r="I164" s="15">
        <v>31.95</v>
      </c>
      <c r="J164" s="77">
        <v>4</v>
      </c>
      <c r="K164" s="92"/>
    </row>
    <row r="165" spans="1:11" ht="13.2" x14ac:dyDescent="0.25">
      <c r="A165" s="14" t="s">
        <v>2291</v>
      </c>
      <c r="B165" s="14" t="s">
        <v>2993</v>
      </c>
      <c r="C165" s="14" t="s">
        <v>2994</v>
      </c>
      <c r="D165" s="16">
        <v>45881</v>
      </c>
      <c r="E165" s="16"/>
      <c r="F165" s="14" t="s">
        <v>2995</v>
      </c>
      <c r="G165" s="14" t="s">
        <v>2916</v>
      </c>
      <c r="H165" s="14" t="s">
        <v>2917</v>
      </c>
      <c r="I165" s="15">
        <v>43.65</v>
      </c>
      <c r="J165" s="77">
        <v>4</v>
      </c>
      <c r="K165" s="92"/>
    </row>
    <row r="166" spans="1:11" ht="13.2" x14ac:dyDescent="0.25">
      <c r="A166" s="14" t="s">
        <v>2291</v>
      </c>
      <c r="B166" s="14" t="s">
        <v>2996</v>
      </c>
      <c r="C166" s="14" t="s">
        <v>2997</v>
      </c>
      <c r="D166" s="16">
        <v>45924</v>
      </c>
      <c r="E166" s="16"/>
      <c r="F166" s="14" t="s">
        <v>2998</v>
      </c>
      <c r="G166" s="14" t="s">
        <v>2916</v>
      </c>
      <c r="H166" s="14" t="s">
        <v>2917</v>
      </c>
      <c r="I166" s="15">
        <v>48.75</v>
      </c>
      <c r="J166" s="77">
        <v>4</v>
      </c>
      <c r="K166" s="92"/>
    </row>
    <row r="167" spans="1:11" ht="13.2" x14ac:dyDescent="0.25">
      <c r="A167" s="14" t="s">
        <v>2291</v>
      </c>
      <c r="B167" s="14" t="s">
        <v>2999</v>
      </c>
      <c r="C167" s="14" t="s">
        <v>3000</v>
      </c>
      <c r="D167" s="16">
        <v>46010</v>
      </c>
      <c r="E167" s="16"/>
      <c r="F167" s="14" t="s">
        <v>3001</v>
      </c>
      <c r="G167" s="14" t="s">
        <v>2916</v>
      </c>
      <c r="H167" s="14" t="s">
        <v>2917</v>
      </c>
      <c r="I167" s="15">
        <v>75.849999999999994</v>
      </c>
      <c r="J167" s="77">
        <v>4</v>
      </c>
      <c r="K167" s="92"/>
    </row>
    <row r="168" spans="1:11" ht="30.6" x14ac:dyDescent="0.25">
      <c r="A168" s="14" t="s">
        <v>2291</v>
      </c>
      <c r="B168" s="14" t="s">
        <v>3002</v>
      </c>
      <c r="C168" s="14" t="s">
        <v>3003</v>
      </c>
      <c r="D168" s="16">
        <v>45772</v>
      </c>
      <c r="E168" s="16"/>
      <c r="F168" s="14" t="s">
        <v>3004</v>
      </c>
      <c r="G168" s="14"/>
      <c r="H168" s="14" t="s">
        <v>3005</v>
      </c>
      <c r="I168" s="15">
        <v>750</v>
      </c>
      <c r="J168" s="77">
        <v>4</v>
      </c>
      <c r="K168" s="92"/>
    </row>
    <row r="169" spans="1:11" ht="13.2" x14ac:dyDescent="0.25">
      <c r="A169" s="14" t="s">
        <v>2291</v>
      </c>
      <c r="B169" s="14" t="s">
        <v>3006</v>
      </c>
      <c r="C169" s="14" t="s">
        <v>3007</v>
      </c>
      <c r="D169" s="16">
        <v>45980</v>
      </c>
      <c r="E169" s="16"/>
      <c r="F169" s="14" t="s">
        <v>3008</v>
      </c>
      <c r="G169" s="14"/>
      <c r="H169" s="14" t="s">
        <v>3005</v>
      </c>
      <c r="I169" s="15">
        <v>625</v>
      </c>
      <c r="J169" s="77">
        <v>4</v>
      </c>
      <c r="K169" s="92"/>
    </row>
    <row r="170" spans="1:11" ht="13.2" x14ac:dyDescent="0.25">
      <c r="A170" s="14" t="s">
        <v>2291</v>
      </c>
      <c r="B170" s="14" t="s">
        <v>3083</v>
      </c>
      <c r="C170" s="14" t="s">
        <v>3084</v>
      </c>
      <c r="D170" s="16">
        <v>45665</v>
      </c>
      <c r="E170" s="16"/>
      <c r="F170" s="14" t="s">
        <v>3085</v>
      </c>
      <c r="G170" s="14" t="s">
        <v>3086</v>
      </c>
      <c r="H170" s="14" t="s">
        <v>3087</v>
      </c>
      <c r="I170" s="15">
        <v>799.5</v>
      </c>
      <c r="J170" s="77">
        <v>4</v>
      </c>
      <c r="K170" s="92"/>
    </row>
    <row r="171" spans="1:11" ht="13.2" x14ac:dyDescent="0.25">
      <c r="A171" s="14" t="s">
        <v>2291</v>
      </c>
      <c r="B171" s="14" t="s">
        <v>3088</v>
      </c>
      <c r="C171" s="14" t="s">
        <v>3089</v>
      </c>
      <c r="D171" s="16">
        <v>45698</v>
      </c>
      <c r="E171" s="16"/>
      <c r="F171" s="14" t="s">
        <v>3090</v>
      </c>
      <c r="G171" s="14" t="s">
        <v>3086</v>
      </c>
      <c r="H171" s="14" t="s">
        <v>3087</v>
      </c>
      <c r="I171" s="15">
        <v>799.5</v>
      </c>
      <c r="J171" s="77">
        <v>4</v>
      </c>
      <c r="K171" s="92"/>
    </row>
    <row r="172" spans="1:11" ht="13.2" x14ac:dyDescent="0.25">
      <c r="A172" s="14" t="s">
        <v>2291</v>
      </c>
      <c r="B172" s="14" t="s">
        <v>3091</v>
      </c>
      <c r="C172" s="14" t="s">
        <v>3092</v>
      </c>
      <c r="D172" s="16">
        <v>45720</v>
      </c>
      <c r="E172" s="16"/>
      <c r="F172" s="14" t="s">
        <v>3093</v>
      </c>
      <c r="G172" s="14" t="s">
        <v>3086</v>
      </c>
      <c r="H172" s="14" t="s">
        <v>3087</v>
      </c>
      <c r="I172" s="15">
        <v>799.5</v>
      </c>
      <c r="J172" s="77">
        <v>4</v>
      </c>
      <c r="K172" s="92"/>
    </row>
    <row r="173" spans="1:11" ht="13.2" x14ac:dyDescent="0.25">
      <c r="A173" s="14" t="s">
        <v>2291</v>
      </c>
      <c r="B173" s="14" t="s">
        <v>3094</v>
      </c>
      <c r="C173" s="14" t="s">
        <v>3095</v>
      </c>
      <c r="D173" s="16">
        <v>45749</v>
      </c>
      <c r="E173" s="16"/>
      <c r="F173" s="14" t="s">
        <v>3096</v>
      </c>
      <c r="G173" s="14" t="s">
        <v>3086</v>
      </c>
      <c r="H173" s="14" t="s">
        <v>3087</v>
      </c>
      <c r="I173" s="15">
        <v>799.5</v>
      </c>
      <c r="J173" s="77">
        <v>4</v>
      </c>
      <c r="K173" s="92"/>
    </row>
    <row r="174" spans="1:11" ht="13.2" x14ac:dyDescent="0.25">
      <c r="A174" s="14" t="s">
        <v>2291</v>
      </c>
      <c r="B174" s="14" t="s">
        <v>3097</v>
      </c>
      <c r="C174" s="14" t="s">
        <v>3098</v>
      </c>
      <c r="D174" s="16">
        <v>45789</v>
      </c>
      <c r="E174" s="16"/>
      <c r="F174" s="14" t="s">
        <v>3099</v>
      </c>
      <c r="G174" s="14" t="s">
        <v>3086</v>
      </c>
      <c r="H174" s="14" t="s">
        <v>3087</v>
      </c>
      <c r="I174" s="15">
        <v>799.5</v>
      </c>
      <c r="J174" s="77">
        <v>4</v>
      </c>
      <c r="K174" s="92"/>
    </row>
    <row r="175" spans="1:11" ht="13.2" x14ac:dyDescent="0.25">
      <c r="A175" s="14" t="s">
        <v>2291</v>
      </c>
      <c r="B175" s="14" t="s">
        <v>3100</v>
      </c>
      <c r="C175" s="14" t="s">
        <v>3101</v>
      </c>
      <c r="D175" s="16">
        <v>45811</v>
      </c>
      <c r="E175" s="16"/>
      <c r="F175" s="14" t="s">
        <v>3102</v>
      </c>
      <c r="G175" s="14" t="s">
        <v>3086</v>
      </c>
      <c r="H175" s="14" t="s">
        <v>3087</v>
      </c>
      <c r="I175" s="15">
        <v>799.5</v>
      </c>
      <c r="J175" s="77">
        <v>4</v>
      </c>
      <c r="K175" s="92"/>
    </row>
    <row r="176" spans="1:11" ht="13.2" x14ac:dyDescent="0.25">
      <c r="A176" s="14" t="s">
        <v>2291</v>
      </c>
      <c r="B176" s="14" t="s">
        <v>3103</v>
      </c>
      <c r="C176" s="14" t="s">
        <v>3104</v>
      </c>
      <c r="D176" s="16">
        <v>45845</v>
      </c>
      <c r="E176" s="16"/>
      <c r="F176" s="14" t="s">
        <v>3105</v>
      </c>
      <c r="G176" s="14" t="s">
        <v>3086</v>
      </c>
      <c r="H176" s="14" t="s">
        <v>3087</v>
      </c>
      <c r="I176" s="15">
        <v>799.5</v>
      </c>
      <c r="J176" s="77">
        <v>4</v>
      </c>
      <c r="K176" s="92"/>
    </row>
    <row r="177" spans="1:11" ht="13.2" x14ac:dyDescent="0.25">
      <c r="A177" s="14" t="s">
        <v>2291</v>
      </c>
      <c r="B177" s="14" t="s">
        <v>3106</v>
      </c>
      <c r="C177" s="14" t="s">
        <v>3107</v>
      </c>
      <c r="D177" s="16">
        <v>45902</v>
      </c>
      <c r="E177" s="16"/>
      <c r="F177" s="14" t="s">
        <v>3108</v>
      </c>
      <c r="G177" s="14" t="s">
        <v>3086</v>
      </c>
      <c r="H177" s="14" t="s">
        <v>3087</v>
      </c>
      <c r="I177" s="15">
        <v>799.5</v>
      </c>
      <c r="J177" s="77">
        <v>4</v>
      </c>
      <c r="K177" s="92"/>
    </row>
    <row r="178" spans="1:11" ht="13.2" x14ac:dyDescent="0.25">
      <c r="A178" s="14" t="s">
        <v>2291</v>
      </c>
      <c r="B178" s="14" t="s">
        <v>3109</v>
      </c>
      <c r="C178" s="14" t="s">
        <v>3110</v>
      </c>
      <c r="D178" s="16">
        <v>45904</v>
      </c>
      <c r="E178" s="16"/>
      <c r="F178" s="14" t="s">
        <v>3111</v>
      </c>
      <c r="G178" s="14" t="s">
        <v>3086</v>
      </c>
      <c r="H178" s="14" t="s">
        <v>3087</v>
      </c>
      <c r="I178" s="15">
        <v>799.5</v>
      </c>
      <c r="J178" s="77">
        <v>4</v>
      </c>
      <c r="K178" s="92"/>
    </row>
    <row r="179" spans="1:11" ht="13.2" x14ac:dyDescent="0.25">
      <c r="A179" s="14" t="s">
        <v>2291</v>
      </c>
      <c r="B179" s="14" t="s">
        <v>3112</v>
      </c>
      <c r="C179" s="14" t="s">
        <v>3113</v>
      </c>
      <c r="D179" s="16">
        <v>45936</v>
      </c>
      <c r="E179" s="16"/>
      <c r="F179" s="14" t="s">
        <v>3114</v>
      </c>
      <c r="G179" s="14" t="s">
        <v>3086</v>
      </c>
      <c r="H179" s="14" t="s">
        <v>3087</v>
      </c>
      <c r="I179" s="15">
        <v>799.5</v>
      </c>
      <c r="J179" s="77">
        <v>4</v>
      </c>
      <c r="K179" s="92"/>
    </row>
    <row r="180" spans="1:11" ht="13.2" x14ac:dyDescent="0.25">
      <c r="A180" s="14" t="s">
        <v>2291</v>
      </c>
      <c r="B180" s="14" t="s">
        <v>3115</v>
      </c>
      <c r="C180" s="14" t="s">
        <v>3116</v>
      </c>
      <c r="D180" s="16">
        <v>45974</v>
      </c>
      <c r="E180" s="16"/>
      <c r="F180" s="14" t="s">
        <v>3117</v>
      </c>
      <c r="G180" s="14" t="s">
        <v>3086</v>
      </c>
      <c r="H180" s="14" t="s">
        <v>3087</v>
      </c>
      <c r="I180" s="15">
        <v>799.5</v>
      </c>
      <c r="J180" s="77">
        <v>4</v>
      </c>
      <c r="K180" s="92"/>
    </row>
    <row r="181" spans="1:11" ht="13.2" x14ac:dyDescent="0.25">
      <c r="A181" s="14" t="s">
        <v>2291</v>
      </c>
      <c r="B181" s="14" t="s">
        <v>3118</v>
      </c>
      <c r="C181" s="14" t="s">
        <v>3119</v>
      </c>
      <c r="D181" s="16">
        <v>46000</v>
      </c>
      <c r="E181" s="16"/>
      <c r="F181" s="14" t="s">
        <v>3120</v>
      </c>
      <c r="G181" s="14" t="s">
        <v>3086</v>
      </c>
      <c r="H181" s="14" t="s">
        <v>3087</v>
      </c>
      <c r="I181" s="15">
        <v>799.5</v>
      </c>
      <c r="J181" s="77">
        <v>4</v>
      </c>
      <c r="K181" s="92"/>
    </row>
    <row r="182" spans="1:11" ht="12.75" customHeight="1" x14ac:dyDescent="0.25">
      <c r="A182" s="14" t="s">
        <v>2291</v>
      </c>
      <c r="B182" s="14" t="s">
        <v>3121</v>
      </c>
      <c r="C182" s="14" t="s">
        <v>3122</v>
      </c>
      <c r="D182" s="16">
        <v>45881</v>
      </c>
      <c r="E182" s="16"/>
      <c r="F182" s="14" t="s">
        <v>3123</v>
      </c>
      <c r="G182" s="14" t="s">
        <v>3086</v>
      </c>
      <c r="H182" s="14" t="s">
        <v>3087</v>
      </c>
      <c r="I182" s="15">
        <v>1107</v>
      </c>
      <c r="J182" s="77">
        <v>4</v>
      </c>
      <c r="K182" s="92"/>
    </row>
    <row r="183" spans="1:11" ht="13.2" x14ac:dyDescent="0.25">
      <c r="A183" s="14" t="s">
        <v>2291</v>
      </c>
      <c r="B183" s="14" t="s">
        <v>3124</v>
      </c>
      <c r="C183" s="14" t="s">
        <v>3125</v>
      </c>
      <c r="D183" s="16">
        <v>45665</v>
      </c>
      <c r="E183" s="16"/>
      <c r="F183" s="14" t="s">
        <v>3126</v>
      </c>
      <c r="G183" s="14" t="s">
        <v>3127</v>
      </c>
      <c r="H183" s="14" t="s">
        <v>3128</v>
      </c>
      <c r="I183" s="15">
        <v>30.75</v>
      </c>
      <c r="J183" s="77">
        <v>4</v>
      </c>
      <c r="K183" s="92"/>
    </row>
    <row r="184" spans="1:11" ht="13.2" x14ac:dyDescent="0.25">
      <c r="A184" s="14" t="s">
        <v>2291</v>
      </c>
      <c r="B184" s="14" t="s">
        <v>3129</v>
      </c>
      <c r="C184" s="14" t="s">
        <v>3130</v>
      </c>
      <c r="D184" s="16">
        <v>45691</v>
      </c>
      <c r="E184" s="16"/>
      <c r="F184" s="14" t="s">
        <v>3131</v>
      </c>
      <c r="G184" s="14" t="s">
        <v>3127</v>
      </c>
      <c r="H184" s="14" t="s">
        <v>3128</v>
      </c>
      <c r="I184" s="15">
        <v>30.75</v>
      </c>
      <c r="J184" s="77">
        <v>4</v>
      </c>
      <c r="K184" s="92"/>
    </row>
    <row r="185" spans="1:11" ht="13.2" x14ac:dyDescent="0.25">
      <c r="A185" s="14" t="s">
        <v>2291</v>
      </c>
      <c r="B185" s="14" t="s">
        <v>3132</v>
      </c>
      <c r="C185" s="14" t="s">
        <v>3133</v>
      </c>
      <c r="D185" s="16">
        <v>45723</v>
      </c>
      <c r="E185" s="16"/>
      <c r="F185" s="14" t="s">
        <v>3134</v>
      </c>
      <c r="G185" s="14" t="s">
        <v>3127</v>
      </c>
      <c r="H185" s="14" t="s">
        <v>3128</v>
      </c>
      <c r="I185" s="15">
        <v>30.75</v>
      </c>
      <c r="J185" s="77">
        <v>4</v>
      </c>
      <c r="K185" s="92"/>
    </row>
    <row r="186" spans="1:11" ht="13.2" x14ac:dyDescent="0.25">
      <c r="A186" s="14" t="s">
        <v>2291</v>
      </c>
      <c r="B186" s="14" t="s">
        <v>3135</v>
      </c>
      <c r="C186" s="14" t="s">
        <v>3136</v>
      </c>
      <c r="D186" s="16">
        <v>45749</v>
      </c>
      <c r="E186" s="16"/>
      <c r="F186" s="14" t="s">
        <v>3137</v>
      </c>
      <c r="G186" s="14" t="s">
        <v>3127</v>
      </c>
      <c r="H186" s="14" t="s">
        <v>3128</v>
      </c>
      <c r="I186" s="15">
        <v>30.75</v>
      </c>
      <c r="J186" s="77">
        <v>4</v>
      </c>
      <c r="K186" s="92"/>
    </row>
    <row r="187" spans="1:11" ht="13.2" x14ac:dyDescent="0.25">
      <c r="A187" s="14" t="s">
        <v>2291</v>
      </c>
      <c r="B187" s="14" t="s">
        <v>3138</v>
      </c>
      <c r="C187" s="14" t="s">
        <v>3139</v>
      </c>
      <c r="D187" s="16">
        <v>45811</v>
      </c>
      <c r="E187" s="16"/>
      <c r="F187" s="14" t="s">
        <v>3140</v>
      </c>
      <c r="G187" s="14" t="s">
        <v>3127</v>
      </c>
      <c r="H187" s="14" t="s">
        <v>3128</v>
      </c>
      <c r="I187" s="15">
        <v>30.75</v>
      </c>
      <c r="J187" s="77">
        <v>4</v>
      </c>
      <c r="K187" s="92"/>
    </row>
    <row r="188" spans="1:11" ht="13.2" x14ac:dyDescent="0.25">
      <c r="A188" s="14" t="s">
        <v>2291</v>
      </c>
      <c r="B188" s="14" t="s">
        <v>3141</v>
      </c>
      <c r="C188" s="14" t="s">
        <v>3142</v>
      </c>
      <c r="D188" s="16">
        <v>45845</v>
      </c>
      <c r="E188" s="16"/>
      <c r="F188" s="14" t="s">
        <v>3143</v>
      </c>
      <c r="G188" s="14" t="s">
        <v>3127</v>
      </c>
      <c r="H188" s="14" t="s">
        <v>3128</v>
      </c>
      <c r="I188" s="15">
        <v>30.75</v>
      </c>
      <c r="J188" s="77">
        <v>4</v>
      </c>
      <c r="K188" s="92"/>
    </row>
    <row r="189" spans="1:11" ht="13.2" x14ac:dyDescent="0.25">
      <c r="A189" s="14" t="s">
        <v>2291</v>
      </c>
      <c r="B189" s="14" t="s">
        <v>3144</v>
      </c>
      <c r="C189" s="14" t="s">
        <v>3145</v>
      </c>
      <c r="D189" s="16">
        <v>45874</v>
      </c>
      <c r="E189" s="16"/>
      <c r="F189" s="14" t="s">
        <v>3146</v>
      </c>
      <c r="G189" s="14" t="s">
        <v>3127</v>
      </c>
      <c r="H189" s="14" t="s">
        <v>3128</v>
      </c>
      <c r="I189" s="15">
        <v>30.75</v>
      </c>
      <c r="J189" s="77">
        <v>4</v>
      </c>
      <c r="K189" s="92"/>
    </row>
    <row r="190" spans="1:11" ht="13.2" x14ac:dyDescent="0.25">
      <c r="A190" s="14" t="s">
        <v>2291</v>
      </c>
      <c r="B190" s="14" t="s">
        <v>3147</v>
      </c>
      <c r="C190" s="14" t="s">
        <v>3148</v>
      </c>
      <c r="D190" s="16">
        <v>45936</v>
      </c>
      <c r="E190" s="16"/>
      <c r="F190" s="14" t="s">
        <v>3149</v>
      </c>
      <c r="G190" s="14" t="s">
        <v>3127</v>
      </c>
      <c r="H190" s="14" t="s">
        <v>3128</v>
      </c>
      <c r="I190" s="15">
        <v>30.75</v>
      </c>
      <c r="J190" s="77">
        <v>4</v>
      </c>
      <c r="K190" s="92"/>
    </row>
    <row r="191" spans="1:11" ht="13.2" x14ac:dyDescent="0.25">
      <c r="A191" s="14" t="s">
        <v>2291</v>
      </c>
      <c r="B191" s="14" t="s">
        <v>3150</v>
      </c>
      <c r="C191" s="14" t="s">
        <v>3151</v>
      </c>
      <c r="D191" s="16">
        <v>45986</v>
      </c>
      <c r="E191" s="16"/>
      <c r="F191" s="14" t="s">
        <v>3152</v>
      </c>
      <c r="G191" s="14" t="s">
        <v>3127</v>
      </c>
      <c r="H191" s="14" t="s">
        <v>3128</v>
      </c>
      <c r="I191" s="15">
        <v>30.75</v>
      </c>
      <c r="J191" s="77">
        <v>4</v>
      </c>
      <c r="K191" s="92"/>
    </row>
    <row r="192" spans="1:11" ht="13.2" x14ac:dyDescent="0.25">
      <c r="A192" s="14" t="s">
        <v>2291</v>
      </c>
      <c r="B192" s="14" t="s">
        <v>3153</v>
      </c>
      <c r="C192" s="14" t="s">
        <v>3154</v>
      </c>
      <c r="D192" s="16">
        <v>46000</v>
      </c>
      <c r="E192" s="16"/>
      <c r="F192" s="14" t="s">
        <v>3155</v>
      </c>
      <c r="G192" s="14" t="s">
        <v>3127</v>
      </c>
      <c r="H192" s="14" t="s">
        <v>3128</v>
      </c>
      <c r="I192" s="15">
        <v>30.75</v>
      </c>
      <c r="J192" s="77">
        <v>4</v>
      </c>
      <c r="K192" s="92"/>
    </row>
    <row r="193" spans="1:11" ht="13.2" x14ac:dyDescent="0.25">
      <c r="A193" s="14" t="s">
        <v>2291</v>
      </c>
      <c r="B193" s="14" t="s">
        <v>3156</v>
      </c>
      <c r="C193" s="14" t="s">
        <v>3157</v>
      </c>
      <c r="D193" s="16">
        <v>45678</v>
      </c>
      <c r="E193" s="16"/>
      <c r="F193" s="14" t="s">
        <v>3158</v>
      </c>
      <c r="G193" s="14" t="s">
        <v>3159</v>
      </c>
      <c r="H193" s="14" t="s">
        <v>3160</v>
      </c>
      <c r="I193" s="15">
        <v>34.85</v>
      </c>
      <c r="J193" s="77">
        <v>4</v>
      </c>
      <c r="K193" s="92"/>
    </row>
    <row r="194" spans="1:11" ht="13.2" x14ac:dyDescent="0.25">
      <c r="A194" s="14" t="s">
        <v>2291</v>
      </c>
      <c r="B194" s="14" t="s">
        <v>3161</v>
      </c>
      <c r="C194" s="14" t="s">
        <v>3162</v>
      </c>
      <c r="D194" s="16">
        <v>45708</v>
      </c>
      <c r="E194" s="16"/>
      <c r="F194" s="14" t="s">
        <v>3163</v>
      </c>
      <c r="G194" s="14" t="s">
        <v>3159</v>
      </c>
      <c r="H194" s="14" t="s">
        <v>3160</v>
      </c>
      <c r="I194" s="15">
        <v>35.299999999999997</v>
      </c>
      <c r="J194" s="77">
        <v>4</v>
      </c>
      <c r="K194" s="92"/>
    </row>
    <row r="195" spans="1:11" ht="13.2" x14ac:dyDescent="0.25">
      <c r="A195" s="14" t="s">
        <v>2291</v>
      </c>
      <c r="B195" s="14" t="s">
        <v>3164</v>
      </c>
      <c r="C195" s="14" t="s">
        <v>3165</v>
      </c>
      <c r="D195" s="16">
        <v>45735</v>
      </c>
      <c r="E195" s="16"/>
      <c r="F195" s="14" t="s">
        <v>3166</v>
      </c>
      <c r="G195" s="14" t="s">
        <v>3159</v>
      </c>
      <c r="H195" s="14" t="s">
        <v>3160</v>
      </c>
      <c r="I195" s="15">
        <v>34.85</v>
      </c>
      <c r="J195" s="77">
        <v>4</v>
      </c>
      <c r="K195" s="92"/>
    </row>
    <row r="196" spans="1:11" ht="13.2" x14ac:dyDescent="0.25">
      <c r="A196" s="14" t="s">
        <v>2291</v>
      </c>
      <c r="B196" s="14" t="s">
        <v>3167</v>
      </c>
      <c r="C196" s="14" t="s">
        <v>3168</v>
      </c>
      <c r="D196" s="16">
        <v>45769</v>
      </c>
      <c r="E196" s="16"/>
      <c r="F196" s="14" t="s">
        <v>3169</v>
      </c>
      <c r="G196" s="14" t="s">
        <v>3159</v>
      </c>
      <c r="H196" s="14" t="s">
        <v>3160</v>
      </c>
      <c r="I196" s="15">
        <v>34.85</v>
      </c>
      <c r="J196" s="77">
        <v>4</v>
      </c>
      <c r="K196" s="92"/>
    </row>
    <row r="197" spans="1:11" ht="13.2" x14ac:dyDescent="0.25">
      <c r="A197" s="14" t="s">
        <v>2291</v>
      </c>
      <c r="B197" s="14" t="s">
        <v>3170</v>
      </c>
      <c r="C197" s="14" t="s">
        <v>3171</v>
      </c>
      <c r="D197" s="16">
        <v>45797</v>
      </c>
      <c r="E197" s="16"/>
      <c r="F197" s="14" t="s">
        <v>3172</v>
      </c>
      <c r="G197" s="14" t="s">
        <v>3159</v>
      </c>
      <c r="H197" s="14" t="s">
        <v>3160</v>
      </c>
      <c r="I197" s="15">
        <v>35.25</v>
      </c>
      <c r="J197" s="77">
        <v>4</v>
      </c>
      <c r="K197" s="92"/>
    </row>
    <row r="198" spans="1:11" ht="13.2" x14ac:dyDescent="0.25">
      <c r="A198" s="14" t="s">
        <v>2291</v>
      </c>
      <c r="B198" s="14" t="s">
        <v>3173</v>
      </c>
      <c r="C198" s="14" t="s">
        <v>3174</v>
      </c>
      <c r="D198" s="16">
        <v>45824</v>
      </c>
      <c r="E198" s="16"/>
      <c r="F198" s="14" t="s">
        <v>3175</v>
      </c>
      <c r="G198" s="14" t="s">
        <v>3159</v>
      </c>
      <c r="H198" s="14" t="s">
        <v>3160</v>
      </c>
      <c r="I198" s="15">
        <v>34.85</v>
      </c>
      <c r="J198" s="77">
        <v>4</v>
      </c>
      <c r="K198" s="92"/>
    </row>
    <row r="199" spans="1:11" ht="13.2" x14ac:dyDescent="0.25">
      <c r="A199" s="14" t="s">
        <v>2291</v>
      </c>
      <c r="B199" s="14" t="s">
        <v>3176</v>
      </c>
      <c r="C199" s="14" t="s">
        <v>3177</v>
      </c>
      <c r="D199" s="16">
        <v>45856</v>
      </c>
      <c r="E199" s="16"/>
      <c r="F199" s="14" t="s">
        <v>3178</v>
      </c>
      <c r="G199" s="14" t="s">
        <v>3159</v>
      </c>
      <c r="H199" s="14" t="s">
        <v>3160</v>
      </c>
      <c r="I199" s="15">
        <v>34.85</v>
      </c>
      <c r="J199" s="77">
        <v>4</v>
      </c>
      <c r="K199" s="92"/>
    </row>
    <row r="200" spans="1:11" ht="13.2" x14ac:dyDescent="0.25">
      <c r="A200" s="14" t="s">
        <v>2291</v>
      </c>
      <c r="B200" s="14" t="s">
        <v>3179</v>
      </c>
      <c r="C200" s="14" t="s">
        <v>3180</v>
      </c>
      <c r="D200" s="16">
        <v>45889</v>
      </c>
      <c r="E200" s="16"/>
      <c r="F200" s="14" t="s">
        <v>3181</v>
      </c>
      <c r="G200" s="14" t="s">
        <v>3159</v>
      </c>
      <c r="H200" s="14" t="s">
        <v>3160</v>
      </c>
      <c r="I200" s="15">
        <v>34.85</v>
      </c>
      <c r="J200" s="77">
        <v>4</v>
      </c>
      <c r="K200" s="92"/>
    </row>
    <row r="201" spans="1:11" ht="13.2" x14ac:dyDescent="0.25">
      <c r="A201" s="14" t="s">
        <v>2291</v>
      </c>
      <c r="B201" s="14" t="s">
        <v>3182</v>
      </c>
      <c r="C201" s="14" t="s">
        <v>3183</v>
      </c>
      <c r="D201" s="16">
        <v>45936</v>
      </c>
      <c r="E201" s="16"/>
      <c r="F201" s="14" t="s">
        <v>3184</v>
      </c>
      <c r="G201" s="14" t="s">
        <v>3159</v>
      </c>
      <c r="H201" s="14" t="s">
        <v>3160</v>
      </c>
      <c r="I201" s="15">
        <v>34.85</v>
      </c>
      <c r="J201" s="77">
        <v>4</v>
      </c>
      <c r="K201" s="92"/>
    </row>
    <row r="202" spans="1:11" ht="13.2" x14ac:dyDescent="0.25">
      <c r="A202" s="14" t="s">
        <v>2291</v>
      </c>
      <c r="B202" s="14" t="s">
        <v>3185</v>
      </c>
      <c r="C202" s="14" t="s">
        <v>3186</v>
      </c>
      <c r="D202" s="16">
        <v>45958</v>
      </c>
      <c r="E202" s="16"/>
      <c r="F202" s="14" t="s">
        <v>3187</v>
      </c>
      <c r="G202" s="14" t="s">
        <v>3159</v>
      </c>
      <c r="H202" s="14" t="s">
        <v>3160</v>
      </c>
      <c r="I202" s="15">
        <v>34.85</v>
      </c>
      <c r="J202" s="77">
        <v>4</v>
      </c>
      <c r="K202" s="92"/>
    </row>
    <row r="203" spans="1:11" ht="13.2" x14ac:dyDescent="0.25">
      <c r="A203" s="14" t="s">
        <v>2291</v>
      </c>
      <c r="B203" s="14" t="s">
        <v>3188</v>
      </c>
      <c r="C203" s="14" t="s">
        <v>3189</v>
      </c>
      <c r="D203" s="16">
        <v>45980</v>
      </c>
      <c r="E203" s="16"/>
      <c r="F203" s="14" t="s">
        <v>3190</v>
      </c>
      <c r="G203" s="14" t="s">
        <v>3159</v>
      </c>
      <c r="H203" s="14" t="s">
        <v>3160</v>
      </c>
      <c r="I203" s="15">
        <v>34.85</v>
      </c>
      <c r="J203" s="77">
        <v>4</v>
      </c>
      <c r="K203" s="92"/>
    </row>
    <row r="204" spans="1:11" ht="13.2" x14ac:dyDescent="0.25">
      <c r="A204" s="14" t="s">
        <v>2291</v>
      </c>
      <c r="B204" s="14" t="s">
        <v>3191</v>
      </c>
      <c r="C204" s="14" t="s">
        <v>3192</v>
      </c>
      <c r="D204" s="16">
        <v>46010</v>
      </c>
      <c r="E204" s="16"/>
      <c r="F204" s="14" t="s">
        <v>3193</v>
      </c>
      <c r="G204" s="14" t="s">
        <v>3159</v>
      </c>
      <c r="H204" s="14" t="s">
        <v>3160</v>
      </c>
      <c r="I204" s="15">
        <v>34.85</v>
      </c>
      <c r="J204" s="77">
        <v>4</v>
      </c>
      <c r="K204" s="92"/>
    </row>
    <row r="205" spans="1:11" ht="20.399999999999999" x14ac:dyDescent="0.25">
      <c r="A205" s="14" t="s">
        <v>2291</v>
      </c>
      <c r="B205" s="14" t="s">
        <v>3264</v>
      </c>
      <c r="C205" s="14" t="s">
        <v>3263</v>
      </c>
      <c r="D205" s="16">
        <v>46001</v>
      </c>
      <c r="E205" s="16"/>
      <c r="F205" s="14" t="s">
        <v>3262</v>
      </c>
      <c r="G205" s="14" t="s">
        <v>3214</v>
      </c>
      <c r="H205" s="14" t="s">
        <v>3213</v>
      </c>
      <c r="I205" s="15">
        <v>335.79</v>
      </c>
      <c r="J205" s="77">
        <v>3</v>
      </c>
      <c r="K205" s="92"/>
    </row>
    <row r="206" spans="1:11" ht="20.399999999999999" x14ac:dyDescent="0.25">
      <c r="A206" s="14" t="s">
        <v>2291</v>
      </c>
      <c r="B206" s="14" t="s">
        <v>3217</v>
      </c>
      <c r="C206" s="14" t="s">
        <v>3216</v>
      </c>
      <c r="D206" s="16">
        <v>46001</v>
      </c>
      <c r="E206" s="16"/>
      <c r="F206" s="14" t="s">
        <v>3215</v>
      </c>
      <c r="G206" s="14" t="s">
        <v>3214</v>
      </c>
      <c r="H206" s="14" t="s">
        <v>3213</v>
      </c>
      <c r="I206" s="15">
        <v>174.66</v>
      </c>
      <c r="J206" s="77">
        <v>2</v>
      </c>
      <c r="K206" s="92"/>
    </row>
    <row r="207" spans="1:11" ht="20.399999999999999" x14ac:dyDescent="0.25">
      <c r="A207" s="14" t="s">
        <v>2291</v>
      </c>
      <c r="B207" s="14" t="s">
        <v>3212</v>
      </c>
      <c r="C207" s="14" t="s">
        <v>3211</v>
      </c>
      <c r="D207" s="16">
        <v>45803</v>
      </c>
      <c r="E207" s="16"/>
      <c r="F207" s="14" t="s">
        <v>3210</v>
      </c>
      <c r="G207" s="14" t="s">
        <v>3209</v>
      </c>
      <c r="H207" s="14" t="s">
        <v>3208</v>
      </c>
      <c r="I207" s="15">
        <v>498.15</v>
      </c>
      <c r="J207" s="77">
        <v>2</v>
      </c>
      <c r="K207" s="92"/>
    </row>
    <row r="208" spans="1:11" ht="20.399999999999999" x14ac:dyDescent="0.25">
      <c r="A208" s="14" t="s">
        <v>2291</v>
      </c>
      <c r="B208" s="14" t="s">
        <v>3207</v>
      </c>
      <c r="C208" s="14" t="s">
        <v>3206</v>
      </c>
      <c r="D208" s="16">
        <v>45979</v>
      </c>
      <c r="E208" s="16"/>
      <c r="F208" s="14" t="s">
        <v>3205</v>
      </c>
      <c r="G208" s="14" t="s">
        <v>3204</v>
      </c>
      <c r="H208" s="14" t="s">
        <v>3203</v>
      </c>
      <c r="I208" s="15">
        <v>4370.4399999999996</v>
      </c>
      <c r="J208" s="77">
        <v>2</v>
      </c>
      <c r="K208" s="92"/>
    </row>
    <row r="209" spans="1:11" ht="20.399999999999999" x14ac:dyDescent="0.25">
      <c r="A209" s="14" t="s">
        <v>2291</v>
      </c>
      <c r="B209" s="14" t="s">
        <v>3269</v>
      </c>
      <c r="C209" s="14" t="s">
        <v>3268</v>
      </c>
      <c r="D209" s="16">
        <v>45779</v>
      </c>
      <c r="E209" s="16"/>
      <c r="F209" s="14" t="s">
        <v>3267</v>
      </c>
      <c r="G209" s="14" t="s">
        <v>3266</v>
      </c>
      <c r="H209" s="14" t="s">
        <v>3265</v>
      </c>
      <c r="I209" s="15">
        <v>499.9</v>
      </c>
      <c r="J209" s="77">
        <v>3</v>
      </c>
      <c r="K209" s="92"/>
    </row>
    <row r="210" spans="1:11" ht="20.399999999999999" x14ac:dyDescent="0.25">
      <c r="A210" s="14" t="s">
        <v>2291</v>
      </c>
      <c r="B210" s="14" t="s">
        <v>3218</v>
      </c>
      <c r="C210" s="14" t="s">
        <v>3219</v>
      </c>
      <c r="D210" s="16">
        <v>45805</v>
      </c>
      <c r="E210" s="16"/>
      <c r="F210" s="14" t="s">
        <v>3220</v>
      </c>
      <c r="G210" s="14"/>
      <c r="H210" s="14" t="s">
        <v>3221</v>
      </c>
      <c r="I210" s="15">
        <v>66.48</v>
      </c>
      <c r="J210" s="77">
        <v>2</v>
      </c>
      <c r="K210" s="92"/>
    </row>
    <row r="211" spans="1:11" ht="40.799999999999997" x14ac:dyDescent="0.25">
      <c r="A211" s="14" t="s">
        <v>2291</v>
      </c>
      <c r="B211" s="14" t="s">
        <v>3199</v>
      </c>
      <c r="C211" s="14" t="s">
        <v>3200</v>
      </c>
      <c r="D211" s="16">
        <v>45903</v>
      </c>
      <c r="E211" s="16"/>
      <c r="F211" s="14" t="s">
        <v>3201</v>
      </c>
      <c r="G211" s="14" t="s">
        <v>3202</v>
      </c>
      <c r="H211" s="14" t="s">
        <v>2540</v>
      </c>
      <c r="I211" s="15">
        <v>810</v>
      </c>
      <c r="J211" s="77">
        <v>2</v>
      </c>
      <c r="K211" s="92"/>
    </row>
    <row r="212" spans="1:11" ht="30.6" x14ac:dyDescent="0.25">
      <c r="A212" s="14" t="s">
        <v>2291</v>
      </c>
      <c r="B212" s="14" t="s">
        <v>3228</v>
      </c>
      <c r="C212" s="14" t="s">
        <v>3229</v>
      </c>
      <c r="D212" s="16">
        <v>45845</v>
      </c>
      <c r="E212" s="16"/>
      <c r="F212" s="14" t="s">
        <v>3230</v>
      </c>
      <c r="G212" s="14" t="s">
        <v>3231</v>
      </c>
      <c r="H212" s="14" t="s">
        <v>3232</v>
      </c>
      <c r="I212" s="15">
        <v>633</v>
      </c>
      <c r="J212" s="77">
        <v>2</v>
      </c>
      <c r="K212" s="92"/>
    </row>
    <row r="213" spans="1:11" ht="30.6" x14ac:dyDescent="0.25">
      <c r="A213" s="14" t="s">
        <v>2291</v>
      </c>
      <c r="B213" s="14" t="s">
        <v>3233</v>
      </c>
      <c r="C213" s="14" t="s">
        <v>3234</v>
      </c>
      <c r="D213" s="16">
        <v>45856</v>
      </c>
      <c r="E213" s="16"/>
      <c r="F213" s="14" t="s">
        <v>3230</v>
      </c>
      <c r="G213" s="14" t="s">
        <v>3235</v>
      </c>
      <c r="H213" s="14" t="s">
        <v>3236</v>
      </c>
      <c r="I213" s="15">
        <v>724.2</v>
      </c>
      <c r="J213" s="77">
        <v>2</v>
      </c>
      <c r="K213" s="92"/>
    </row>
    <row r="214" spans="1:11" ht="30.6" x14ac:dyDescent="0.25">
      <c r="A214" s="14" t="s">
        <v>2291</v>
      </c>
      <c r="B214" s="14" t="s">
        <v>3237</v>
      </c>
      <c r="C214" s="14" t="s">
        <v>3238</v>
      </c>
      <c r="D214" s="16">
        <v>45866</v>
      </c>
      <c r="E214" s="16"/>
      <c r="F214" s="14" t="s">
        <v>3239</v>
      </c>
      <c r="G214" s="14" t="s">
        <v>3240</v>
      </c>
      <c r="H214" s="14" t="s">
        <v>3241</v>
      </c>
      <c r="I214" s="15">
        <v>708.27</v>
      </c>
      <c r="J214" s="77">
        <v>2</v>
      </c>
      <c r="K214" s="92"/>
    </row>
    <row r="215" spans="1:11" ht="30.6" x14ac:dyDescent="0.25">
      <c r="A215" s="14" t="s">
        <v>2291</v>
      </c>
      <c r="B215" s="14" t="s">
        <v>3242</v>
      </c>
      <c r="C215" s="14" t="s">
        <v>3243</v>
      </c>
      <c r="D215" s="16">
        <v>45866</v>
      </c>
      <c r="E215" s="16"/>
      <c r="F215" s="14" t="s">
        <v>3244</v>
      </c>
      <c r="G215" s="14" t="s">
        <v>2318</v>
      </c>
      <c r="H215" s="14" t="s">
        <v>3245</v>
      </c>
      <c r="I215" s="15">
        <v>1020</v>
      </c>
      <c r="J215" s="77">
        <v>2</v>
      </c>
      <c r="K215" s="92"/>
    </row>
    <row r="216" spans="1:11" ht="30.6" x14ac:dyDescent="0.25">
      <c r="A216" s="14" t="s">
        <v>2291</v>
      </c>
      <c r="B216" s="14" t="s">
        <v>3246</v>
      </c>
      <c r="C216" s="14" t="s">
        <v>3247</v>
      </c>
      <c r="D216" s="16">
        <v>45937</v>
      </c>
      <c r="E216" s="16"/>
      <c r="F216" s="14" t="s">
        <v>3230</v>
      </c>
      <c r="G216" s="14" t="s">
        <v>2466</v>
      </c>
      <c r="H216" s="14" t="s">
        <v>3248</v>
      </c>
      <c r="I216" s="15">
        <v>541.83000000000004</v>
      </c>
      <c r="J216" s="77">
        <v>2</v>
      </c>
      <c r="K216" s="92"/>
    </row>
    <row r="217" spans="1:11" ht="30.6" x14ac:dyDescent="0.25">
      <c r="A217" s="14" t="s">
        <v>2291</v>
      </c>
      <c r="B217" s="14" t="s">
        <v>3249</v>
      </c>
      <c r="C217" s="14" t="s">
        <v>3250</v>
      </c>
      <c r="D217" s="16">
        <v>45845</v>
      </c>
      <c r="E217" s="16"/>
      <c r="F217" s="14" t="s">
        <v>3251</v>
      </c>
      <c r="G217" s="14" t="s">
        <v>2476</v>
      </c>
      <c r="H217" s="14" t="s">
        <v>2477</v>
      </c>
      <c r="I217" s="15">
        <v>590</v>
      </c>
      <c r="J217" s="77">
        <v>2</v>
      </c>
      <c r="K217" s="92"/>
    </row>
    <row r="218" spans="1:11" ht="30.6" x14ac:dyDescent="0.25">
      <c r="A218" s="14" t="s">
        <v>2291</v>
      </c>
      <c r="B218" s="14" t="s">
        <v>3252</v>
      </c>
      <c r="C218" s="14" t="s">
        <v>3253</v>
      </c>
      <c r="D218" s="16">
        <v>45866</v>
      </c>
      <c r="E218" s="16"/>
      <c r="F218" s="14" t="s">
        <v>3254</v>
      </c>
      <c r="G218" s="14" t="s">
        <v>3255</v>
      </c>
      <c r="H218" s="14" t="s">
        <v>3256</v>
      </c>
      <c r="I218" s="15">
        <v>120</v>
      </c>
      <c r="J218" s="77">
        <v>2</v>
      </c>
      <c r="K218" s="92"/>
    </row>
    <row r="219" spans="1:11" ht="30.6" x14ac:dyDescent="0.25">
      <c r="A219" s="14" t="s">
        <v>2291</v>
      </c>
      <c r="B219" s="14" t="s">
        <v>3257</v>
      </c>
      <c r="C219" s="14" t="s">
        <v>3258</v>
      </c>
      <c r="D219" s="16">
        <v>45827</v>
      </c>
      <c r="E219" s="16"/>
      <c r="F219" s="14" t="s">
        <v>3259</v>
      </c>
      <c r="G219" s="14" t="s">
        <v>3260</v>
      </c>
      <c r="H219" s="14" t="s">
        <v>3261</v>
      </c>
      <c r="I219" s="15">
        <v>1228.8</v>
      </c>
      <c r="J219" s="77">
        <v>2</v>
      </c>
      <c r="K219" s="92"/>
    </row>
    <row r="220" spans="1:11" ht="51" x14ac:dyDescent="0.25">
      <c r="A220" s="14" t="s">
        <v>2291</v>
      </c>
      <c r="B220" s="14" t="s">
        <v>3222</v>
      </c>
      <c r="C220" s="14" t="s">
        <v>3223</v>
      </c>
      <c r="D220" s="313" t="s">
        <v>3224</v>
      </c>
      <c r="E220" s="16">
        <v>45895</v>
      </c>
      <c r="F220" s="14" t="s">
        <v>3225</v>
      </c>
      <c r="G220" s="14" t="s">
        <v>3226</v>
      </c>
      <c r="H220" s="14" t="s">
        <v>3227</v>
      </c>
      <c r="I220" s="15">
        <v>16817.32</v>
      </c>
      <c r="J220" s="77">
        <v>5</v>
      </c>
      <c r="K220" s="92"/>
    </row>
    <row r="221" spans="1:11" ht="20.399999999999999" x14ac:dyDescent="0.25">
      <c r="A221" s="14" t="s">
        <v>2291</v>
      </c>
      <c r="B221" s="14" t="s">
        <v>3288</v>
      </c>
      <c r="C221" s="14" t="s">
        <v>3287</v>
      </c>
      <c r="D221" s="16">
        <v>45924</v>
      </c>
      <c r="E221" s="16"/>
      <c r="F221" s="14" t="s">
        <v>3286</v>
      </c>
      <c r="G221" s="14" t="s">
        <v>2312</v>
      </c>
      <c r="H221" s="14" t="s">
        <v>2313</v>
      </c>
      <c r="I221" s="15">
        <v>3355</v>
      </c>
      <c r="J221" s="77">
        <v>2</v>
      </c>
      <c r="K221" s="92"/>
    </row>
    <row r="222" spans="1:11" ht="20.399999999999999" x14ac:dyDescent="0.25">
      <c r="A222" s="14" t="s">
        <v>2291</v>
      </c>
      <c r="B222" s="14" t="s">
        <v>3285</v>
      </c>
      <c r="C222" s="14" t="s">
        <v>3284</v>
      </c>
      <c r="D222" s="16">
        <v>45811</v>
      </c>
      <c r="E222" s="16"/>
      <c r="F222" s="14" t="s">
        <v>3283</v>
      </c>
      <c r="G222" s="14" t="s">
        <v>3279</v>
      </c>
      <c r="H222" s="14" t="s">
        <v>3278</v>
      </c>
      <c r="I222" s="15">
        <v>3407</v>
      </c>
      <c r="J222" s="77">
        <v>5</v>
      </c>
      <c r="K222" s="92"/>
    </row>
    <row r="223" spans="1:11" ht="20.399999999999999" x14ac:dyDescent="0.25">
      <c r="A223" s="14" t="s">
        <v>2291</v>
      </c>
      <c r="B223" s="14" t="s">
        <v>3282</v>
      </c>
      <c r="C223" s="14" t="s">
        <v>3281</v>
      </c>
      <c r="D223" s="16">
        <v>45820</v>
      </c>
      <c r="E223" s="16"/>
      <c r="F223" s="14" t="s">
        <v>3280</v>
      </c>
      <c r="G223" s="14" t="s">
        <v>3279</v>
      </c>
      <c r="H223" s="14" t="s">
        <v>3278</v>
      </c>
      <c r="I223" s="15">
        <v>555</v>
      </c>
      <c r="J223" s="77">
        <v>5</v>
      </c>
      <c r="K223" s="92"/>
    </row>
    <row r="224" spans="1:11" ht="20.399999999999999" x14ac:dyDescent="0.25">
      <c r="A224" s="14" t="s">
        <v>2291</v>
      </c>
      <c r="B224" s="14" t="s">
        <v>3277</v>
      </c>
      <c r="C224" s="14" t="s">
        <v>3276</v>
      </c>
      <c r="D224" s="16">
        <v>45820</v>
      </c>
      <c r="E224" s="16"/>
      <c r="F224" s="14" t="s">
        <v>3275</v>
      </c>
      <c r="G224" s="14" t="s">
        <v>3274</v>
      </c>
      <c r="H224" s="14" t="s">
        <v>3273</v>
      </c>
      <c r="I224" s="15">
        <v>483.94</v>
      </c>
      <c r="J224" s="77">
        <v>5</v>
      </c>
      <c r="K224" s="92"/>
    </row>
    <row r="225" spans="1:11" ht="40.799999999999997" x14ac:dyDescent="0.25">
      <c r="A225" s="14" t="s">
        <v>2291</v>
      </c>
      <c r="B225" s="14" t="s">
        <v>3272</v>
      </c>
      <c r="C225" s="14" t="s">
        <v>3271</v>
      </c>
      <c r="D225" s="16">
        <v>45924</v>
      </c>
      <c r="E225" s="16"/>
      <c r="F225" s="14" t="s">
        <v>3270</v>
      </c>
      <c r="G225" s="14" t="s">
        <v>2737</v>
      </c>
      <c r="H225" s="14" t="s">
        <v>2738</v>
      </c>
      <c r="I225" s="15">
        <v>2994</v>
      </c>
      <c r="J225" s="77">
        <v>2</v>
      </c>
      <c r="K225" s="92"/>
    </row>
    <row r="226" spans="1:11" ht="59.25" customHeight="1" x14ac:dyDescent="0.25">
      <c r="A226" s="14" t="s">
        <v>2291</v>
      </c>
      <c r="B226" s="14" t="s">
        <v>3324</v>
      </c>
      <c r="C226" s="14" t="s">
        <v>3323</v>
      </c>
      <c r="D226" s="16">
        <v>45754</v>
      </c>
      <c r="E226" s="16"/>
      <c r="F226" s="14" t="s">
        <v>3321</v>
      </c>
      <c r="G226" s="14"/>
      <c r="H226" s="14" t="s">
        <v>3322</v>
      </c>
      <c r="I226" s="15">
        <v>2800</v>
      </c>
      <c r="J226" s="77">
        <v>3</v>
      </c>
      <c r="K226" s="92"/>
    </row>
    <row r="227" spans="1:11" ht="20.399999999999999" x14ac:dyDescent="0.25">
      <c r="A227" s="14" t="s">
        <v>2291</v>
      </c>
      <c r="B227" s="14" t="s">
        <v>3320</v>
      </c>
      <c r="C227" s="14"/>
      <c r="D227" s="16">
        <v>45974</v>
      </c>
      <c r="E227" s="16"/>
      <c r="F227" s="14" t="s">
        <v>3319</v>
      </c>
      <c r="G227" s="14"/>
      <c r="H227" s="14" t="s">
        <v>3318</v>
      </c>
      <c r="I227" s="15">
        <v>445.61</v>
      </c>
      <c r="J227" s="77">
        <v>3</v>
      </c>
      <c r="K227" s="92"/>
    </row>
    <row r="228" spans="1:11" ht="30.6" x14ac:dyDescent="0.25">
      <c r="A228" s="14" t="s">
        <v>2291</v>
      </c>
      <c r="B228" s="14" t="s">
        <v>2558</v>
      </c>
      <c r="C228" s="14" t="s">
        <v>2559</v>
      </c>
      <c r="D228" s="313" t="s">
        <v>2560</v>
      </c>
      <c r="E228" s="16">
        <v>45904</v>
      </c>
      <c r="F228" s="14" t="s">
        <v>2561</v>
      </c>
      <c r="G228" s="14" t="s">
        <v>2562</v>
      </c>
      <c r="H228" s="14" t="s">
        <v>2563</v>
      </c>
      <c r="I228" s="15">
        <v>1627</v>
      </c>
      <c r="J228" s="77">
        <v>1</v>
      </c>
      <c r="K228" s="92"/>
    </row>
    <row r="229" spans="1:11" ht="30.6" x14ac:dyDescent="0.25">
      <c r="A229" s="14" t="s">
        <v>2291</v>
      </c>
      <c r="B229" s="14" t="s">
        <v>2553</v>
      </c>
      <c r="C229" s="14" t="s">
        <v>2554</v>
      </c>
      <c r="D229" s="313">
        <v>45905</v>
      </c>
      <c r="E229" s="16">
        <v>45924</v>
      </c>
      <c r="F229" s="14" t="s">
        <v>2555</v>
      </c>
      <c r="G229" s="14" t="s">
        <v>2556</v>
      </c>
      <c r="H229" s="14" t="s">
        <v>2557</v>
      </c>
      <c r="I229" s="15">
        <v>912</v>
      </c>
      <c r="J229" s="77">
        <v>1</v>
      </c>
      <c r="K229" s="92"/>
    </row>
    <row r="230" spans="1:11" ht="56.25" customHeight="1" x14ac:dyDescent="0.25">
      <c r="A230" s="14" t="s">
        <v>2291</v>
      </c>
      <c r="B230" s="14" t="s">
        <v>2292</v>
      </c>
      <c r="C230" s="14" t="s">
        <v>2293</v>
      </c>
      <c r="D230" s="313" t="s">
        <v>2294</v>
      </c>
      <c r="E230" s="16">
        <v>45937</v>
      </c>
      <c r="F230" s="14" t="s">
        <v>2295</v>
      </c>
      <c r="G230" s="14" t="s">
        <v>2296</v>
      </c>
      <c r="H230" s="14" t="s">
        <v>2297</v>
      </c>
      <c r="I230" s="15">
        <v>1083</v>
      </c>
      <c r="J230" s="77">
        <v>1</v>
      </c>
      <c r="K230" s="92"/>
    </row>
    <row r="231" spans="1:11" ht="30.6" x14ac:dyDescent="0.25">
      <c r="A231" s="14" t="s">
        <v>2291</v>
      </c>
      <c r="B231" s="14" t="s">
        <v>2298</v>
      </c>
      <c r="C231" s="14" t="s">
        <v>2299</v>
      </c>
      <c r="D231" s="313">
        <v>45790</v>
      </c>
      <c r="E231" s="16">
        <v>45937</v>
      </c>
      <c r="F231" s="14" t="s">
        <v>2300</v>
      </c>
      <c r="G231" s="14" t="s">
        <v>2301</v>
      </c>
      <c r="H231" s="14" t="s">
        <v>2302</v>
      </c>
      <c r="I231" s="15">
        <v>2167</v>
      </c>
      <c r="J231" s="77">
        <v>1</v>
      </c>
      <c r="K231" s="92"/>
    </row>
    <row r="232" spans="1:11" ht="40.799999999999997" x14ac:dyDescent="0.25">
      <c r="A232" s="14" t="s">
        <v>2291</v>
      </c>
      <c r="B232" s="14" t="s">
        <v>2303</v>
      </c>
      <c r="C232" s="14" t="s">
        <v>2304</v>
      </c>
      <c r="D232" s="313">
        <v>45916</v>
      </c>
      <c r="E232" s="16">
        <v>45937</v>
      </c>
      <c r="F232" s="14" t="s">
        <v>2305</v>
      </c>
      <c r="G232" s="14" t="s">
        <v>2306</v>
      </c>
      <c r="H232" s="14" t="s">
        <v>2307</v>
      </c>
      <c r="I232" s="15">
        <v>912</v>
      </c>
      <c r="J232" s="77">
        <v>1</v>
      </c>
      <c r="K232" s="92"/>
    </row>
    <row r="233" spans="1:11" ht="45" customHeight="1" x14ac:dyDescent="0.25">
      <c r="A233" s="14" t="s">
        <v>2291</v>
      </c>
      <c r="B233" s="14" t="s">
        <v>2308</v>
      </c>
      <c r="C233" s="14" t="s">
        <v>2309</v>
      </c>
      <c r="D233" s="313" t="s">
        <v>2310</v>
      </c>
      <c r="E233" s="16">
        <v>45937</v>
      </c>
      <c r="F233" s="14" t="s">
        <v>2311</v>
      </c>
      <c r="G233" s="14" t="s">
        <v>2312</v>
      </c>
      <c r="H233" s="14" t="s">
        <v>2313</v>
      </c>
      <c r="I233" s="15">
        <v>3650</v>
      </c>
      <c r="J233" s="77">
        <v>1</v>
      </c>
      <c r="K233" s="92"/>
    </row>
    <row r="234" spans="1:11" ht="112.2" x14ac:dyDescent="0.25">
      <c r="A234" s="14" t="s">
        <v>2291</v>
      </c>
      <c r="B234" s="14" t="s">
        <v>2314</v>
      </c>
      <c r="C234" s="14" t="s">
        <v>2315</v>
      </c>
      <c r="D234" s="313" t="s">
        <v>2316</v>
      </c>
      <c r="E234" s="16">
        <v>45937</v>
      </c>
      <c r="F234" s="14" t="s">
        <v>2317</v>
      </c>
      <c r="G234" s="14" t="s">
        <v>2318</v>
      </c>
      <c r="H234" s="14" t="s">
        <v>2319</v>
      </c>
      <c r="I234" s="15">
        <v>4083</v>
      </c>
      <c r="J234" s="77">
        <v>1</v>
      </c>
      <c r="K234" s="92"/>
    </row>
    <row r="235" spans="1:11" ht="81.599999999999994" x14ac:dyDescent="0.25">
      <c r="A235" s="14" t="s">
        <v>2291</v>
      </c>
      <c r="B235" s="14" t="s">
        <v>2320</v>
      </c>
      <c r="C235" s="14" t="s">
        <v>2321</v>
      </c>
      <c r="D235" s="313" t="s">
        <v>2322</v>
      </c>
      <c r="E235" s="16">
        <v>45958</v>
      </c>
      <c r="F235" s="14" t="s">
        <v>2323</v>
      </c>
      <c r="G235" s="14" t="s">
        <v>2324</v>
      </c>
      <c r="H235" s="14" t="s">
        <v>2325</v>
      </c>
      <c r="I235" s="15">
        <v>1026</v>
      </c>
      <c r="J235" s="77">
        <v>1</v>
      </c>
      <c r="K235" s="92"/>
    </row>
    <row r="236" spans="1:11" ht="81.599999999999994" x14ac:dyDescent="0.25">
      <c r="A236" s="14" t="s">
        <v>2291</v>
      </c>
      <c r="B236" s="14" t="s">
        <v>2326</v>
      </c>
      <c r="C236" s="14" t="s">
        <v>2327</v>
      </c>
      <c r="D236" s="313" t="s">
        <v>2328</v>
      </c>
      <c r="E236" s="16">
        <v>45958</v>
      </c>
      <c r="F236" s="14" t="s">
        <v>2329</v>
      </c>
      <c r="G236" s="14" t="s">
        <v>2330</v>
      </c>
      <c r="H236" s="14" t="s">
        <v>2331</v>
      </c>
      <c r="I236" s="15">
        <v>2908</v>
      </c>
      <c r="J236" s="77">
        <v>1</v>
      </c>
      <c r="K236" s="92"/>
    </row>
    <row r="237" spans="1:11" ht="33.75" customHeight="1" x14ac:dyDescent="0.25">
      <c r="A237" s="14" t="s">
        <v>2291</v>
      </c>
      <c r="B237" s="14" t="s">
        <v>2332</v>
      </c>
      <c r="C237" s="14" t="s">
        <v>2333</v>
      </c>
      <c r="D237" s="313">
        <v>45852</v>
      </c>
      <c r="E237" s="16">
        <v>45958</v>
      </c>
      <c r="F237" s="14" t="s">
        <v>2334</v>
      </c>
      <c r="G237" s="14" t="s">
        <v>2335</v>
      </c>
      <c r="H237" s="14" t="s">
        <v>2336</v>
      </c>
      <c r="I237" s="15">
        <v>684</v>
      </c>
      <c r="J237" s="77">
        <v>1</v>
      </c>
      <c r="K237" s="92"/>
    </row>
    <row r="238" spans="1:11" ht="30.6" x14ac:dyDescent="0.25">
      <c r="A238" s="14" t="s">
        <v>2291</v>
      </c>
      <c r="B238" s="14" t="s">
        <v>2337</v>
      </c>
      <c r="C238" s="14" t="s">
        <v>2338</v>
      </c>
      <c r="D238" s="313" t="s">
        <v>2339</v>
      </c>
      <c r="E238" s="16">
        <v>45958</v>
      </c>
      <c r="F238" s="14" t="s">
        <v>2340</v>
      </c>
      <c r="G238" s="14" t="s">
        <v>2341</v>
      </c>
      <c r="H238" s="14" t="s">
        <v>2342</v>
      </c>
      <c r="I238" s="15">
        <v>627</v>
      </c>
      <c r="J238" s="77">
        <v>1</v>
      </c>
      <c r="K238" s="92"/>
    </row>
    <row r="239" spans="1:11" ht="40.799999999999997" x14ac:dyDescent="0.25">
      <c r="A239" s="14" t="s">
        <v>2291</v>
      </c>
      <c r="B239" s="14" t="s">
        <v>2343</v>
      </c>
      <c r="C239" s="14" t="s">
        <v>2344</v>
      </c>
      <c r="D239" s="313">
        <v>45989</v>
      </c>
      <c r="E239" s="16">
        <v>46021</v>
      </c>
      <c r="F239" s="14" t="s">
        <v>2345</v>
      </c>
      <c r="G239" s="14" t="s">
        <v>2341</v>
      </c>
      <c r="H239" s="14" t="s">
        <v>2342</v>
      </c>
      <c r="I239" s="15">
        <v>2000</v>
      </c>
      <c r="J239" s="77">
        <v>1</v>
      </c>
      <c r="K239" s="92"/>
    </row>
    <row r="240" spans="1:11" ht="30.6" x14ac:dyDescent="0.25">
      <c r="A240" s="14" t="s">
        <v>2291</v>
      </c>
      <c r="B240" s="14" t="s">
        <v>2346</v>
      </c>
      <c r="C240" s="14" t="s">
        <v>2347</v>
      </c>
      <c r="D240" s="313" t="s">
        <v>2348</v>
      </c>
      <c r="E240" s="16">
        <v>45958</v>
      </c>
      <c r="F240" s="14" t="s">
        <v>2349</v>
      </c>
      <c r="G240" s="14" t="s">
        <v>2350</v>
      </c>
      <c r="H240" s="14" t="s">
        <v>2351</v>
      </c>
      <c r="I240" s="15">
        <v>1882</v>
      </c>
      <c r="J240" s="77">
        <v>1</v>
      </c>
      <c r="K240" s="92"/>
    </row>
    <row r="241" spans="1:11" ht="30.6" x14ac:dyDescent="0.25">
      <c r="A241" s="14" t="s">
        <v>2291</v>
      </c>
      <c r="B241" s="14" t="s">
        <v>2352</v>
      </c>
      <c r="C241" s="14" t="s">
        <v>2353</v>
      </c>
      <c r="D241" s="313" t="s">
        <v>2354</v>
      </c>
      <c r="E241" s="16">
        <v>45958</v>
      </c>
      <c r="F241" s="14" t="s">
        <v>2355</v>
      </c>
      <c r="G241" s="14" t="s">
        <v>2356</v>
      </c>
      <c r="H241" s="14" t="s">
        <v>2357</v>
      </c>
      <c r="I241" s="15">
        <v>1026</v>
      </c>
      <c r="J241" s="77">
        <v>1</v>
      </c>
      <c r="K241" s="92"/>
    </row>
    <row r="242" spans="1:11" ht="30.6" x14ac:dyDescent="0.25">
      <c r="A242" s="14" t="s">
        <v>2291</v>
      </c>
      <c r="B242" s="14" t="s">
        <v>2358</v>
      </c>
      <c r="C242" s="14" t="s">
        <v>2359</v>
      </c>
      <c r="D242" s="313">
        <v>45878</v>
      </c>
      <c r="E242" s="16">
        <v>45958</v>
      </c>
      <c r="F242" s="14" t="s">
        <v>2360</v>
      </c>
      <c r="G242" s="14" t="s">
        <v>2361</v>
      </c>
      <c r="H242" s="14" t="s">
        <v>2362</v>
      </c>
      <c r="I242" s="15">
        <v>399</v>
      </c>
      <c r="J242" s="77">
        <v>1</v>
      </c>
      <c r="K242" s="92"/>
    </row>
    <row r="243" spans="1:11" ht="45.75" customHeight="1" x14ac:dyDescent="0.25">
      <c r="A243" s="14" t="s">
        <v>2291</v>
      </c>
      <c r="B243" s="14" t="s">
        <v>2363</v>
      </c>
      <c r="C243" s="14" t="s">
        <v>2364</v>
      </c>
      <c r="D243" s="313" t="s">
        <v>2365</v>
      </c>
      <c r="E243" s="16">
        <v>45958</v>
      </c>
      <c r="F243" s="14" t="s">
        <v>2366</v>
      </c>
      <c r="G243" s="14" t="s">
        <v>2367</v>
      </c>
      <c r="H243" s="14" t="s">
        <v>2368</v>
      </c>
      <c r="I243" s="15">
        <v>1255</v>
      </c>
      <c r="J243" s="77">
        <v>1</v>
      </c>
      <c r="K243" s="92"/>
    </row>
    <row r="244" spans="1:11" s="320" customFormat="1" ht="40.799999999999997" x14ac:dyDescent="0.25">
      <c r="A244" s="314" t="s">
        <v>2291</v>
      </c>
      <c r="B244" s="314" t="s">
        <v>2369</v>
      </c>
      <c r="C244" s="314" t="s">
        <v>2370</v>
      </c>
      <c r="D244" s="315" t="s">
        <v>2371</v>
      </c>
      <c r="E244" s="316">
        <v>46021</v>
      </c>
      <c r="F244" s="314" t="s">
        <v>2372</v>
      </c>
      <c r="G244" s="314" t="s">
        <v>2367</v>
      </c>
      <c r="H244" s="314" t="s">
        <v>2368</v>
      </c>
      <c r="I244" s="317">
        <v>1000</v>
      </c>
      <c r="J244" s="318">
        <v>1</v>
      </c>
      <c r="K244" s="319"/>
    </row>
    <row r="245" spans="1:11" ht="112.2" x14ac:dyDescent="0.25">
      <c r="A245" s="14" t="s">
        <v>2291</v>
      </c>
      <c r="B245" s="14" t="s">
        <v>2373</v>
      </c>
      <c r="C245" s="14" t="s">
        <v>2374</v>
      </c>
      <c r="D245" s="313" t="s">
        <v>2375</v>
      </c>
      <c r="E245" s="16">
        <v>45958</v>
      </c>
      <c r="F245" s="14" t="s">
        <v>2376</v>
      </c>
      <c r="G245" s="14" t="s">
        <v>2377</v>
      </c>
      <c r="H245" s="14" t="s">
        <v>2378</v>
      </c>
      <c r="I245" s="15">
        <v>1825</v>
      </c>
      <c r="J245" s="77">
        <v>1</v>
      </c>
      <c r="K245" s="92"/>
    </row>
    <row r="246" spans="1:11" ht="45" customHeight="1" x14ac:dyDescent="0.25">
      <c r="A246" s="14" t="s">
        <v>2291</v>
      </c>
      <c r="B246" s="14" t="s">
        <v>2379</v>
      </c>
      <c r="C246" s="14" t="s">
        <v>2380</v>
      </c>
      <c r="D246" s="313" t="s">
        <v>2381</v>
      </c>
      <c r="E246" s="16">
        <v>45958</v>
      </c>
      <c r="F246" s="14" t="s">
        <v>2382</v>
      </c>
      <c r="G246" s="14" t="s">
        <v>2383</v>
      </c>
      <c r="H246" s="14" t="s">
        <v>2384</v>
      </c>
      <c r="I246" s="15">
        <v>2110</v>
      </c>
      <c r="J246" s="77">
        <v>1</v>
      </c>
      <c r="K246" s="92"/>
    </row>
    <row r="247" spans="1:11" ht="30.6" x14ac:dyDescent="0.25">
      <c r="A247" s="14" t="s">
        <v>2291</v>
      </c>
      <c r="B247" s="14" t="s">
        <v>2385</v>
      </c>
      <c r="C247" s="14" t="s">
        <v>2386</v>
      </c>
      <c r="D247" s="313">
        <v>45835</v>
      </c>
      <c r="E247" s="16">
        <v>45958</v>
      </c>
      <c r="F247" s="14" t="s">
        <v>2387</v>
      </c>
      <c r="G247" s="14" t="s">
        <v>2388</v>
      </c>
      <c r="H247" s="14" t="s">
        <v>2389</v>
      </c>
      <c r="I247" s="15">
        <v>969</v>
      </c>
      <c r="J247" s="77">
        <v>1</v>
      </c>
      <c r="K247" s="92"/>
    </row>
    <row r="248" spans="1:11" ht="30.6" x14ac:dyDescent="0.25">
      <c r="A248" s="14" t="s">
        <v>2291</v>
      </c>
      <c r="B248" s="14" t="s">
        <v>2390</v>
      </c>
      <c r="C248" s="14" t="s">
        <v>2391</v>
      </c>
      <c r="D248" s="313">
        <v>45792</v>
      </c>
      <c r="E248" s="16">
        <v>45974</v>
      </c>
      <c r="F248" s="14" t="s">
        <v>2392</v>
      </c>
      <c r="G248" s="14" t="s">
        <v>2393</v>
      </c>
      <c r="H248" s="14" t="s">
        <v>2394</v>
      </c>
      <c r="I248" s="15">
        <v>228</v>
      </c>
      <c r="J248" s="77">
        <v>1</v>
      </c>
      <c r="K248" s="92"/>
    </row>
    <row r="249" spans="1:11" ht="30.6" x14ac:dyDescent="0.25">
      <c r="A249" s="14" t="s">
        <v>2291</v>
      </c>
      <c r="B249" s="14" t="s">
        <v>2395</v>
      </c>
      <c r="C249" s="14" t="s">
        <v>2396</v>
      </c>
      <c r="D249" s="313" t="s">
        <v>2397</v>
      </c>
      <c r="E249" s="16">
        <v>45974</v>
      </c>
      <c r="F249" s="14" t="s">
        <v>2398</v>
      </c>
      <c r="G249" s="14" t="s">
        <v>2399</v>
      </c>
      <c r="H249" s="14" t="s">
        <v>2400</v>
      </c>
      <c r="I249" s="15">
        <v>1026</v>
      </c>
      <c r="J249" s="77">
        <v>1</v>
      </c>
      <c r="K249" s="92"/>
    </row>
    <row r="250" spans="1:11" ht="20.399999999999999" x14ac:dyDescent="0.25">
      <c r="A250" s="14" t="s">
        <v>2291</v>
      </c>
      <c r="B250" s="14" t="s">
        <v>2401</v>
      </c>
      <c r="C250" s="14" t="s">
        <v>2402</v>
      </c>
      <c r="D250" s="313">
        <v>45959</v>
      </c>
      <c r="E250" s="16">
        <v>45974</v>
      </c>
      <c r="F250" s="14" t="s">
        <v>2403</v>
      </c>
      <c r="G250" s="14" t="s">
        <v>2404</v>
      </c>
      <c r="H250" s="14" t="s">
        <v>2405</v>
      </c>
      <c r="I250" s="15">
        <v>228</v>
      </c>
      <c r="J250" s="77">
        <v>1</v>
      </c>
      <c r="K250" s="92"/>
    </row>
    <row r="251" spans="1:11" ht="51" x14ac:dyDescent="0.25">
      <c r="A251" s="14" t="s">
        <v>2291</v>
      </c>
      <c r="B251" s="14" t="s">
        <v>2406</v>
      </c>
      <c r="C251" s="14" t="s">
        <v>2407</v>
      </c>
      <c r="D251" s="313" t="s">
        <v>2408</v>
      </c>
      <c r="E251" s="16">
        <v>45974</v>
      </c>
      <c r="F251" s="14" t="s">
        <v>2409</v>
      </c>
      <c r="G251" s="14" t="s">
        <v>2410</v>
      </c>
      <c r="H251" s="14" t="s">
        <v>2411</v>
      </c>
      <c r="I251" s="15">
        <v>342</v>
      </c>
      <c r="J251" s="77">
        <v>1</v>
      </c>
      <c r="K251" s="92"/>
    </row>
    <row r="252" spans="1:11" ht="30.6" x14ac:dyDescent="0.25">
      <c r="A252" s="14" t="s">
        <v>2291</v>
      </c>
      <c r="B252" s="14" t="s">
        <v>2412</v>
      </c>
      <c r="C252" s="14" t="s">
        <v>2413</v>
      </c>
      <c r="D252" s="313" t="s">
        <v>2414</v>
      </c>
      <c r="E252" s="16">
        <v>45974</v>
      </c>
      <c r="F252" s="14" t="s">
        <v>2415</v>
      </c>
      <c r="G252" s="14" t="s">
        <v>2416</v>
      </c>
      <c r="H252" s="14" t="s">
        <v>2417</v>
      </c>
      <c r="I252" s="15">
        <v>5448</v>
      </c>
      <c r="J252" s="77">
        <v>1</v>
      </c>
      <c r="K252" s="92"/>
    </row>
    <row r="253" spans="1:11" ht="30.6" x14ac:dyDescent="0.25">
      <c r="A253" s="14" t="s">
        <v>2291</v>
      </c>
      <c r="B253" s="14" t="s">
        <v>2418</v>
      </c>
      <c r="C253" s="14" t="s">
        <v>2419</v>
      </c>
      <c r="D253" s="313">
        <v>45959</v>
      </c>
      <c r="E253" s="16">
        <v>45974</v>
      </c>
      <c r="F253" s="14" t="s">
        <v>2420</v>
      </c>
      <c r="G253" s="14" t="s">
        <v>2421</v>
      </c>
      <c r="H253" s="14" t="s">
        <v>2422</v>
      </c>
      <c r="I253" s="15">
        <v>798</v>
      </c>
      <c r="J253" s="77">
        <v>1</v>
      </c>
      <c r="K253" s="92"/>
    </row>
    <row r="254" spans="1:11" ht="51" x14ac:dyDescent="0.25">
      <c r="A254" s="14" t="s">
        <v>2291</v>
      </c>
      <c r="B254" s="14" t="s">
        <v>2423</v>
      </c>
      <c r="C254" s="14" t="s">
        <v>2424</v>
      </c>
      <c r="D254" s="313" t="s">
        <v>2425</v>
      </c>
      <c r="E254" s="16">
        <v>45974</v>
      </c>
      <c r="F254" s="14" t="s">
        <v>2426</v>
      </c>
      <c r="G254" s="14" t="s">
        <v>2427</v>
      </c>
      <c r="H254" s="14" t="s">
        <v>2428</v>
      </c>
      <c r="I254" s="15">
        <v>1426</v>
      </c>
      <c r="J254" s="77">
        <v>1</v>
      </c>
      <c r="K254" s="92"/>
    </row>
    <row r="255" spans="1:11" ht="61.2" x14ac:dyDescent="0.25">
      <c r="A255" s="14" t="s">
        <v>2291</v>
      </c>
      <c r="B255" s="14" t="s">
        <v>2429</v>
      </c>
      <c r="C255" s="14" t="s">
        <v>2430</v>
      </c>
      <c r="D255" s="313" t="s">
        <v>2431</v>
      </c>
      <c r="E255" s="16">
        <v>45974</v>
      </c>
      <c r="F255" s="14" t="s">
        <v>2432</v>
      </c>
      <c r="G255" s="14" t="s">
        <v>2433</v>
      </c>
      <c r="H255" s="14" t="s">
        <v>2434</v>
      </c>
      <c r="I255" s="15">
        <v>1597</v>
      </c>
      <c r="J255" s="77">
        <v>1</v>
      </c>
      <c r="K255" s="92"/>
    </row>
    <row r="256" spans="1:11" ht="20.399999999999999" x14ac:dyDescent="0.25">
      <c r="A256" s="14" t="s">
        <v>2291</v>
      </c>
      <c r="B256" s="14" t="s">
        <v>2435</v>
      </c>
      <c r="C256" s="14" t="s">
        <v>2436</v>
      </c>
      <c r="D256" s="313">
        <v>45776</v>
      </c>
      <c r="E256" s="16">
        <v>45974</v>
      </c>
      <c r="F256" s="14" t="s">
        <v>2437</v>
      </c>
      <c r="G256" s="14" t="s">
        <v>2438</v>
      </c>
      <c r="H256" s="14" t="s">
        <v>2439</v>
      </c>
      <c r="I256" s="15">
        <v>114</v>
      </c>
      <c r="J256" s="77">
        <v>1</v>
      </c>
      <c r="K256" s="92"/>
    </row>
    <row r="257" spans="1:11" ht="30.6" x14ac:dyDescent="0.25">
      <c r="A257" s="14" t="s">
        <v>2291</v>
      </c>
      <c r="B257" s="14" t="s">
        <v>2440</v>
      </c>
      <c r="C257" s="14" t="s">
        <v>2441</v>
      </c>
      <c r="D257" s="313" t="s">
        <v>2442</v>
      </c>
      <c r="E257" s="16">
        <v>45974</v>
      </c>
      <c r="F257" s="14" t="s">
        <v>2443</v>
      </c>
      <c r="G257" s="14" t="s">
        <v>2444</v>
      </c>
      <c r="H257" s="14" t="s">
        <v>2445</v>
      </c>
      <c r="I257" s="15">
        <v>912</v>
      </c>
      <c r="J257" s="77">
        <v>1</v>
      </c>
      <c r="K257" s="92"/>
    </row>
    <row r="258" spans="1:11" ht="40.799999999999997" x14ac:dyDescent="0.25">
      <c r="A258" s="14" t="s">
        <v>2291</v>
      </c>
      <c r="B258" s="14" t="s">
        <v>2446</v>
      </c>
      <c r="C258" s="14" t="s">
        <v>2447</v>
      </c>
      <c r="D258" s="313">
        <v>45926</v>
      </c>
      <c r="E258" s="16">
        <v>45974</v>
      </c>
      <c r="F258" s="14" t="s">
        <v>2448</v>
      </c>
      <c r="G258" s="14" t="s">
        <v>2449</v>
      </c>
      <c r="H258" s="14" t="s">
        <v>2450</v>
      </c>
      <c r="I258" s="15">
        <v>741</v>
      </c>
      <c r="J258" s="77">
        <v>1</v>
      </c>
      <c r="K258" s="92"/>
    </row>
    <row r="259" spans="1:11" ht="45" customHeight="1" x14ac:dyDescent="0.25">
      <c r="A259" s="14" t="s">
        <v>2291</v>
      </c>
      <c r="B259" s="14" t="s">
        <v>2451</v>
      </c>
      <c r="C259" s="14" t="s">
        <v>2452</v>
      </c>
      <c r="D259" s="313" t="s">
        <v>2453</v>
      </c>
      <c r="E259" s="16">
        <v>45974</v>
      </c>
      <c r="F259" s="14" t="s">
        <v>2454</v>
      </c>
      <c r="G259" s="14" t="s">
        <v>2455</v>
      </c>
      <c r="H259" s="14" t="s">
        <v>2456</v>
      </c>
      <c r="I259" s="15">
        <v>2452</v>
      </c>
      <c r="J259" s="77">
        <v>1</v>
      </c>
      <c r="K259" s="92"/>
    </row>
    <row r="260" spans="1:11" ht="30.6" x14ac:dyDescent="0.25">
      <c r="A260" s="14" t="s">
        <v>2291</v>
      </c>
      <c r="B260" s="14" t="s">
        <v>2457</v>
      </c>
      <c r="C260" s="14" t="s">
        <v>2458</v>
      </c>
      <c r="D260" s="313">
        <v>45820</v>
      </c>
      <c r="E260" s="16">
        <v>45974</v>
      </c>
      <c r="F260" s="14" t="s">
        <v>2459</v>
      </c>
      <c r="G260" s="14" t="s">
        <v>2460</v>
      </c>
      <c r="H260" s="14" t="s">
        <v>2461</v>
      </c>
      <c r="I260" s="15">
        <v>2110</v>
      </c>
      <c r="J260" s="77">
        <v>1</v>
      </c>
      <c r="K260" s="92"/>
    </row>
    <row r="261" spans="1:11" ht="102" x14ac:dyDescent="0.25">
      <c r="A261" s="14" t="s">
        <v>2291</v>
      </c>
      <c r="B261" s="14" t="s">
        <v>2462</v>
      </c>
      <c r="C261" s="14" t="s">
        <v>2463</v>
      </c>
      <c r="D261" s="313" t="s">
        <v>2464</v>
      </c>
      <c r="E261" s="16">
        <v>45986</v>
      </c>
      <c r="F261" s="14" t="s">
        <v>2465</v>
      </c>
      <c r="G261" s="14" t="s">
        <v>2466</v>
      </c>
      <c r="H261" s="14" t="s">
        <v>2467</v>
      </c>
      <c r="I261" s="15">
        <v>3395</v>
      </c>
      <c r="J261" s="77">
        <v>1</v>
      </c>
      <c r="K261" s="92"/>
    </row>
    <row r="262" spans="1:11" ht="30.6" x14ac:dyDescent="0.25">
      <c r="A262" s="14" t="s">
        <v>2291</v>
      </c>
      <c r="B262" s="14" t="s">
        <v>2468</v>
      </c>
      <c r="C262" s="14" t="s">
        <v>2469</v>
      </c>
      <c r="D262" s="313">
        <v>45936</v>
      </c>
      <c r="E262" s="16">
        <v>45986</v>
      </c>
      <c r="F262" s="14" t="s">
        <v>2470</v>
      </c>
      <c r="G262" s="14" t="s">
        <v>2471</v>
      </c>
      <c r="H262" s="14" t="s">
        <v>2472</v>
      </c>
      <c r="I262" s="15">
        <v>855</v>
      </c>
      <c r="J262" s="77">
        <v>1</v>
      </c>
      <c r="K262" s="92"/>
    </row>
    <row r="263" spans="1:11" ht="30.6" x14ac:dyDescent="0.25">
      <c r="A263" s="14" t="s">
        <v>2291</v>
      </c>
      <c r="B263" s="14" t="s">
        <v>2473</v>
      </c>
      <c r="C263" s="14" t="s">
        <v>2474</v>
      </c>
      <c r="D263" s="313">
        <v>45835</v>
      </c>
      <c r="E263" s="16">
        <v>45986</v>
      </c>
      <c r="F263" s="14" t="s">
        <v>2475</v>
      </c>
      <c r="G263" s="14" t="s">
        <v>2476</v>
      </c>
      <c r="H263" s="14" t="s">
        <v>2477</v>
      </c>
      <c r="I263" s="15">
        <v>57</v>
      </c>
      <c r="J263" s="77">
        <v>1</v>
      </c>
      <c r="K263" s="92"/>
    </row>
    <row r="264" spans="1:11" ht="40.799999999999997" x14ac:dyDescent="0.25">
      <c r="A264" s="14" t="s">
        <v>2291</v>
      </c>
      <c r="B264" s="14" t="s">
        <v>2478</v>
      </c>
      <c r="C264" s="14" t="s">
        <v>2479</v>
      </c>
      <c r="D264" s="313" t="s">
        <v>2480</v>
      </c>
      <c r="E264" s="16">
        <v>45986</v>
      </c>
      <c r="F264" s="14" t="s">
        <v>2481</v>
      </c>
      <c r="G264" s="14" t="s">
        <v>2482</v>
      </c>
      <c r="H264" s="14" t="s">
        <v>2483</v>
      </c>
      <c r="I264" s="15">
        <v>399</v>
      </c>
      <c r="J264" s="77">
        <v>1</v>
      </c>
      <c r="K264" s="92"/>
    </row>
    <row r="265" spans="1:11" ht="40.799999999999997" x14ac:dyDescent="0.25">
      <c r="A265" s="14" t="s">
        <v>2291</v>
      </c>
      <c r="B265" s="14" t="s">
        <v>2484</v>
      </c>
      <c r="C265" s="14" t="s">
        <v>2485</v>
      </c>
      <c r="D265" s="313">
        <v>45884</v>
      </c>
      <c r="E265" s="16">
        <v>45986</v>
      </c>
      <c r="F265" s="14" t="s">
        <v>2486</v>
      </c>
      <c r="G265" s="14" t="s">
        <v>2089</v>
      </c>
      <c r="H265" s="14" t="s">
        <v>2090</v>
      </c>
      <c r="I265" s="15">
        <v>3053</v>
      </c>
      <c r="J265" s="77">
        <v>1</v>
      </c>
      <c r="K265" s="92"/>
    </row>
    <row r="266" spans="1:11" ht="30.6" x14ac:dyDescent="0.25">
      <c r="A266" s="14" t="s">
        <v>2291</v>
      </c>
      <c r="B266" s="14" t="s">
        <v>2487</v>
      </c>
      <c r="C266" s="14" t="s">
        <v>2488</v>
      </c>
      <c r="D266" s="313">
        <v>45705</v>
      </c>
      <c r="E266" s="16">
        <v>45986</v>
      </c>
      <c r="F266" s="14" t="s">
        <v>2489</v>
      </c>
      <c r="G266" s="14" t="s">
        <v>2490</v>
      </c>
      <c r="H266" s="14" t="s">
        <v>2491</v>
      </c>
      <c r="I266" s="15">
        <v>798</v>
      </c>
      <c r="J266" s="77">
        <v>1</v>
      </c>
      <c r="K266" s="92"/>
    </row>
    <row r="267" spans="1:11" ht="30.6" x14ac:dyDescent="0.25">
      <c r="A267" s="14" t="s">
        <v>2291</v>
      </c>
      <c r="B267" s="14" t="s">
        <v>2492</v>
      </c>
      <c r="C267" s="14" t="s">
        <v>2493</v>
      </c>
      <c r="D267" s="313">
        <v>45917</v>
      </c>
      <c r="E267" s="16">
        <v>45986</v>
      </c>
      <c r="F267" s="14" t="s">
        <v>2494</v>
      </c>
      <c r="G267" s="14" t="s">
        <v>2495</v>
      </c>
      <c r="H267" s="14" t="s">
        <v>2496</v>
      </c>
      <c r="I267" s="15">
        <v>798</v>
      </c>
      <c r="J267" s="77">
        <v>1</v>
      </c>
      <c r="K267" s="92"/>
    </row>
    <row r="268" spans="1:11" ht="30.6" x14ac:dyDescent="0.25">
      <c r="A268" s="14" t="s">
        <v>2291</v>
      </c>
      <c r="B268" s="14" t="s">
        <v>2497</v>
      </c>
      <c r="C268" s="14" t="s">
        <v>2498</v>
      </c>
      <c r="D268" s="313">
        <v>45954</v>
      </c>
      <c r="E268" s="16">
        <v>45986</v>
      </c>
      <c r="F268" s="14" t="s">
        <v>2499</v>
      </c>
      <c r="G268" s="14" t="s">
        <v>2500</v>
      </c>
      <c r="H268" s="14" t="s">
        <v>2501</v>
      </c>
      <c r="I268" s="15">
        <v>513</v>
      </c>
      <c r="J268" s="77">
        <v>1</v>
      </c>
      <c r="K268" s="92"/>
    </row>
    <row r="269" spans="1:11" ht="30.6" x14ac:dyDescent="0.25">
      <c r="A269" s="14" t="s">
        <v>2291</v>
      </c>
      <c r="B269" s="14" t="s">
        <v>2502</v>
      </c>
      <c r="C269" s="14" t="s">
        <v>2503</v>
      </c>
      <c r="D269" s="313">
        <v>45800</v>
      </c>
      <c r="E269" s="16">
        <v>45986</v>
      </c>
      <c r="F269" s="14" t="s">
        <v>2504</v>
      </c>
      <c r="G269" s="14" t="s">
        <v>2505</v>
      </c>
      <c r="H269" s="14" t="s">
        <v>2506</v>
      </c>
      <c r="I269" s="15">
        <v>342</v>
      </c>
      <c r="J269" s="77">
        <v>1</v>
      </c>
      <c r="K269" s="92"/>
    </row>
    <row r="270" spans="1:11" ht="30.6" x14ac:dyDescent="0.25">
      <c r="A270" s="14" t="s">
        <v>2291</v>
      </c>
      <c r="B270" s="14" t="s">
        <v>2507</v>
      </c>
      <c r="C270" s="14" t="s">
        <v>2508</v>
      </c>
      <c r="D270" s="313" t="s">
        <v>2509</v>
      </c>
      <c r="E270" s="16">
        <v>46000</v>
      </c>
      <c r="F270" s="14" t="s">
        <v>2510</v>
      </c>
      <c r="G270" s="14" t="s">
        <v>2511</v>
      </c>
      <c r="H270" s="14" t="s">
        <v>2512</v>
      </c>
      <c r="I270" s="15">
        <v>399</v>
      </c>
      <c r="J270" s="77">
        <v>1</v>
      </c>
      <c r="K270" s="92"/>
    </row>
    <row r="271" spans="1:11" ht="40.799999999999997" x14ac:dyDescent="0.25">
      <c r="A271" s="14" t="s">
        <v>2291</v>
      </c>
      <c r="B271" s="14" t="s">
        <v>2513</v>
      </c>
      <c r="C271" s="14" t="s">
        <v>2514</v>
      </c>
      <c r="D271" s="313" t="s">
        <v>2515</v>
      </c>
      <c r="E271" s="16">
        <v>46000</v>
      </c>
      <c r="F271" s="14" t="s">
        <v>2516</v>
      </c>
      <c r="G271" s="14" t="s">
        <v>2517</v>
      </c>
      <c r="H271" s="14" t="s">
        <v>2518</v>
      </c>
      <c r="I271" s="15">
        <v>513</v>
      </c>
      <c r="J271" s="77">
        <v>1</v>
      </c>
      <c r="K271" s="92"/>
    </row>
    <row r="272" spans="1:11" ht="30.6" x14ac:dyDescent="0.25">
      <c r="A272" s="14" t="s">
        <v>2291</v>
      </c>
      <c r="B272" s="14" t="s">
        <v>2519</v>
      </c>
      <c r="C272" s="14" t="s">
        <v>2520</v>
      </c>
      <c r="D272" s="313">
        <v>45893</v>
      </c>
      <c r="E272" s="16">
        <v>46008</v>
      </c>
      <c r="F272" s="14" t="s">
        <v>2521</v>
      </c>
      <c r="G272" s="14" t="s">
        <v>2522</v>
      </c>
      <c r="H272" s="14" t="s">
        <v>2523</v>
      </c>
      <c r="I272" s="15">
        <v>1768</v>
      </c>
      <c r="J272" s="77">
        <v>1</v>
      </c>
      <c r="K272" s="92"/>
    </row>
    <row r="273" spans="1:11" ht="30.6" x14ac:dyDescent="0.25">
      <c r="A273" s="14" t="s">
        <v>2291</v>
      </c>
      <c r="B273" s="14" t="s">
        <v>2524</v>
      </c>
      <c r="C273" s="14" t="s">
        <v>2525</v>
      </c>
      <c r="D273" s="313">
        <v>45791</v>
      </c>
      <c r="E273" s="16">
        <v>46008</v>
      </c>
      <c r="F273" s="14" t="s">
        <v>2526</v>
      </c>
      <c r="G273" s="14" t="s">
        <v>2527</v>
      </c>
      <c r="H273" s="14" t="s">
        <v>2528</v>
      </c>
      <c r="I273" s="15">
        <v>1590</v>
      </c>
      <c r="J273" s="77">
        <v>1</v>
      </c>
      <c r="K273" s="92"/>
    </row>
    <row r="274" spans="1:11" ht="51" x14ac:dyDescent="0.25">
      <c r="A274" s="14" t="s">
        <v>2291</v>
      </c>
      <c r="B274" s="14" t="s">
        <v>2529</v>
      </c>
      <c r="C274" s="14" t="s">
        <v>2530</v>
      </c>
      <c r="D274" s="313" t="s">
        <v>2531</v>
      </c>
      <c r="E274" s="16">
        <v>46008</v>
      </c>
      <c r="F274" s="14" t="s">
        <v>2532</v>
      </c>
      <c r="G274" s="14" t="s">
        <v>2533</v>
      </c>
      <c r="H274" s="14" t="s">
        <v>2534</v>
      </c>
      <c r="I274" s="15">
        <v>2083</v>
      </c>
      <c r="J274" s="77">
        <v>1</v>
      </c>
      <c r="K274" s="92"/>
    </row>
    <row r="275" spans="1:11" ht="30.6" x14ac:dyDescent="0.25">
      <c r="A275" s="14" t="s">
        <v>2291</v>
      </c>
      <c r="B275" s="14" t="s">
        <v>2535</v>
      </c>
      <c r="C275" s="14" t="s">
        <v>2536</v>
      </c>
      <c r="D275" s="313" t="s">
        <v>2537</v>
      </c>
      <c r="E275" s="16">
        <v>46008</v>
      </c>
      <c r="F275" s="14" t="s">
        <v>2538</v>
      </c>
      <c r="G275" s="14" t="s">
        <v>2539</v>
      </c>
      <c r="H275" s="14" t="s">
        <v>2540</v>
      </c>
      <c r="I275" s="15">
        <v>5950</v>
      </c>
      <c r="J275" s="77">
        <v>1</v>
      </c>
      <c r="K275" s="92"/>
    </row>
    <row r="276" spans="1:11" ht="51" x14ac:dyDescent="0.25">
      <c r="A276" s="14" t="s">
        <v>2291</v>
      </c>
      <c r="B276" s="14" t="s">
        <v>2541</v>
      </c>
      <c r="C276" s="14" t="s">
        <v>2542</v>
      </c>
      <c r="D276" s="313" t="s">
        <v>2543</v>
      </c>
      <c r="E276" s="16">
        <v>46021</v>
      </c>
      <c r="F276" s="14" t="s">
        <v>2544</v>
      </c>
      <c r="G276" s="14" t="s">
        <v>2545</v>
      </c>
      <c r="H276" s="14" t="s">
        <v>2546</v>
      </c>
      <c r="I276" s="15">
        <v>2053</v>
      </c>
      <c r="J276" s="77">
        <v>1</v>
      </c>
      <c r="K276" s="92"/>
    </row>
    <row r="277" spans="1:11" ht="45" customHeight="1" x14ac:dyDescent="0.25">
      <c r="A277" s="14" t="s">
        <v>2291</v>
      </c>
      <c r="B277" s="14" t="s">
        <v>2547</v>
      </c>
      <c r="C277" s="14" t="s">
        <v>2548</v>
      </c>
      <c r="D277" s="313" t="s">
        <v>2549</v>
      </c>
      <c r="E277" s="16">
        <v>46021</v>
      </c>
      <c r="F277" s="14" t="s">
        <v>2550</v>
      </c>
      <c r="G277" s="14" t="s">
        <v>2551</v>
      </c>
      <c r="H277" s="14" t="s">
        <v>2552</v>
      </c>
      <c r="I277" s="15">
        <v>1312</v>
      </c>
      <c r="J277" s="77">
        <v>1</v>
      </c>
      <c r="K277" s="92"/>
    </row>
    <row r="278" spans="1:11" ht="45" customHeight="1" x14ac:dyDescent="0.25">
      <c r="A278" s="14" t="s">
        <v>2291</v>
      </c>
      <c r="B278" s="14" t="s">
        <v>2564</v>
      </c>
      <c r="C278" s="14" t="s">
        <v>2565</v>
      </c>
      <c r="D278" s="313" t="s">
        <v>2566</v>
      </c>
      <c r="E278" s="16">
        <v>45897</v>
      </c>
      <c r="F278" s="14" t="s">
        <v>2567</v>
      </c>
      <c r="G278" s="14"/>
      <c r="H278" s="14" t="s">
        <v>2568</v>
      </c>
      <c r="I278" s="15">
        <v>3600</v>
      </c>
      <c r="J278" s="77">
        <v>2</v>
      </c>
      <c r="K278" s="92"/>
    </row>
    <row r="279" spans="1:11" ht="45" customHeight="1" x14ac:dyDescent="0.25">
      <c r="A279" s="14" t="s">
        <v>2291</v>
      </c>
      <c r="B279" s="14" t="s">
        <v>2569</v>
      </c>
      <c r="C279" s="14" t="s">
        <v>2570</v>
      </c>
      <c r="D279" s="313" t="s">
        <v>2571</v>
      </c>
      <c r="E279" s="16">
        <v>46020</v>
      </c>
      <c r="F279" s="14" t="s">
        <v>2572</v>
      </c>
      <c r="G279" s="14"/>
      <c r="H279" s="14" t="s">
        <v>2568</v>
      </c>
      <c r="I279" s="15">
        <v>2543.1999999999998</v>
      </c>
      <c r="J279" s="77">
        <v>2</v>
      </c>
      <c r="K279" s="92"/>
    </row>
    <row r="280" spans="1:11" ht="45" customHeight="1" x14ac:dyDescent="0.25">
      <c r="A280" s="14" t="s">
        <v>2291</v>
      </c>
      <c r="B280" s="14" t="s">
        <v>2573</v>
      </c>
      <c r="C280" s="14" t="s">
        <v>2574</v>
      </c>
      <c r="D280" s="313" t="s">
        <v>2575</v>
      </c>
      <c r="E280" s="16">
        <v>45924</v>
      </c>
      <c r="F280" s="14" t="s">
        <v>2576</v>
      </c>
      <c r="G280" s="14"/>
      <c r="H280" s="14" t="s">
        <v>2577</v>
      </c>
      <c r="I280" s="15">
        <v>2800</v>
      </c>
      <c r="J280" s="77">
        <v>2</v>
      </c>
      <c r="K280" s="92"/>
    </row>
    <row r="281" spans="1:11" ht="45" customHeight="1" x14ac:dyDescent="0.25">
      <c r="A281" s="14" t="s">
        <v>2291</v>
      </c>
      <c r="B281" s="14" t="s">
        <v>2578</v>
      </c>
      <c r="C281" s="14" t="s">
        <v>2579</v>
      </c>
      <c r="D281" s="313">
        <v>45748</v>
      </c>
      <c r="E281" s="16">
        <v>45958</v>
      </c>
      <c r="F281" s="14" t="s">
        <v>2580</v>
      </c>
      <c r="G281" s="14"/>
      <c r="H281" s="14" t="s">
        <v>2581</v>
      </c>
      <c r="I281" s="15">
        <v>1900</v>
      </c>
      <c r="J281" s="77">
        <v>2</v>
      </c>
      <c r="K281" s="92"/>
    </row>
    <row r="282" spans="1:11" ht="45" customHeight="1" x14ac:dyDescent="0.25">
      <c r="A282" s="14" t="s">
        <v>2291</v>
      </c>
      <c r="B282" s="14" t="s">
        <v>2582</v>
      </c>
      <c r="C282" s="14" t="s">
        <v>2583</v>
      </c>
      <c r="D282" s="313">
        <v>45963</v>
      </c>
      <c r="E282" s="16">
        <v>46021</v>
      </c>
      <c r="F282" s="14" t="s">
        <v>2584</v>
      </c>
      <c r="G282" s="14"/>
      <c r="H282" s="14" t="s">
        <v>2581</v>
      </c>
      <c r="I282" s="15">
        <v>800</v>
      </c>
      <c r="J282" s="77">
        <v>2</v>
      </c>
      <c r="K282" s="92"/>
    </row>
    <row r="283" spans="1:11" ht="45" customHeight="1" x14ac:dyDescent="0.25">
      <c r="A283" s="14" t="s">
        <v>2291</v>
      </c>
      <c r="B283" s="14" t="s">
        <v>2585</v>
      </c>
      <c r="C283" s="14" t="s">
        <v>2586</v>
      </c>
      <c r="D283" s="313" t="s">
        <v>2587</v>
      </c>
      <c r="E283" s="16">
        <v>45974</v>
      </c>
      <c r="F283" s="14" t="s">
        <v>2588</v>
      </c>
      <c r="G283" s="14"/>
      <c r="H283" s="14" t="s">
        <v>2589</v>
      </c>
      <c r="I283" s="15">
        <v>750</v>
      </c>
      <c r="J283" s="77">
        <v>2</v>
      </c>
      <c r="K283" s="92"/>
    </row>
    <row r="284" spans="1:11" ht="45" customHeight="1" x14ac:dyDescent="0.25">
      <c r="A284" s="14" t="s">
        <v>2291</v>
      </c>
      <c r="B284" s="14" t="s">
        <v>2590</v>
      </c>
      <c r="C284" s="14" t="s">
        <v>2591</v>
      </c>
      <c r="D284" s="313" t="s">
        <v>2592</v>
      </c>
      <c r="E284" s="16">
        <v>46021</v>
      </c>
      <c r="F284" s="14" t="s">
        <v>2593</v>
      </c>
      <c r="G284" s="14"/>
      <c r="H284" s="14" t="s">
        <v>2589</v>
      </c>
      <c r="I284" s="15">
        <v>1000</v>
      </c>
      <c r="J284" s="77">
        <v>2</v>
      </c>
      <c r="K284" s="92"/>
    </row>
    <row r="285" spans="1:11" ht="45" customHeight="1" x14ac:dyDescent="0.25">
      <c r="A285" s="14" t="s">
        <v>2291</v>
      </c>
      <c r="B285" s="14" t="s">
        <v>2594</v>
      </c>
      <c r="C285" s="14" t="s">
        <v>2595</v>
      </c>
      <c r="D285" s="313" t="s">
        <v>2596</v>
      </c>
      <c r="E285" s="16">
        <v>45986</v>
      </c>
      <c r="F285" s="14" t="s">
        <v>2597</v>
      </c>
      <c r="G285" s="14"/>
      <c r="H285" s="14" t="s">
        <v>2598</v>
      </c>
      <c r="I285" s="15">
        <v>300</v>
      </c>
      <c r="J285" s="77">
        <v>2</v>
      </c>
      <c r="K285" s="92"/>
    </row>
    <row r="286" spans="1:11" ht="45" customHeight="1" x14ac:dyDescent="0.25">
      <c r="A286" s="14" t="s">
        <v>2291</v>
      </c>
      <c r="B286" s="14" t="s">
        <v>2599</v>
      </c>
      <c r="C286" s="14" t="s">
        <v>2600</v>
      </c>
      <c r="D286" s="313" t="s">
        <v>2601</v>
      </c>
      <c r="E286" s="16">
        <v>45986</v>
      </c>
      <c r="F286" s="14" t="s">
        <v>2602</v>
      </c>
      <c r="G286" s="14"/>
      <c r="H286" s="14" t="s">
        <v>2603</v>
      </c>
      <c r="I286" s="15">
        <v>600</v>
      </c>
      <c r="J286" s="77">
        <v>2</v>
      </c>
      <c r="K286" s="92"/>
    </row>
    <row r="287" spans="1:11" ht="45" customHeight="1" x14ac:dyDescent="0.25">
      <c r="A287" s="14" t="s">
        <v>2291</v>
      </c>
      <c r="B287" s="14" t="s">
        <v>2604</v>
      </c>
      <c r="C287" s="14" t="s">
        <v>2605</v>
      </c>
      <c r="D287" s="313">
        <v>45905</v>
      </c>
      <c r="E287" s="16">
        <v>46021</v>
      </c>
      <c r="F287" s="14" t="s">
        <v>2606</v>
      </c>
      <c r="G287" s="14"/>
      <c r="H287" s="14" t="s">
        <v>2603</v>
      </c>
      <c r="I287" s="15">
        <v>700</v>
      </c>
      <c r="J287" s="77">
        <v>2</v>
      </c>
      <c r="K287" s="92"/>
    </row>
    <row r="288" spans="1:11" ht="45" customHeight="1" x14ac:dyDescent="0.25">
      <c r="A288" s="14" t="s">
        <v>2291</v>
      </c>
      <c r="B288" s="14" t="s">
        <v>2607</v>
      </c>
      <c r="C288" s="14" t="s">
        <v>2608</v>
      </c>
      <c r="D288" s="313" t="s">
        <v>2609</v>
      </c>
      <c r="E288" s="16">
        <v>45986</v>
      </c>
      <c r="F288" s="14" t="s">
        <v>2610</v>
      </c>
      <c r="G288" s="14"/>
      <c r="H288" s="14" t="s">
        <v>2611</v>
      </c>
      <c r="I288" s="15">
        <v>300</v>
      </c>
      <c r="J288" s="77">
        <v>2</v>
      </c>
      <c r="K288" s="92"/>
    </row>
    <row r="289" spans="1:11" ht="45" customHeight="1" x14ac:dyDescent="0.25">
      <c r="A289" s="14" t="s">
        <v>2291</v>
      </c>
      <c r="B289" s="14" t="s">
        <v>2612</v>
      </c>
      <c r="C289" s="14" t="s">
        <v>2613</v>
      </c>
      <c r="D289" s="313">
        <v>45964</v>
      </c>
      <c r="E289" s="16">
        <v>46021</v>
      </c>
      <c r="F289" s="14" t="s">
        <v>2614</v>
      </c>
      <c r="G289" s="14"/>
      <c r="H289" s="14" t="s">
        <v>2611</v>
      </c>
      <c r="I289" s="15">
        <v>400</v>
      </c>
      <c r="J289" s="77">
        <v>2</v>
      </c>
      <c r="K289" s="92"/>
    </row>
    <row r="290" spans="1:11" ht="45" customHeight="1" x14ac:dyDescent="0.25">
      <c r="A290" s="14" t="s">
        <v>2291</v>
      </c>
      <c r="B290" s="14" t="s">
        <v>2615</v>
      </c>
      <c r="C290" s="14" t="s">
        <v>2616</v>
      </c>
      <c r="D290" s="313">
        <v>45931</v>
      </c>
      <c r="E290" s="16">
        <v>45986</v>
      </c>
      <c r="F290" s="14" t="s">
        <v>2617</v>
      </c>
      <c r="G290" s="14"/>
      <c r="H290" s="14" t="s">
        <v>2618</v>
      </c>
      <c r="I290" s="15">
        <v>450</v>
      </c>
      <c r="J290" s="77">
        <v>2</v>
      </c>
      <c r="K290" s="92"/>
    </row>
    <row r="291" spans="1:11" ht="45" customHeight="1" x14ac:dyDescent="0.25">
      <c r="A291" s="14" t="s">
        <v>2291</v>
      </c>
      <c r="B291" s="14" t="s">
        <v>2619</v>
      </c>
      <c r="C291" s="14" t="s">
        <v>2620</v>
      </c>
      <c r="D291" s="313" t="s">
        <v>2621</v>
      </c>
      <c r="E291" s="16">
        <v>45986</v>
      </c>
      <c r="F291" s="14" t="s">
        <v>2622</v>
      </c>
      <c r="G291" s="14"/>
      <c r="H291" s="14" t="s">
        <v>2623</v>
      </c>
      <c r="I291" s="15">
        <v>1100</v>
      </c>
      <c r="J291" s="77">
        <v>2</v>
      </c>
      <c r="K291" s="92"/>
    </row>
    <row r="292" spans="1:11" ht="45" customHeight="1" x14ac:dyDescent="0.25">
      <c r="A292" s="14" t="s">
        <v>2291</v>
      </c>
      <c r="B292" s="14" t="s">
        <v>2624</v>
      </c>
      <c r="C292" s="14" t="s">
        <v>2625</v>
      </c>
      <c r="D292" s="313" t="s">
        <v>2626</v>
      </c>
      <c r="E292" s="16">
        <v>46000</v>
      </c>
      <c r="F292" s="14" t="s">
        <v>2627</v>
      </c>
      <c r="G292" s="14" t="s">
        <v>2628</v>
      </c>
      <c r="H292" s="14" t="s">
        <v>2629</v>
      </c>
      <c r="I292" s="15">
        <v>2552</v>
      </c>
      <c r="J292" s="77">
        <v>2</v>
      </c>
      <c r="K292" s="92"/>
    </row>
    <row r="293" spans="1:11" ht="45" customHeight="1" x14ac:dyDescent="0.25">
      <c r="A293" s="14" t="s">
        <v>2291</v>
      </c>
      <c r="B293" s="14" t="s">
        <v>2630</v>
      </c>
      <c r="C293" s="14" t="s">
        <v>2631</v>
      </c>
      <c r="D293" s="313">
        <v>45869</v>
      </c>
      <c r="E293" s="16">
        <v>46000</v>
      </c>
      <c r="F293" s="14" t="s">
        <v>2632</v>
      </c>
      <c r="G293" s="14"/>
      <c r="H293" s="14" t="s">
        <v>2633</v>
      </c>
      <c r="I293" s="15">
        <v>150</v>
      </c>
      <c r="J293" s="77">
        <v>2</v>
      </c>
      <c r="K293" s="92"/>
    </row>
    <row r="294" spans="1:11" ht="45" customHeight="1" x14ac:dyDescent="0.25">
      <c r="A294" s="14" t="s">
        <v>2291</v>
      </c>
      <c r="B294" s="14" t="s">
        <v>2634</v>
      </c>
      <c r="C294" s="14" t="s">
        <v>2635</v>
      </c>
      <c r="D294" s="313" t="s">
        <v>2636</v>
      </c>
      <c r="E294" s="16">
        <v>46000</v>
      </c>
      <c r="F294" s="14" t="s">
        <v>2637</v>
      </c>
      <c r="G294" s="14"/>
      <c r="H294" s="14" t="s">
        <v>2638</v>
      </c>
      <c r="I294" s="15">
        <v>550</v>
      </c>
      <c r="J294" s="77">
        <v>2</v>
      </c>
      <c r="K294" s="92"/>
    </row>
    <row r="295" spans="1:11" ht="45" customHeight="1" x14ac:dyDescent="0.25">
      <c r="A295" s="14" t="s">
        <v>2291</v>
      </c>
      <c r="B295" s="14" t="s">
        <v>2639</v>
      </c>
      <c r="C295" s="14" t="s">
        <v>2640</v>
      </c>
      <c r="D295" s="313">
        <v>45977</v>
      </c>
      <c r="E295" s="16">
        <v>46009</v>
      </c>
      <c r="F295" s="14" t="s">
        <v>2641</v>
      </c>
      <c r="G295" s="14" t="s">
        <v>2642</v>
      </c>
      <c r="H295" s="14" t="s">
        <v>2643</v>
      </c>
      <c r="I295" s="15">
        <v>876</v>
      </c>
      <c r="J295" s="77">
        <v>2</v>
      </c>
      <c r="K295" s="92"/>
    </row>
    <row r="296" spans="1:11" ht="45" customHeight="1" x14ac:dyDescent="0.25">
      <c r="A296" s="14" t="s">
        <v>2291</v>
      </c>
      <c r="B296" s="14" t="s">
        <v>2644</v>
      </c>
      <c r="C296" s="14" t="s">
        <v>2645</v>
      </c>
      <c r="D296" s="313" t="s">
        <v>2646</v>
      </c>
      <c r="E296" s="16">
        <v>46009</v>
      </c>
      <c r="F296" s="14" t="s">
        <v>2647</v>
      </c>
      <c r="G296" s="14" t="s">
        <v>2648</v>
      </c>
      <c r="H296" s="14" t="s">
        <v>2649</v>
      </c>
      <c r="I296" s="15">
        <v>3163</v>
      </c>
      <c r="J296" s="77">
        <v>2</v>
      </c>
      <c r="K296" s="92"/>
    </row>
    <row r="297" spans="1:11" ht="45" customHeight="1" x14ac:dyDescent="0.25">
      <c r="A297" s="14" t="s">
        <v>2291</v>
      </c>
      <c r="B297" s="14" t="s">
        <v>2650</v>
      </c>
      <c r="C297" s="14" t="s">
        <v>2651</v>
      </c>
      <c r="D297" s="313" t="s">
        <v>2652</v>
      </c>
      <c r="E297" s="16">
        <v>46010</v>
      </c>
      <c r="F297" s="14" t="s">
        <v>2653</v>
      </c>
      <c r="G297" s="14" t="s">
        <v>2312</v>
      </c>
      <c r="H297" s="14" t="s">
        <v>2313</v>
      </c>
      <c r="I297" s="15">
        <v>3273</v>
      </c>
      <c r="J297" s="77">
        <v>2</v>
      </c>
      <c r="K297" s="92"/>
    </row>
    <row r="298" spans="1:11" ht="45" customHeight="1" x14ac:dyDescent="0.25">
      <c r="A298" s="14" t="s">
        <v>2291</v>
      </c>
      <c r="B298" s="14" t="s">
        <v>2654</v>
      </c>
      <c r="C298" s="14" t="s">
        <v>2655</v>
      </c>
      <c r="D298" s="313">
        <v>45790</v>
      </c>
      <c r="E298" s="16">
        <v>46009</v>
      </c>
      <c r="F298" s="14" t="s">
        <v>2656</v>
      </c>
      <c r="G298" s="14" t="s">
        <v>2301</v>
      </c>
      <c r="H298" s="14" t="s">
        <v>2302</v>
      </c>
      <c r="I298" s="15">
        <v>887</v>
      </c>
      <c r="J298" s="77">
        <v>2</v>
      </c>
      <c r="K298" s="92"/>
    </row>
    <row r="299" spans="1:11" ht="45" customHeight="1" x14ac:dyDescent="0.25">
      <c r="A299" s="14" t="s">
        <v>2291</v>
      </c>
      <c r="B299" s="14" t="s">
        <v>2657</v>
      </c>
      <c r="C299" s="14" t="s">
        <v>2658</v>
      </c>
      <c r="D299" s="313">
        <v>45719</v>
      </c>
      <c r="E299" s="16">
        <v>46009</v>
      </c>
      <c r="F299" s="14" t="s">
        <v>2659</v>
      </c>
      <c r="G299" s="14" t="s">
        <v>2660</v>
      </c>
      <c r="H299" s="14" t="s">
        <v>2661</v>
      </c>
      <c r="I299" s="15">
        <v>432</v>
      </c>
      <c r="J299" s="77">
        <v>2</v>
      </c>
      <c r="K299" s="92"/>
    </row>
    <row r="300" spans="1:11" ht="45" customHeight="1" x14ac:dyDescent="0.25">
      <c r="A300" s="14" t="s">
        <v>2291</v>
      </c>
      <c r="B300" s="14" t="s">
        <v>2662</v>
      </c>
      <c r="C300" s="14" t="s">
        <v>2663</v>
      </c>
      <c r="D300" s="313">
        <v>45980</v>
      </c>
      <c r="E300" s="16">
        <v>46009</v>
      </c>
      <c r="F300" s="14" t="s">
        <v>2664</v>
      </c>
      <c r="G300" s="14" t="s">
        <v>2330</v>
      </c>
      <c r="H300" s="14" t="s">
        <v>2331</v>
      </c>
      <c r="I300" s="15">
        <v>360</v>
      </c>
      <c r="J300" s="77">
        <v>2</v>
      </c>
      <c r="K300" s="92"/>
    </row>
    <row r="301" spans="1:11" ht="45" customHeight="1" x14ac:dyDescent="0.25">
      <c r="A301" s="14" t="s">
        <v>2291</v>
      </c>
      <c r="B301" s="14" t="s">
        <v>2665</v>
      </c>
      <c r="C301" s="14" t="s">
        <v>2666</v>
      </c>
      <c r="D301" s="313">
        <v>45993</v>
      </c>
      <c r="E301" s="16">
        <v>46009</v>
      </c>
      <c r="F301" s="14" t="s">
        <v>2667</v>
      </c>
      <c r="G301" s="14" t="s">
        <v>2668</v>
      </c>
      <c r="H301" s="14" t="s">
        <v>2669</v>
      </c>
      <c r="I301" s="15">
        <v>411</v>
      </c>
      <c r="J301" s="77">
        <v>2</v>
      </c>
      <c r="K301" s="92"/>
    </row>
    <row r="302" spans="1:11" ht="45" customHeight="1" x14ac:dyDescent="0.25">
      <c r="A302" s="14" t="s">
        <v>2291</v>
      </c>
      <c r="B302" s="14" t="s">
        <v>2670</v>
      </c>
      <c r="C302" s="14" t="s">
        <v>2671</v>
      </c>
      <c r="D302" s="313">
        <v>45890</v>
      </c>
      <c r="E302" s="16">
        <v>46009</v>
      </c>
      <c r="F302" s="14" t="s">
        <v>2672</v>
      </c>
      <c r="G302" s="14" t="s">
        <v>2673</v>
      </c>
      <c r="H302" s="14" t="s">
        <v>2674</v>
      </c>
      <c r="I302" s="15">
        <v>910</v>
      </c>
      <c r="J302" s="77">
        <v>2</v>
      </c>
      <c r="K302" s="92"/>
    </row>
    <row r="303" spans="1:11" ht="45" customHeight="1" x14ac:dyDescent="0.25">
      <c r="A303" s="14" t="s">
        <v>2291</v>
      </c>
      <c r="B303" s="14" t="s">
        <v>2675</v>
      </c>
      <c r="C303" s="14" t="s">
        <v>2676</v>
      </c>
      <c r="D303" s="313">
        <v>45715</v>
      </c>
      <c r="E303" s="16">
        <v>46009</v>
      </c>
      <c r="F303" s="14" t="s">
        <v>2677</v>
      </c>
      <c r="G303" s="14" t="s">
        <v>2678</v>
      </c>
      <c r="H303" s="14" t="s">
        <v>2679</v>
      </c>
      <c r="I303" s="15">
        <v>322</v>
      </c>
      <c r="J303" s="77">
        <v>2</v>
      </c>
      <c r="K303" s="92"/>
    </row>
    <row r="304" spans="1:11" ht="45" customHeight="1" x14ac:dyDescent="0.25">
      <c r="A304" s="14" t="s">
        <v>2291</v>
      </c>
      <c r="B304" s="14" t="s">
        <v>2680</v>
      </c>
      <c r="C304" s="14" t="s">
        <v>2681</v>
      </c>
      <c r="D304" s="313" t="s">
        <v>2682</v>
      </c>
      <c r="E304" s="16">
        <v>46010</v>
      </c>
      <c r="F304" s="14" t="s">
        <v>2683</v>
      </c>
      <c r="G304" s="14" t="s">
        <v>2433</v>
      </c>
      <c r="H304" s="14" t="s">
        <v>2434</v>
      </c>
      <c r="I304" s="15">
        <v>1303</v>
      </c>
      <c r="J304" s="77">
        <v>2</v>
      </c>
      <c r="K304" s="92"/>
    </row>
    <row r="305" spans="1:11" ht="45" customHeight="1" x14ac:dyDescent="0.25">
      <c r="A305" s="14" t="s">
        <v>2291</v>
      </c>
      <c r="B305" s="14" t="s">
        <v>2684</v>
      </c>
      <c r="C305" s="14" t="s">
        <v>2685</v>
      </c>
      <c r="D305" s="313" t="s">
        <v>2686</v>
      </c>
      <c r="E305" s="16">
        <v>46010</v>
      </c>
      <c r="F305" s="14" t="s">
        <v>2687</v>
      </c>
      <c r="G305" s="14" t="s">
        <v>2688</v>
      </c>
      <c r="H305" s="14" t="s">
        <v>2689</v>
      </c>
      <c r="I305" s="15">
        <v>1250</v>
      </c>
      <c r="J305" s="77">
        <v>2</v>
      </c>
      <c r="K305" s="92"/>
    </row>
    <row r="306" spans="1:11" ht="45" customHeight="1" x14ac:dyDescent="0.25">
      <c r="A306" s="14" t="s">
        <v>2291</v>
      </c>
      <c r="B306" s="14" t="s">
        <v>2690</v>
      </c>
      <c r="C306" s="14" t="s">
        <v>2691</v>
      </c>
      <c r="D306" s="313">
        <v>45688</v>
      </c>
      <c r="E306" s="16">
        <v>46009</v>
      </c>
      <c r="F306" s="14" t="s">
        <v>2692</v>
      </c>
      <c r="G306" s="14"/>
      <c r="H306" s="14" t="s">
        <v>2693</v>
      </c>
      <c r="I306" s="15">
        <v>300</v>
      </c>
      <c r="J306" s="77">
        <v>2</v>
      </c>
      <c r="K306" s="92"/>
    </row>
    <row r="307" spans="1:11" ht="45" customHeight="1" x14ac:dyDescent="0.25">
      <c r="A307" s="14" t="s">
        <v>2291</v>
      </c>
      <c r="B307" s="14" t="s">
        <v>2694</v>
      </c>
      <c r="C307" s="14" t="s">
        <v>2695</v>
      </c>
      <c r="D307" s="313" t="s">
        <v>2696</v>
      </c>
      <c r="E307" s="16">
        <v>46009</v>
      </c>
      <c r="F307" s="14" t="s">
        <v>2697</v>
      </c>
      <c r="G307" s="14"/>
      <c r="H307" s="14" t="s">
        <v>2698</v>
      </c>
      <c r="I307" s="15">
        <v>3203.2</v>
      </c>
      <c r="J307" s="77">
        <v>2</v>
      </c>
      <c r="K307" s="92"/>
    </row>
    <row r="308" spans="1:11" ht="45" customHeight="1" x14ac:dyDescent="0.25">
      <c r="A308" s="14" t="s">
        <v>2291</v>
      </c>
      <c r="B308" s="14" t="s">
        <v>2699</v>
      </c>
      <c r="C308" s="14" t="s">
        <v>2700</v>
      </c>
      <c r="D308" s="313" t="s">
        <v>2701</v>
      </c>
      <c r="E308" s="16">
        <v>46009</v>
      </c>
      <c r="F308" s="14" t="s">
        <v>2702</v>
      </c>
      <c r="G308" s="14"/>
      <c r="H308" s="14" t="s">
        <v>2703</v>
      </c>
      <c r="I308" s="15">
        <v>704</v>
      </c>
      <c r="J308" s="77">
        <v>2</v>
      </c>
      <c r="K308" s="92"/>
    </row>
    <row r="309" spans="1:11" ht="45" customHeight="1" x14ac:dyDescent="0.25">
      <c r="A309" s="14" t="s">
        <v>2291</v>
      </c>
      <c r="B309" s="14" t="s">
        <v>2704</v>
      </c>
      <c r="C309" s="14" t="s">
        <v>2705</v>
      </c>
      <c r="D309" s="313" t="s">
        <v>2706</v>
      </c>
      <c r="E309" s="16">
        <v>46010</v>
      </c>
      <c r="F309" s="14" t="s">
        <v>2707</v>
      </c>
      <c r="G309" s="14" t="s">
        <v>2296</v>
      </c>
      <c r="H309" s="14" t="s">
        <v>2708</v>
      </c>
      <c r="I309" s="15">
        <v>606</v>
      </c>
      <c r="J309" s="77">
        <v>2</v>
      </c>
      <c r="K309" s="92"/>
    </row>
    <row r="310" spans="1:11" ht="45" customHeight="1" x14ac:dyDescent="0.25">
      <c r="A310" s="14" t="s">
        <v>2291</v>
      </c>
      <c r="B310" s="14" t="s">
        <v>2709</v>
      </c>
      <c r="C310" s="14" t="s">
        <v>2710</v>
      </c>
      <c r="D310" s="313">
        <v>46000</v>
      </c>
      <c r="E310" s="16">
        <v>46009</v>
      </c>
      <c r="F310" s="14" t="s">
        <v>2711</v>
      </c>
      <c r="G310" s="14" t="s">
        <v>2455</v>
      </c>
      <c r="H310" s="14" t="s">
        <v>2456</v>
      </c>
      <c r="I310" s="15">
        <v>1105</v>
      </c>
      <c r="J310" s="77">
        <v>2</v>
      </c>
      <c r="K310" s="92"/>
    </row>
    <row r="311" spans="1:11" ht="45" customHeight="1" x14ac:dyDescent="0.25">
      <c r="A311" s="14" t="s">
        <v>2291</v>
      </c>
      <c r="B311" s="14" t="s">
        <v>2712</v>
      </c>
      <c r="C311" s="14" t="s">
        <v>2713</v>
      </c>
      <c r="D311" s="313">
        <v>45978</v>
      </c>
      <c r="E311" s="16">
        <v>46009</v>
      </c>
      <c r="F311" s="14" t="s">
        <v>2714</v>
      </c>
      <c r="G311" s="14" t="s">
        <v>2416</v>
      </c>
      <c r="H311" s="14" t="s">
        <v>2417</v>
      </c>
      <c r="I311" s="15">
        <v>700</v>
      </c>
      <c r="J311" s="77">
        <v>2</v>
      </c>
      <c r="K311" s="92"/>
    </row>
    <row r="312" spans="1:11" ht="45" customHeight="1" x14ac:dyDescent="0.25">
      <c r="A312" s="14" t="s">
        <v>2291</v>
      </c>
      <c r="B312" s="14" t="s">
        <v>2715</v>
      </c>
      <c r="C312" s="14" t="s">
        <v>2716</v>
      </c>
      <c r="D312" s="313" t="s">
        <v>2717</v>
      </c>
      <c r="E312" s="16">
        <v>46009</v>
      </c>
      <c r="F312" s="14" t="s">
        <v>2718</v>
      </c>
      <c r="G312" s="14" t="s">
        <v>2719</v>
      </c>
      <c r="H312" s="14" t="s">
        <v>2720</v>
      </c>
      <c r="I312" s="15">
        <v>3034</v>
      </c>
      <c r="J312" s="77">
        <v>2</v>
      </c>
      <c r="K312" s="92"/>
    </row>
    <row r="313" spans="1:11" ht="45" customHeight="1" x14ac:dyDescent="0.25">
      <c r="A313" s="14" t="s">
        <v>2291</v>
      </c>
      <c r="B313" s="14" t="s">
        <v>2721</v>
      </c>
      <c r="C313" s="14" t="s">
        <v>2722</v>
      </c>
      <c r="D313" s="313">
        <v>45799</v>
      </c>
      <c r="E313" s="16">
        <v>46020</v>
      </c>
      <c r="F313" s="14" t="s">
        <v>2723</v>
      </c>
      <c r="G313" s="14" t="s">
        <v>2517</v>
      </c>
      <c r="H313" s="14" t="s">
        <v>2518</v>
      </c>
      <c r="I313" s="15">
        <v>409.76</v>
      </c>
      <c r="J313" s="77">
        <v>2</v>
      </c>
      <c r="K313" s="92"/>
    </row>
    <row r="314" spans="1:11" ht="45" customHeight="1" x14ac:dyDescent="0.25">
      <c r="A314" s="14" t="s">
        <v>2291</v>
      </c>
      <c r="B314" s="14" t="s">
        <v>2724</v>
      </c>
      <c r="C314" s="14" t="s">
        <v>2469</v>
      </c>
      <c r="D314" s="313">
        <v>45936</v>
      </c>
      <c r="E314" s="16">
        <v>46020</v>
      </c>
      <c r="F314" s="14" t="s">
        <v>2725</v>
      </c>
      <c r="G314" s="14" t="s">
        <v>2471</v>
      </c>
      <c r="H314" s="14" t="s">
        <v>2726</v>
      </c>
      <c r="I314" s="15">
        <v>466</v>
      </c>
      <c r="J314" s="77">
        <v>2</v>
      </c>
      <c r="K314" s="92"/>
    </row>
    <row r="315" spans="1:11" ht="45" customHeight="1" x14ac:dyDescent="0.25">
      <c r="A315" s="14" t="s">
        <v>2291</v>
      </c>
      <c r="B315" s="14" t="s">
        <v>2727</v>
      </c>
      <c r="C315" s="14" t="s">
        <v>2728</v>
      </c>
      <c r="D315" s="313" t="s">
        <v>2729</v>
      </c>
      <c r="E315" s="16">
        <v>46020</v>
      </c>
      <c r="F315" s="14" t="s">
        <v>2730</v>
      </c>
      <c r="G315" s="14" t="s">
        <v>2731</v>
      </c>
      <c r="H315" s="14" t="s">
        <v>2732</v>
      </c>
      <c r="I315" s="15">
        <v>1686</v>
      </c>
      <c r="J315" s="77">
        <v>2</v>
      </c>
      <c r="K315" s="92"/>
    </row>
    <row r="316" spans="1:11" ht="45" customHeight="1" x14ac:dyDescent="0.25">
      <c r="A316" s="14" t="s">
        <v>2291</v>
      </c>
      <c r="B316" s="14" t="s">
        <v>2733</v>
      </c>
      <c r="C316" s="14" t="s">
        <v>2734</v>
      </c>
      <c r="D316" s="313" t="s">
        <v>2735</v>
      </c>
      <c r="E316" s="16">
        <v>46020</v>
      </c>
      <c r="F316" s="14" t="s">
        <v>2736</v>
      </c>
      <c r="G316" s="14" t="s">
        <v>2737</v>
      </c>
      <c r="H316" s="14" t="s">
        <v>2738</v>
      </c>
      <c r="I316" s="15">
        <v>6410</v>
      </c>
      <c r="J316" s="77">
        <v>2</v>
      </c>
      <c r="K316" s="92"/>
    </row>
    <row r="317" spans="1:11" ht="45" customHeight="1" x14ac:dyDescent="0.25">
      <c r="A317" s="14" t="s">
        <v>2291</v>
      </c>
      <c r="B317" s="14" t="s">
        <v>2739</v>
      </c>
      <c r="C317" s="14" t="s">
        <v>2740</v>
      </c>
      <c r="D317" s="313">
        <v>45775</v>
      </c>
      <c r="E317" s="16">
        <v>46020</v>
      </c>
      <c r="F317" s="14" t="s">
        <v>2741</v>
      </c>
      <c r="G317" s="14" t="s">
        <v>2460</v>
      </c>
      <c r="H317" s="14" t="s">
        <v>2461</v>
      </c>
      <c r="I317" s="15">
        <v>1162</v>
      </c>
      <c r="J317" s="77">
        <v>2</v>
      </c>
      <c r="K317" s="92"/>
    </row>
    <row r="318" spans="1:11" ht="45" customHeight="1" x14ac:dyDescent="0.25">
      <c r="A318" s="14" t="s">
        <v>2291</v>
      </c>
      <c r="B318" s="14" t="s">
        <v>2742</v>
      </c>
      <c r="C318" s="14" t="s">
        <v>2743</v>
      </c>
      <c r="D318" s="313">
        <v>45713</v>
      </c>
      <c r="E318" s="16">
        <v>46020</v>
      </c>
      <c r="F318" s="14" t="s">
        <v>2744</v>
      </c>
      <c r="G318" s="14" t="s">
        <v>2745</v>
      </c>
      <c r="H318" s="14" t="s">
        <v>2746</v>
      </c>
      <c r="I318" s="15">
        <v>395</v>
      </c>
      <c r="J318" s="77">
        <v>2</v>
      </c>
      <c r="K318" s="92"/>
    </row>
    <row r="319" spans="1:11" ht="45" customHeight="1" x14ac:dyDescent="0.25">
      <c r="A319" s="14" t="s">
        <v>2291</v>
      </c>
      <c r="B319" s="14" t="s">
        <v>2747</v>
      </c>
      <c r="C319" s="14" t="s">
        <v>2748</v>
      </c>
      <c r="D319" s="313" t="s">
        <v>2749</v>
      </c>
      <c r="E319" s="16">
        <v>46021</v>
      </c>
      <c r="F319" s="14" t="s">
        <v>2750</v>
      </c>
      <c r="G319" s="14"/>
      <c r="H319" s="14" t="s">
        <v>2751</v>
      </c>
      <c r="I319" s="15">
        <v>250</v>
      </c>
      <c r="J319" s="77">
        <v>2</v>
      </c>
      <c r="K319" s="92"/>
    </row>
    <row r="320" spans="1:11" s="320" customFormat="1" ht="80.25" customHeight="1" x14ac:dyDescent="0.25">
      <c r="A320" s="314" t="s">
        <v>2291</v>
      </c>
      <c r="B320" s="314" t="s">
        <v>2752</v>
      </c>
      <c r="C320" s="314" t="s">
        <v>3313</v>
      </c>
      <c r="D320" s="315" t="s">
        <v>3312</v>
      </c>
      <c r="E320" s="316">
        <v>46021</v>
      </c>
      <c r="F320" s="314" t="s">
        <v>3314</v>
      </c>
      <c r="G320" s="314"/>
      <c r="H320" s="314" t="s">
        <v>3311</v>
      </c>
      <c r="I320" s="317">
        <v>584.79999999999995</v>
      </c>
      <c r="J320" s="318">
        <v>2</v>
      </c>
      <c r="K320" s="319"/>
    </row>
    <row r="321" spans="1:11" ht="45" customHeight="1" x14ac:dyDescent="0.25">
      <c r="A321" s="14" t="s">
        <v>2291</v>
      </c>
      <c r="B321" s="14" t="s">
        <v>2753</v>
      </c>
      <c r="C321" s="14" t="s">
        <v>2754</v>
      </c>
      <c r="D321" s="313">
        <v>45945</v>
      </c>
      <c r="E321" s="16">
        <v>46021</v>
      </c>
      <c r="F321" s="14" t="s">
        <v>2755</v>
      </c>
      <c r="G321" s="14"/>
      <c r="H321" s="14" t="s">
        <v>2756</v>
      </c>
      <c r="I321" s="15">
        <v>300</v>
      </c>
      <c r="J321" s="77">
        <v>2</v>
      </c>
      <c r="K321" s="92"/>
    </row>
    <row r="322" spans="1:11" s="320" customFormat="1" ht="57.75" customHeight="1" x14ac:dyDescent="0.25">
      <c r="A322" s="314" t="s">
        <v>2291</v>
      </c>
      <c r="B322" s="314" t="s">
        <v>2757</v>
      </c>
      <c r="C322" s="314" t="s">
        <v>3316</v>
      </c>
      <c r="D322" s="315" t="s">
        <v>3315</v>
      </c>
      <c r="E322" s="316">
        <v>46021</v>
      </c>
      <c r="F322" s="314" t="s">
        <v>3317</v>
      </c>
      <c r="G322" s="314"/>
      <c r="H322" s="314" t="s">
        <v>2758</v>
      </c>
      <c r="I322" s="317">
        <v>1220.8</v>
      </c>
      <c r="J322" s="318">
        <v>2</v>
      </c>
      <c r="K322" s="319"/>
    </row>
    <row r="323" spans="1:11" ht="45" customHeight="1" x14ac:dyDescent="0.25">
      <c r="A323" s="14" t="s">
        <v>2291</v>
      </c>
      <c r="B323" s="14" t="s">
        <v>2759</v>
      </c>
      <c r="C323" s="14" t="s">
        <v>2760</v>
      </c>
      <c r="D323" s="313" t="s">
        <v>2761</v>
      </c>
      <c r="E323" s="16">
        <v>46021</v>
      </c>
      <c r="F323" s="14" t="s">
        <v>2762</v>
      </c>
      <c r="G323" s="14"/>
      <c r="H323" s="14" t="s">
        <v>2763</v>
      </c>
      <c r="I323" s="15">
        <v>2216.8000000000002</v>
      </c>
      <c r="J323" s="77">
        <v>2</v>
      </c>
      <c r="K323" s="92"/>
    </row>
    <row r="324" spans="1:11" ht="45" customHeight="1" x14ac:dyDescent="0.25">
      <c r="A324" s="14" t="s">
        <v>2291</v>
      </c>
      <c r="B324" s="14" t="s">
        <v>2764</v>
      </c>
      <c r="C324" s="14" t="s">
        <v>2765</v>
      </c>
      <c r="D324" s="313">
        <v>45944</v>
      </c>
      <c r="E324" s="16">
        <v>46021</v>
      </c>
      <c r="F324" s="14" t="s">
        <v>2766</v>
      </c>
      <c r="G324" s="14" t="s">
        <v>2551</v>
      </c>
      <c r="H324" s="14" t="s">
        <v>2552</v>
      </c>
      <c r="I324" s="15">
        <v>366</v>
      </c>
      <c r="J324" s="77">
        <v>2</v>
      </c>
      <c r="K324" s="92"/>
    </row>
    <row r="325" spans="1:11" ht="45" customHeight="1" x14ac:dyDescent="0.25">
      <c r="A325" s="14" t="s">
        <v>2291</v>
      </c>
      <c r="B325" s="14" t="s">
        <v>2767</v>
      </c>
      <c r="C325" s="14" t="s">
        <v>2768</v>
      </c>
      <c r="D325" s="313" t="s">
        <v>2769</v>
      </c>
      <c r="E325" s="16">
        <v>45986</v>
      </c>
      <c r="F325" s="14" t="s">
        <v>2770</v>
      </c>
      <c r="G325" s="14"/>
      <c r="H325" s="14" t="s">
        <v>2771</v>
      </c>
      <c r="I325" s="15">
        <v>904</v>
      </c>
      <c r="J325" s="77">
        <v>3</v>
      </c>
      <c r="K325" s="92"/>
    </row>
    <row r="326" spans="1:11" ht="45" customHeight="1" x14ac:dyDescent="0.25">
      <c r="A326" s="14" t="s">
        <v>2291</v>
      </c>
      <c r="B326" s="14" t="s">
        <v>2772</v>
      </c>
      <c r="C326" s="14" t="s">
        <v>2773</v>
      </c>
      <c r="D326" s="313" t="s">
        <v>2774</v>
      </c>
      <c r="E326" s="16">
        <v>45986</v>
      </c>
      <c r="F326" s="14" t="s">
        <v>2775</v>
      </c>
      <c r="G326" s="14"/>
      <c r="H326" s="14" t="s">
        <v>2776</v>
      </c>
      <c r="I326" s="15">
        <v>901.6</v>
      </c>
      <c r="J326" s="77">
        <v>3</v>
      </c>
      <c r="K326" s="92"/>
    </row>
    <row r="327" spans="1:11" ht="45" customHeight="1" x14ac:dyDescent="0.25">
      <c r="A327" s="14" t="s">
        <v>2291</v>
      </c>
      <c r="B327" s="14" t="s">
        <v>2777</v>
      </c>
      <c r="C327" s="14" t="s">
        <v>2778</v>
      </c>
      <c r="D327" s="313" t="s">
        <v>2779</v>
      </c>
      <c r="E327" s="16">
        <v>46000</v>
      </c>
      <c r="F327" s="14" t="s">
        <v>2780</v>
      </c>
      <c r="G327" s="14" t="s">
        <v>2628</v>
      </c>
      <c r="H327" s="14" t="s">
        <v>2629</v>
      </c>
      <c r="I327" s="15">
        <v>4503</v>
      </c>
      <c r="J327" s="77">
        <v>3</v>
      </c>
      <c r="K327" s="92"/>
    </row>
    <row r="328" spans="1:11" ht="45" customHeight="1" x14ac:dyDescent="0.25">
      <c r="A328" s="14" t="s">
        <v>2291</v>
      </c>
      <c r="B328" s="14" t="s">
        <v>2781</v>
      </c>
      <c r="C328" s="14" t="s">
        <v>2782</v>
      </c>
      <c r="D328" s="313" t="s">
        <v>2783</v>
      </c>
      <c r="E328" s="16">
        <v>46000</v>
      </c>
      <c r="F328" s="14" t="s">
        <v>2784</v>
      </c>
      <c r="G328" s="14"/>
      <c r="H328" s="14" t="s">
        <v>2785</v>
      </c>
      <c r="I328" s="15">
        <v>1356.8</v>
      </c>
      <c r="J328" s="77">
        <v>3</v>
      </c>
      <c r="K328" s="92"/>
    </row>
    <row r="329" spans="1:11" ht="45" customHeight="1" x14ac:dyDescent="0.25">
      <c r="A329" s="14" t="s">
        <v>2291</v>
      </c>
      <c r="B329" s="14" t="s">
        <v>2786</v>
      </c>
      <c r="C329" s="14" t="s">
        <v>2787</v>
      </c>
      <c r="D329" s="313" t="s">
        <v>2788</v>
      </c>
      <c r="E329" s="16">
        <v>46000</v>
      </c>
      <c r="F329" s="14" t="s">
        <v>2789</v>
      </c>
      <c r="G329" s="14"/>
      <c r="H329" s="14" t="s">
        <v>2790</v>
      </c>
      <c r="I329" s="15">
        <v>1416.8</v>
      </c>
      <c r="J329" s="77">
        <v>3</v>
      </c>
      <c r="K329" s="92"/>
    </row>
    <row r="330" spans="1:11" ht="45" customHeight="1" x14ac:dyDescent="0.25">
      <c r="A330" s="14" t="s">
        <v>2291</v>
      </c>
      <c r="B330" s="14" t="s">
        <v>2791</v>
      </c>
      <c r="C330" s="14" t="s">
        <v>2792</v>
      </c>
      <c r="D330" s="313" t="s">
        <v>2793</v>
      </c>
      <c r="E330" s="16">
        <v>46000</v>
      </c>
      <c r="F330" s="14" t="s">
        <v>2794</v>
      </c>
      <c r="G330" s="14"/>
      <c r="H330" s="14" t="s">
        <v>2795</v>
      </c>
      <c r="I330" s="15">
        <v>911.2</v>
      </c>
      <c r="J330" s="77">
        <v>3</v>
      </c>
      <c r="K330" s="92"/>
    </row>
    <row r="331" spans="1:11" ht="45" customHeight="1" x14ac:dyDescent="0.25">
      <c r="A331" s="14" t="s">
        <v>2291</v>
      </c>
      <c r="B331" s="14" t="s">
        <v>2796</v>
      </c>
      <c r="C331" s="14" t="s">
        <v>2797</v>
      </c>
      <c r="D331" s="313" t="s">
        <v>2798</v>
      </c>
      <c r="E331" s="16">
        <v>46009</v>
      </c>
      <c r="F331" s="14" t="s">
        <v>2799</v>
      </c>
      <c r="G331" s="14"/>
      <c r="H331" s="14" t="s">
        <v>2800</v>
      </c>
      <c r="I331" s="15">
        <v>2800</v>
      </c>
      <c r="J331" s="77">
        <v>3</v>
      </c>
      <c r="K331" s="92"/>
    </row>
    <row r="332" spans="1:11" ht="45" customHeight="1" x14ac:dyDescent="0.25">
      <c r="A332" s="14" t="s">
        <v>2291</v>
      </c>
      <c r="B332" s="14" t="s">
        <v>2801</v>
      </c>
      <c r="C332" s="14" t="s">
        <v>2802</v>
      </c>
      <c r="D332" s="313" t="s">
        <v>2803</v>
      </c>
      <c r="E332" s="16">
        <v>46021</v>
      </c>
      <c r="F332" s="14" t="s">
        <v>2804</v>
      </c>
      <c r="G332" s="14"/>
      <c r="H332" s="14" t="s">
        <v>2800</v>
      </c>
      <c r="I332" s="15">
        <v>2591.1999999999998</v>
      </c>
      <c r="J332" s="77">
        <v>3</v>
      </c>
      <c r="K332" s="92"/>
    </row>
    <row r="333" spans="1:11" ht="45" customHeight="1" x14ac:dyDescent="0.25">
      <c r="A333" s="14" t="s">
        <v>2291</v>
      </c>
      <c r="B333" s="14" t="s">
        <v>2805</v>
      </c>
      <c r="C333" s="14" t="s">
        <v>2806</v>
      </c>
      <c r="D333" s="313" t="s">
        <v>2807</v>
      </c>
      <c r="E333" s="16">
        <v>46000</v>
      </c>
      <c r="F333" s="14" t="s">
        <v>2808</v>
      </c>
      <c r="G333" s="14"/>
      <c r="H333" s="14" t="s">
        <v>2809</v>
      </c>
      <c r="I333" s="15">
        <v>718.4</v>
      </c>
      <c r="J333" s="77">
        <v>3</v>
      </c>
      <c r="K333" s="92"/>
    </row>
    <row r="334" spans="1:11" ht="45" customHeight="1" x14ac:dyDescent="0.25">
      <c r="A334" s="14" t="s">
        <v>2291</v>
      </c>
      <c r="B334" s="14" t="s">
        <v>2810</v>
      </c>
      <c r="C334" s="14" t="s">
        <v>2811</v>
      </c>
      <c r="D334" s="313" t="s">
        <v>2812</v>
      </c>
      <c r="E334" s="16">
        <v>46000</v>
      </c>
      <c r="F334" s="14" t="s">
        <v>2813</v>
      </c>
      <c r="G334" s="14"/>
      <c r="H334" s="14" t="s">
        <v>2814</v>
      </c>
      <c r="I334" s="15">
        <v>2300</v>
      </c>
      <c r="J334" s="77">
        <v>3</v>
      </c>
      <c r="K334" s="92"/>
    </row>
    <row r="335" spans="1:11" ht="45" customHeight="1" x14ac:dyDescent="0.25">
      <c r="A335" s="14" t="s">
        <v>2291</v>
      </c>
      <c r="B335" s="14" t="s">
        <v>2815</v>
      </c>
      <c r="C335" s="14" t="s">
        <v>2816</v>
      </c>
      <c r="D335" s="313" t="s">
        <v>2817</v>
      </c>
      <c r="E335" s="16">
        <v>46021</v>
      </c>
      <c r="F335" s="14" t="s">
        <v>2818</v>
      </c>
      <c r="G335" s="14"/>
      <c r="H335" s="14" t="s">
        <v>2814</v>
      </c>
      <c r="I335" s="15">
        <v>2340.8000000000002</v>
      </c>
      <c r="J335" s="77">
        <v>3</v>
      </c>
      <c r="K335" s="92"/>
    </row>
    <row r="336" spans="1:11" ht="45" customHeight="1" x14ac:dyDescent="0.25">
      <c r="A336" s="14" t="s">
        <v>2291</v>
      </c>
      <c r="B336" s="14" t="s">
        <v>2819</v>
      </c>
      <c r="C336" s="14" t="s">
        <v>2820</v>
      </c>
      <c r="D336" s="313" t="s">
        <v>2821</v>
      </c>
      <c r="E336" s="16">
        <v>46010</v>
      </c>
      <c r="F336" s="14" t="s">
        <v>2822</v>
      </c>
      <c r="G336" s="14" t="s">
        <v>2539</v>
      </c>
      <c r="H336" s="14" t="s">
        <v>2540</v>
      </c>
      <c r="I336" s="15">
        <v>7851</v>
      </c>
      <c r="J336" s="77">
        <v>3</v>
      </c>
      <c r="K336" s="92"/>
    </row>
    <row r="337" spans="1:11" ht="45" customHeight="1" x14ac:dyDescent="0.25">
      <c r="A337" s="14" t="s">
        <v>2291</v>
      </c>
      <c r="B337" s="14" t="s">
        <v>2823</v>
      </c>
      <c r="C337" s="14" t="s">
        <v>2824</v>
      </c>
      <c r="D337" s="313" t="s">
        <v>2825</v>
      </c>
      <c r="E337" s="16">
        <v>46010</v>
      </c>
      <c r="F337" s="14" t="s">
        <v>2826</v>
      </c>
      <c r="G337" s="14" t="s">
        <v>2527</v>
      </c>
      <c r="H337" s="14" t="s">
        <v>2827</v>
      </c>
      <c r="I337" s="15">
        <v>9255</v>
      </c>
      <c r="J337" s="77">
        <v>3</v>
      </c>
      <c r="K337" s="92"/>
    </row>
    <row r="338" spans="1:11" ht="40.799999999999997" x14ac:dyDescent="0.25">
      <c r="A338" s="14" t="s">
        <v>2291</v>
      </c>
      <c r="B338" s="14" t="s">
        <v>2828</v>
      </c>
      <c r="C338" s="14" t="s">
        <v>2829</v>
      </c>
      <c r="D338" s="313" t="s">
        <v>2830</v>
      </c>
      <c r="E338" s="16">
        <v>46010</v>
      </c>
      <c r="F338" s="14" t="s">
        <v>2831</v>
      </c>
      <c r="G338" s="14" t="s">
        <v>2832</v>
      </c>
      <c r="H338" s="14" t="s">
        <v>2833</v>
      </c>
      <c r="I338" s="15">
        <v>4561</v>
      </c>
      <c r="J338" s="77">
        <v>3</v>
      </c>
      <c r="K338" s="92"/>
    </row>
    <row r="339" spans="1:11" ht="45" customHeight="1" x14ac:dyDescent="0.25">
      <c r="A339" s="14" t="s">
        <v>2291</v>
      </c>
      <c r="B339" s="14" t="s">
        <v>2834</v>
      </c>
      <c r="C339" s="14" t="s">
        <v>2835</v>
      </c>
      <c r="D339" s="313" t="s">
        <v>2836</v>
      </c>
      <c r="E339" s="16">
        <v>46010</v>
      </c>
      <c r="F339" s="14" t="s">
        <v>2837</v>
      </c>
      <c r="G339" s="14" t="s">
        <v>2838</v>
      </c>
      <c r="H339" s="14" t="s">
        <v>2839</v>
      </c>
      <c r="I339" s="15">
        <v>6178</v>
      </c>
      <c r="J339" s="77">
        <v>3</v>
      </c>
      <c r="K339" s="92"/>
    </row>
    <row r="340" spans="1:11" ht="45" customHeight="1" x14ac:dyDescent="0.25">
      <c r="A340" s="14" t="s">
        <v>2291</v>
      </c>
      <c r="B340" s="14" t="s">
        <v>2840</v>
      </c>
      <c r="C340" s="14" t="s">
        <v>2841</v>
      </c>
      <c r="D340" s="313" t="s">
        <v>2842</v>
      </c>
      <c r="E340" s="16">
        <v>46010</v>
      </c>
      <c r="F340" s="14" t="s">
        <v>2843</v>
      </c>
      <c r="G340" s="14" t="s">
        <v>2844</v>
      </c>
      <c r="H340" s="14" t="s">
        <v>2845</v>
      </c>
      <c r="I340" s="15">
        <v>4499</v>
      </c>
      <c r="J340" s="77">
        <v>3</v>
      </c>
      <c r="K340" s="92"/>
    </row>
    <row r="341" spans="1:11" ht="45" customHeight="1" x14ac:dyDescent="0.25">
      <c r="A341" s="14" t="s">
        <v>2291</v>
      </c>
      <c r="B341" s="14" t="s">
        <v>2846</v>
      </c>
      <c r="C341" s="14" t="s">
        <v>2847</v>
      </c>
      <c r="D341" s="313" t="s">
        <v>2848</v>
      </c>
      <c r="E341" s="16">
        <v>46010</v>
      </c>
      <c r="F341" s="14" t="s">
        <v>2849</v>
      </c>
      <c r="G341" s="14" t="s">
        <v>2688</v>
      </c>
      <c r="H341" s="14" t="s">
        <v>2689</v>
      </c>
      <c r="I341" s="15">
        <v>7000</v>
      </c>
      <c r="J341" s="77">
        <v>3</v>
      </c>
      <c r="K341" s="92"/>
    </row>
    <row r="342" spans="1:11" ht="45" customHeight="1" x14ac:dyDescent="0.25">
      <c r="A342" s="14" t="s">
        <v>2291</v>
      </c>
      <c r="B342" s="14" t="s">
        <v>2850</v>
      </c>
      <c r="C342" s="14" t="s">
        <v>2851</v>
      </c>
      <c r="D342" s="313" t="s">
        <v>2852</v>
      </c>
      <c r="E342" s="16">
        <v>46020</v>
      </c>
      <c r="F342" s="14" t="s">
        <v>2853</v>
      </c>
      <c r="G342" s="14"/>
      <c r="H342" s="14" t="s">
        <v>2854</v>
      </c>
      <c r="I342" s="15">
        <v>5488.8</v>
      </c>
      <c r="J342" s="77">
        <v>3</v>
      </c>
      <c r="K342" s="92"/>
    </row>
    <row r="343" spans="1:11" ht="45" customHeight="1" x14ac:dyDescent="0.25">
      <c r="A343" s="14" t="s">
        <v>2291</v>
      </c>
      <c r="B343" s="14" t="s">
        <v>2855</v>
      </c>
      <c r="C343" s="14" t="s">
        <v>2856</v>
      </c>
      <c r="D343" s="313" t="s">
        <v>2857</v>
      </c>
      <c r="E343" s="16">
        <v>46020</v>
      </c>
      <c r="F343" s="14" t="s">
        <v>2858</v>
      </c>
      <c r="G343" s="14"/>
      <c r="H343" s="14" t="s">
        <v>2859</v>
      </c>
      <c r="I343" s="15">
        <v>3446.4</v>
      </c>
      <c r="J343" s="77">
        <v>3</v>
      </c>
      <c r="K343" s="92"/>
    </row>
    <row r="344" spans="1:11" ht="45" customHeight="1" x14ac:dyDescent="0.25">
      <c r="A344" s="14" t="s">
        <v>2291</v>
      </c>
      <c r="B344" s="14" t="s">
        <v>2860</v>
      </c>
      <c r="C344" s="14" t="s">
        <v>2861</v>
      </c>
      <c r="D344" s="313" t="s">
        <v>2862</v>
      </c>
      <c r="E344" s="16">
        <v>46020</v>
      </c>
      <c r="F344" s="14" t="s">
        <v>2863</v>
      </c>
      <c r="G344" s="14"/>
      <c r="H344" s="14" t="s">
        <v>2864</v>
      </c>
      <c r="I344" s="15">
        <v>1154.4000000000001</v>
      </c>
      <c r="J344" s="77">
        <v>3</v>
      </c>
      <c r="K344" s="92"/>
    </row>
    <row r="345" spans="1:11" ht="45" customHeight="1" x14ac:dyDescent="0.25">
      <c r="A345" s="14" t="s">
        <v>2291</v>
      </c>
      <c r="B345" s="14" t="s">
        <v>2865</v>
      </c>
      <c r="C345" s="14" t="s">
        <v>2866</v>
      </c>
      <c r="D345" s="313" t="s">
        <v>2867</v>
      </c>
      <c r="E345" s="16">
        <v>46021</v>
      </c>
      <c r="F345" s="14" t="s">
        <v>2868</v>
      </c>
      <c r="G345" s="14"/>
      <c r="H345" s="14" t="s">
        <v>2869</v>
      </c>
      <c r="I345" s="15">
        <v>1600</v>
      </c>
      <c r="J345" s="77">
        <v>3</v>
      </c>
      <c r="K345" s="92"/>
    </row>
    <row r="346" spans="1:11" ht="45" customHeight="1" x14ac:dyDescent="0.25">
      <c r="A346" s="14" t="s">
        <v>2291</v>
      </c>
      <c r="B346" s="14" t="s">
        <v>2870</v>
      </c>
      <c r="C346" s="14" t="s">
        <v>2871</v>
      </c>
      <c r="D346" s="313" t="s">
        <v>2872</v>
      </c>
      <c r="E346" s="16">
        <v>46021</v>
      </c>
      <c r="F346" s="14" t="s">
        <v>2873</v>
      </c>
      <c r="G346" s="14"/>
      <c r="H346" s="14" t="s">
        <v>2874</v>
      </c>
      <c r="I346" s="15">
        <v>700</v>
      </c>
      <c r="J346" s="77">
        <v>3</v>
      </c>
      <c r="K346" s="92"/>
    </row>
    <row r="347" spans="1:11" ht="45" customHeight="1" x14ac:dyDescent="0.25">
      <c r="A347" s="14" t="s">
        <v>2291</v>
      </c>
      <c r="B347" s="14" t="s">
        <v>2875</v>
      </c>
      <c r="C347" s="14" t="s">
        <v>2876</v>
      </c>
      <c r="D347" s="313" t="s">
        <v>2877</v>
      </c>
      <c r="E347" s="16">
        <v>46021</v>
      </c>
      <c r="F347" s="14" t="s">
        <v>2878</v>
      </c>
      <c r="G347" s="14" t="s">
        <v>2377</v>
      </c>
      <c r="H347" s="14" t="s">
        <v>2378</v>
      </c>
      <c r="I347" s="15">
        <v>7220</v>
      </c>
      <c r="J347" s="77">
        <v>3</v>
      </c>
      <c r="K347" s="92"/>
    </row>
    <row r="348" spans="1:11" ht="45" customHeight="1" x14ac:dyDescent="0.25">
      <c r="A348" s="14" t="s">
        <v>2291</v>
      </c>
      <c r="B348" s="14" t="s">
        <v>2875</v>
      </c>
      <c r="C348" s="14" t="s">
        <v>2879</v>
      </c>
      <c r="D348" s="313">
        <v>45714</v>
      </c>
      <c r="E348" s="16">
        <v>46021</v>
      </c>
      <c r="F348" s="14" t="s">
        <v>2880</v>
      </c>
      <c r="G348" s="14"/>
      <c r="H348" s="14" t="s">
        <v>2881</v>
      </c>
      <c r="I348" s="15">
        <v>800</v>
      </c>
      <c r="J348" s="77">
        <v>3</v>
      </c>
      <c r="K348" s="92"/>
    </row>
    <row r="349" spans="1:11" ht="40.799999999999997" x14ac:dyDescent="0.25">
      <c r="A349" s="14" t="s">
        <v>2291</v>
      </c>
      <c r="B349" s="14" t="s">
        <v>2882</v>
      </c>
      <c r="C349" s="14" t="s">
        <v>2883</v>
      </c>
      <c r="D349" s="313" t="s">
        <v>2884</v>
      </c>
      <c r="E349" s="16">
        <v>46021</v>
      </c>
      <c r="F349" s="14" t="s">
        <v>2885</v>
      </c>
      <c r="G349" s="14"/>
      <c r="H349" s="14" t="s">
        <v>2886</v>
      </c>
      <c r="I349" s="15">
        <v>1600</v>
      </c>
      <c r="J349" s="77">
        <v>3</v>
      </c>
      <c r="K349" s="92"/>
    </row>
    <row r="350" spans="1:11" ht="45" customHeight="1" x14ac:dyDescent="0.25">
      <c r="A350" s="14" t="s">
        <v>2291</v>
      </c>
      <c r="B350" s="14" t="s">
        <v>2887</v>
      </c>
      <c r="C350" s="14" t="s">
        <v>2888</v>
      </c>
      <c r="D350" s="313" t="s">
        <v>2889</v>
      </c>
      <c r="E350" s="16">
        <v>46021</v>
      </c>
      <c r="F350" s="14" t="s">
        <v>2890</v>
      </c>
      <c r="G350" s="14"/>
      <c r="H350" s="14" t="s">
        <v>2891</v>
      </c>
      <c r="I350" s="15">
        <v>1349.6</v>
      </c>
      <c r="J350" s="77">
        <v>3</v>
      </c>
      <c r="K350" s="92"/>
    </row>
    <row r="351" spans="1:11" ht="45" customHeight="1" x14ac:dyDescent="0.25">
      <c r="A351" s="14" t="s">
        <v>2291</v>
      </c>
      <c r="B351" s="14" t="s">
        <v>2892</v>
      </c>
      <c r="C351" s="14" t="s">
        <v>2893</v>
      </c>
      <c r="D351" s="313" t="s">
        <v>2894</v>
      </c>
      <c r="E351" s="16">
        <v>46021</v>
      </c>
      <c r="F351" s="14" t="s">
        <v>2895</v>
      </c>
      <c r="G351" s="14"/>
      <c r="H351" s="14" t="s">
        <v>2896</v>
      </c>
      <c r="I351" s="15">
        <v>5688.8</v>
      </c>
      <c r="J351" s="77">
        <v>3</v>
      </c>
      <c r="K351" s="92"/>
    </row>
    <row r="352" spans="1:11" ht="45" customHeight="1" x14ac:dyDescent="0.25">
      <c r="A352" s="14" t="s">
        <v>2291</v>
      </c>
      <c r="B352" s="14" t="s">
        <v>2897</v>
      </c>
      <c r="C352" s="14" t="s">
        <v>2898</v>
      </c>
      <c r="D352" s="313" t="s">
        <v>2899</v>
      </c>
      <c r="E352" s="16">
        <v>46021</v>
      </c>
      <c r="F352" s="14" t="s">
        <v>2900</v>
      </c>
      <c r="G352" s="14" t="s">
        <v>2901</v>
      </c>
      <c r="H352" s="14" t="s">
        <v>2902</v>
      </c>
      <c r="I352" s="15">
        <v>2268</v>
      </c>
      <c r="J352" s="77">
        <v>3</v>
      </c>
      <c r="K352" s="92"/>
    </row>
    <row r="353" spans="1:11" ht="45" customHeight="1" x14ac:dyDescent="0.25">
      <c r="A353" s="14" t="s">
        <v>2291</v>
      </c>
      <c r="B353" s="14" t="s">
        <v>2903</v>
      </c>
      <c r="C353" s="14" t="s">
        <v>2904</v>
      </c>
      <c r="D353" s="313" t="s">
        <v>2905</v>
      </c>
      <c r="E353" s="16">
        <v>46021</v>
      </c>
      <c r="F353" s="14" t="s">
        <v>2906</v>
      </c>
      <c r="G353" s="14"/>
      <c r="H353" s="14" t="s">
        <v>2907</v>
      </c>
      <c r="I353" s="15">
        <v>1211.2</v>
      </c>
      <c r="J353" s="77">
        <v>3</v>
      </c>
      <c r="K353" s="92"/>
    </row>
    <row r="354" spans="1:11" ht="56.25" customHeight="1" x14ac:dyDescent="0.25">
      <c r="A354" s="14" t="s">
        <v>2291</v>
      </c>
      <c r="B354" s="14" t="s">
        <v>2908</v>
      </c>
      <c r="C354" s="14" t="s">
        <v>2909</v>
      </c>
      <c r="D354" s="313" t="s">
        <v>2910</v>
      </c>
      <c r="E354" s="16">
        <v>46021</v>
      </c>
      <c r="F354" s="14" t="s">
        <v>2911</v>
      </c>
      <c r="G354" s="14"/>
      <c r="H354" s="14" t="s">
        <v>2912</v>
      </c>
      <c r="I354" s="15">
        <v>2100</v>
      </c>
      <c r="J354" s="77">
        <v>3</v>
      </c>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x14ac:dyDescent="0.2">
      <c r="A4732" s="14"/>
      <c r="B4732" s="14"/>
      <c r="C4732" s="14"/>
      <c r="D4732" s="16"/>
      <c r="E4732" s="16"/>
      <c r="F4732" s="14"/>
      <c r="G4732" s="14"/>
      <c r="H4732" s="14"/>
      <c r="I4732" s="15"/>
      <c r="J4732" s="77"/>
    </row>
    <row r="4733" spans="1:11" x14ac:dyDescent="0.2">
      <c r="A4733" s="14"/>
      <c r="B4733" s="14"/>
      <c r="C4733" s="14"/>
      <c r="D4733" s="16"/>
      <c r="E4733" s="16"/>
      <c r="F4733" s="14"/>
      <c r="G4733" s="14"/>
      <c r="H4733" s="14"/>
      <c r="I4733" s="15"/>
      <c r="J4733" s="77"/>
    </row>
    <row r="4734" spans="1:11" x14ac:dyDescent="0.2">
      <c r="A4734" s="14"/>
      <c r="B4734" s="14"/>
      <c r="C4734" s="14"/>
      <c r="D4734" s="16"/>
      <c r="E4734" s="16"/>
      <c r="F4734" s="14"/>
      <c r="G4734" s="14"/>
      <c r="H4734" s="14"/>
      <c r="I4734" s="15"/>
      <c r="J4734" s="77"/>
    </row>
    <row r="4735" spans="1:11" x14ac:dyDescent="0.2">
      <c r="A4735" s="14"/>
      <c r="B4735" s="14"/>
      <c r="C4735" s="14"/>
      <c r="D4735" s="16"/>
      <c r="E4735" s="16"/>
      <c r="F4735" s="14"/>
      <c r="G4735" s="14"/>
      <c r="H4735" s="14"/>
      <c r="I4735" s="15"/>
      <c r="J4735" s="77"/>
    </row>
    <row r="4736" spans="1:11"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row r="5195" spans="1:10" x14ac:dyDescent="0.2">
      <c r="A5195" s="14"/>
      <c r="B5195" s="14"/>
      <c r="C5195" s="14"/>
      <c r="D5195" s="16"/>
      <c r="E5195" s="16"/>
      <c r="F5195" s="14"/>
      <c r="G5195" s="14"/>
      <c r="H5195" s="14"/>
      <c r="I5195" s="15"/>
      <c r="J5195" s="77"/>
    </row>
    <row r="5196" spans="1:10" x14ac:dyDescent="0.2">
      <c r="A5196" s="14"/>
      <c r="B5196" s="14"/>
      <c r="C5196" s="14"/>
      <c r="D5196" s="16"/>
      <c r="E5196" s="16"/>
      <c r="F5196" s="14"/>
      <c r="G5196" s="14"/>
      <c r="H5196" s="14"/>
      <c r="I5196" s="15"/>
      <c r="J5196" s="77"/>
    </row>
    <row r="5197" spans="1:10" x14ac:dyDescent="0.2">
      <c r="A5197" s="14"/>
      <c r="B5197" s="14"/>
      <c r="C5197" s="14"/>
      <c r="D5197" s="16"/>
      <c r="E5197" s="16"/>
      <c r="F5197" s="14"/>
      <c r="G5197" s="14"/>
      <c r="H5197" s="14"/>
      <c r="I5197" s="15"/>
      <c r="J5197" s="77"/>
    </row>
    <row r="5198" spans="1:10" x14ac:dyDescent="0.2">
      <c r="A5198" s="14"/>
      <c r="B5198" s="14"/>
      <c r="C5198" s="14"/>
      <c r="D5198" s="16"/>
      <c r="E5198" s="16"/>
      <c r="F5198" s="14"/>
      <c r="G5198" s="14"/>
      <c r="H5198" s="14"/>
      <c r="I5198" s="15"/>
      <c r="J5198" s="77"/>
    </row>
    <row r="5199" spans="1:10" x14ac:dyDescent="0.2">
      <c r="A5199" s="14"/>
      <c r="B5199" s="14"/>
      <c r="C5199" s="14"/>
      <c r="D5199" s="16"/>
      <c r="E5199" s="16"/>
      <c r="F5199" s="14"/>
      <c r="G5199" s="14"/>
      <c r="H5199" s="14"/>
      <c r="I5199" s="15"/>
      <c r="J5199" s="77"/>
    </row>
    <row r="5200" spans="1:10" x14ac:dyDescent="0.2">
      <c r="A5200" s="14"/>
      <c r="B5200" s="14"/>
      <c r="C5200" s="14"/>
      <c r="D5200" s="16"/>
      <c r="E5200" s="16"/>
      <c r="F5200" s="14"/>
      <c r="G5200" s="14"/>
      <c r="H5200" s="14"/>
      <c r="I5200" s="15"/>
      <c r="J5200" s="77"/>
    </row>
    <row r="5201" spans="1:10" x14ac:dyDescent="0.2">
      <c r="A5201" s="14"/>
      <c r="B5201" s="14"/>
      <c r="C5201" s="14"/>
      <c r="D5201" s="16"/>
      <c r="E5201" s="16"/>
      <c r="F5201" s="14"/>
      <c r="G5201" s="14"/>
      <c r="H5201" s="14"/>
      <c r="I5201" s="15"/>
      <c r="J5201" s="77"/>
    </row>
    <row r="5202" spans="1:10" x14ac:dyDescent="0.2">
      <c r="A5202" s="14"/>
      <c r="B5202" s="14"/>
      <c r="C5202" s="14"/>
      <c r="D5202" s="16"/>
      <c r="E5202" s="16"/>
      <c r="F5202" s="14"/>
      <c r="G5202" s="14"/>
      <c r="H5202" s="14"/>
      <c r="I5202" s="15"/>
      <c r="J5202" s="77"/>
    </row>
    <row r="5203" spans="1:10" x14ac:dyDescent="0.2">
      <c r="A5203" s="14"/>
      <c r="B5203" s="14"/>
      <c r="C5203" s="14"/>
      <c r="D5203" s="16"/>
      <c r="E5203" s="16"/>
      <c r="F5203" s="14"/>
      <c r="G5203" s="14"/>
      <c r="H5203" s="14"/>
      <c r="I5203" s="15"/>
      <c r="J5203" s="77"/>
    </row>
    <row r="5204" spans="1:10" x14ac:dyDescent="0.2">
      <c r="A5204" s="14"/>
      <c r="B5204" s="14"/>
      <c r="C5204" s="14"/>
      <c r="D5204" s="16"/>
      <c r="E5204" s="16"/>
      <c r="F5204" s="14"/>
      <c r="G5204" s="14"/>
      <c r="H5204" s="14"/>
      <c r="I5204" s="15"/>
      <c r="J5204" s="77"/>
    </row>
    <row r="5205" spans="1:10" x14ac:dyDescent="0.2">
      <c r="A5205" s="14"/>
      <c r="B5205" s="14"/>
      <c r="C5205" s="14"/>
      <c r="D5205" s="16"/>
      <c r="E5205" s="16"/>
      <c r="F5205" s="14"/>
      <c r="G5205" s="14"/>
      <c r="H5205" s="14"/>
      <c r="I5205" s="15"/>
      <c r="J5205" s="77"/>
    </row>
    <row r="5206" spans="1:10" x14ac:dyDescent="0.2">
      <c r="A5206" s="14"/>
      <c r="B5206" s="14"/>
      <c r="C5206" s="14"/>
      <c r="D5206" s="16"/>
      <c r="E5206" s="16"/>
      <c r="F5206" s="14"/>
      <c r="G5206" s="14"/>
      <c r="H5206" s="14"/>
      <c r="I5206" s="15"/>
      <c r="J5206" s="77"/>
    </row>
    <row r="5207" spans="1:10" x14ac:dyDescent="0.2">
      <c r="A5207" s="14"/>
      <c r="B5207" s="14"/>
      <c r="C5207" s="14"/>
      <c r="D5207" s="16"/>
      <c r="E5207" s="16"/>
      <c r="F5207" s="14"/>
      <c r="G5207" s="14"/>
      <c r="H5207" s="14"/>
      <c r="I5207" s="15"/>
      <c r="J5207" s="77"/>
    </row>
    <row r="5208" spans="1:10" x14ac:dyDescent="0.2">
      <c r="A5208" s="14"/>
      <c r="B5208" s="14"/>
      <c r="C5208" s="14"/>
      <c r="D5208" s="16"/>
      <c r="E5208" s="16"/>
      <c r="F5208" s="14"/>
      <c r="G5208" s="14"/>
      <c r="H5208" s="14"/>
      <c r="I5208" s="15"/>
      <c r="J5208" s="77"/>
    </row>
    <row r="5209" spans="1:10" x14ac:dyDescent="0.2">
      <c r="A5209" s="14"/>
      <c r="B5209" s="14"/>
      <c r="C5209" s="14"/>
      <c r="D5209" s="16"/>
      <c r="E5209" s="16"/>
      <c r="F5209" s="14"/>
      <c r="G5209" s="14"/>
      <c r="H5209" s="14"/>
      <c r="I5209" s="15"/>
      <c r="J5209" s="77"/>
    </row>
    <row r="5210" spans="1:10" x14ac:dyDescent="0.2">
      <c r="A5210" s="14"/>
      <c r="B5210" s="14"/>
      <c r="C5210" s="14"/>
      <c r="D5210" s="16"/>
      <c r="E5210" s="16"/>
      <c r="F5210" s="14"/>
      <c r="G5210" s="14"/>
      <c r="H5210" s="14"/>
      <c r="I5210" s="15"/>
      <c r="J5210" s="77"/>
    </row>
    <row r="5211" spans="1:10" x14ac:dyDescent="0.2">
      <c r="A5211" s="14"/>
      <c r="B5211" s="14"/>
      <c r="C5211" s="14"/>
      <c r="D5211" s="16"/>
      <c r="E5211" s="16"/>
      <c r="F5211" s="14"/>
      <c r="G5211" s="14"/>
      <c r="H5211" s="14"/>
      <c r="I5211" s="15"/>
      <c r="J5211" s="77"/>
    </row>
    <row r="5212" spans="1:10" x14ac:dyDescent="0.2">
      <c r="A5212" s="14"/>
      <c r="B5212" s="14"/>
      <c r="C5212" s="14"/>
      <c r="D5212" s="16"/>
      <c r="E5212" s="16"/>
      <c r="F5212" s="14"/>
      <c r="G5212" s="14"/>
      <c r="H5212" s="14"/>
      <c r="I5212" s="15"/>
      <c r="J5212" s="77"/>
    </row>
    <row r="5213" spans="1:10" x14ac:dyDescent="0.2">
      <c r="A5213" s="14"/>
      <c r="B5213" s="14"/>
      <c r="C5213" s="14"/>
      <c r="D5213" s="16"/>
      <c r="E5213" s="16"/>
      <c r="F5213" s="14"/>
      <c r="G5213" s="14"/>
      <c r="H5213" s="14"/>
      <c r="I5213" s="15"/>
      <c r="J5213" s="77"/>
    </row>
    <row r="5214" spans="1:10" x14ac:dyDescent="0.2">
      <c r="A5214" s="14"/>
      <c r="B5214" s="14"/>
      <c r="C5214" s="14"/>
      <c r="D5214" s="16"/>
      <c r="E5214" s="16"/>
      <c r="F5214" s="14"/>
      <c r="G5214" s="14"/>
      <c r="H5214" s="14"/>
      <c r="I5214" s="15"/>
      <c r="J5214" s="77"/>
    </row>
    <row r="5215" spans="1:10" x14ac:dyDescent="0.2">
      <c r="A5215" s="14"/>
      <c r="B5215" s="14"/>
      <c r="C5215" s="14"/>
      <c r="D5215" s="16"/>
      <c r="E5215" s="16"/>
      <c r="F5215" s="14"/>
      <c r="G5215" s="14"/>
      <c r="H5215" s="14"/>
      <c r="I5215" s="15"/>
      <c r="J5215" s="77"/>
    </row>
    <row r="5216" spans="1:10" x14ac:dyDescent="0.2">
      <c r="A5216" s="14"/>
      <c r="B5216" s="14"/>
      <c r="C5216" s="14"/>
      <c r="D5216" s="16"/>
      <c r="E5216" s="16"/>
      <c r="F5216" s="14"/>
      <c r="G5216" s="14"/>
      <c r="H5216" s="14"/>
      <c r="I5216" s="15"/>
      <c r="J5216" s="77"/>
    </row>
    <row r="5217" spans="1:10" x14ac:dyDescent="0.2">
      <c r="A5217" s="14"/>
      <c r="B5217" s="14"/>
      <c r="C5217" s="14"/>
      <c r="D5217" s="16"/>
      <c r="E5217" s="16"/>
      <c r="F5217" s="14"/>
      <c r="G5217" s="14"/>
      <c r="H5217" s="14"/>
      <c r="I5217" s="15"/>
      <c r="J5217" s="77"/>
    </row>
    <row r="5218" spans="1:10" x14ac:dyDescent="0.2">
      <c r="A5218" s="14"/>
      <c r="B5218" s="14"/>
      <c r="C5218" s="14"/>
      <c r="D5218" s="16"/>
      <c r="E5218" s="16"/>
      <c r="F5218" s="14"/>
      <c r="G5218" s="14"/>
      <c r="H5218" s="14"/>
      <c r="I5218" s="15"/>
      <c r="J5218" s="77"/>
    </row>
    <row r="5219" spans="1:10" x14ac:dyDescent="0.2">
      <c r="A5219" s="14"/>
      <c r="B5219" s="14"/>
      <c r="C5219" s="14"/>
      <c r="D5219" s="16"/>
      <c r="E5219" s="16"/>
      <c r="F5219" s="14"/>
      <c r="G5219" s="14"/>
      <c r="H5219" s="14"/>
      <c r="I5219" s="15"/>
      <c r="J5219" s="77"/>
    </row>
    <row r="5220" spans="1:10" x14ac:dyDescent="0.2">
      <c r="A5220" s="14"/>
      <c r="B5220" s="14"/>
      <c r="C5220" s="14"/>
      <c r="D5220" s="16"/>
      <c r="E5220" s="16"/>
      <c r="F5220" s="14"/>
      <c r="G5220" s="14"/>
      <c r="H5220" s="14"/>
      <c r="I5220" s="15"/>
      <c r="J5220" s="77"/>
    </row>
    <row r="5221" spans="1:10" x14ac:dyDescent="0.2">
      <c r="A5221" s="14"/>
      <c r="B5221" s="14"/>
      <c r="C5221" s="14"/>
      <c r="D5221" s="16"/>
      <c r="E5221" s="16"/>
      <c r="F5221" s="14"/>
      <c r="G5221" s="14"/>
      <c r="H5221" s="14"/>
      <c r="I5221" s="15"/>
      <c r="J5221" s="77"/>
    </row>
    <row r="5222" spans="1:10" x14ac:dyDescent="0.2">
      <c r="A5222" s="14"/>
      <c r="B5222" s="14"/>
      <c r="C5222" s="14"/>
      <c r="D5222" s="16"/>
      <c r="E5222" s="16"/>
      <c r="F5222" s="14"/>
      <c r="G5222" s="14"/>
      <c r="H5222" s="14"/>
      <c r="I5222" s="15"/>
      <c r="J5222" s="77"/>
    </row>
    <row r="5223" spans="1:10" x14ac:dyDescent="0.2">
      <c r="A5223" s="14"/>
      <c r="B5223" s="14"/>
      <c r="C5223" s="14"/>
      <c r="D5223" s="16"/>
      <c r="E5223" s="16"/>
      <c r="F5223" s="14"/>
      <c r="G5223" s="14"/>
      <c r="H5223" s="14"/>
      <c r="I5223" s="15"/>
      <c r="J5223" s="77"/>
    </row>
    <row r="5224" spans="1:10" x14ac:dyDescent="0.2">
      <c r="A5224" s="14"/>
      <c r="B5224" s="14"/>
      <c r="C5224" s="14"/>
      <c r="D5224" s="16"/>
      <c r="E5224" s="16"/>
      <c r="F5224" s="14"/>
      <c r="G5224" s="14"/>
      <c r="H5224" s="14"/>
      <c r="I5224" s="15"/>
      <c r="J5224" s="77"/>
    </row>
    <row r="5225" spans="1:10" x14ac:dyDescent="0.2">
      <c r="A5225" s="14"/>
      <c r="B5225" s="14"/>
      <c r="C5225" s="14"/>
      <c r="D5225" s="16"/>
      <c r="E5225" s="16"/>
      <c r="F5225" s="14"/>
      <c r="G5225" s="14"/>
      <c r="H5225" s="14"/>
      <c r="I5225" s="15"/>
      <c r="J5225" s="77"/>
    </row>
    <row r="5226" spans="1:10" x14ac:dyDescent="0.2">
      <c r="A5226" s="14"/>
      <c r="B5226" s="14"/>
      <c r="C5226" s="14"/>
      <c r="D5226" s="16"/>
      <c r="E5226" s="16"/>
      <c r="F5226" s="14"/>
      <c r="G5226" s="14"/>
      <c r="H5226" s="14"/>
      <c r="I5226" s="15"/>
      <c r="J5226" s="77"/>
    </row>
    <row r="5227" spans="1:10" x14ac:dyDescent="0.2">
      <c r="A5227" s="14"/>
      <c r="B5227" s="14"/>
      <c r="C5227" s="14"/>
      <c r="D5227" s="16"/>
      <c r="E5227" s="16"/>
      <c r="F5227" s="14"/>
      <c r="G5227" s="14"/>
      <c r="H5227" s="14"/>
      <c r="I5227" s="15"/>
      <c r="J5227" s="77"/>
    </row>
    <row r="5228" spans="1:10" x14ac:dyDescent="0.2">
      <c r="A5228" s="14"/>
      <c r="B5228" s="14"/>
      <c r="C5228" s="14"/>
      <c r="D5228" s="16"/>
      <c r="E5228" s="16"/>
      <c r="F5228" s="14"/>
      <c r="G5228" s="14"/>
      <c r="H5228" s="14"/>
      <c r="I5228" s="15"/>
      <c r="J5228" s="77"/>
    </row>
    <row r="5229" spans="1:10" x14ac:dyDescent="0.2">
      <c r="A5229" s="14"/>
      <c r="B5229" s="14"/>
      <c r="C5229" s="14"/>
      <c r="D5229" s="16"/>
      <c r="E5229" s="16"/>
      <c r="F5229" s="14"/>
      <c r="G5229" s="14"/>
      <c r="H5229" s="14"/>
      <c r="I5229" s="15"/>
      <c r="J5229" s="77"/>
    </row>
    <row r="5230" spans="1:10" x14ac:dyDescent="0.2">
      <c r="A5230" s="14"/>
      <c r="B5230" s="14"/>
      <c r="C5230" s="14"/>
      <c r="D5230" s="16"/>
      <c r="E5230" s="16"/>
      <c r="F5230" s="14"/>
      <c r="G5230" s="14"/>
      <c r="H5230" s="14"/>
      <c r="I5230" s="15"/>
      <c r="J5230" s="77"/>
    </row>
    <row r="5231" spans="1:10" x14ac:dyDescent="0.2">
      <c r="A5231" s="14"/>
      <c r="B5231" s="14"/>
      <c r="C5231" s="14"/>
      <c r="D5231" s="16"/>
      <c r="E5231" s="16"/>
      <c r="F5231" s="14"/>
      <c r="G5231" s="14"/>
      <c r="H5231" s="14"/>
      <c r="I5231" s="15"/>
      <c r="J5231" s="77"/>
    </row>
    <row r="5232" spans="1:10" x14ac:dyDescent="0.2">
      <c r="A5232" s="14"/>
      <c r="B5232" s="14"/>
      <c r="C5232" s="14"/>
      <c r="D5232" s="16"/>
      <c r="E5232" s="16"/>
      <c r="F5232" s="14"/>
      <c r="G5232" s="14"/>
      <c r="H5232" s="14"/>
      <c r="I5232" s="15"/>
      <c r="J5232" s="77"/>
    </row>
    <row r="5233" spans="1:10" x14ac:dyDescent="0.2">
      <c r="A5233" s="14"/>
      <c r="B5233" s="14"/>
      <c r="C5233" s="14"/>
      <c r="D5233" s="16"/>
      <c r="E5233" s="16"/>
      <c r="F5233" s="14"/>
      <c r="G5233" s="14"/>
      <c r="H5233" s="14"/>
      <c r="I5233" s="15"/>
      <c r="J5233" s="77"/>
    </row>
    <row r="5234" spans="1:10" x14ac:dyDescent="0.2">
      <c r="A5234" s="14"/>
      <c r="B5234" s="14"/>
      <c r="C5234" s="14"/>
      <c r="D5234" s="16"/>
      <c r="E5234" s="16"/>
      <c r="F5234" s="14"/>
      <c r="G5234" s="14"/>
      <c r="H5234" s="14"/>
      <c r="I5234" s="15"/>
      <c r="J5234" s="77"/>
    </row>
    <row r="5235" spans="1:10" x14ac:dyDescent="0.2">
      <c r="A5235" s="14"/>
      <c r="B5235" s="14"/>
      <c r="C5235" s="14"/>
      <c r="D5235" s="16"/>
      <c r="E5235" s="16"/>
      <c r="F5235" s="14"/>
      <c r="G5235" s="14"/>
      <c r="H5235" s="14"/>
      <c r="I5235" s="15"/>
      <c r="J5235" s="77"/>
    </row>
    <row r="5236" spans="1:10" x14ac:dyDescent="0.2">
      <c r="A5236" s="14"/>
      <c r="B5236" s="14"/>
      <c r="C5236" s="14"/>
      <c r="D5236" s="16"/>
      <c r="E5236" s="16"/>
      <c r="F5236" s="14"/>
      <c r="G5236" s="14"/>
      <c r="H5236" s="14"/>
      <c r="I5236" s="15"/>
      <c r="J5236" s="77"/>
    </row>
    <row r="5237" spans="1:10" x14ac:dyDescent="0.2">
      <c r="A5237" s="14"/>
      <c r="B5237" s="14"/>
      <c r="C5237" s="14"/>
      <c r="D5237" s="16"/>
      <c r="E5237" s="16"/>
      <c r="F5237" s="14"/>
      <c r="G5237" s="14"/>
      <c r="H5237" s="14"/>
      <c r="I5237" s="15"/>
      <c r="J5237" s="77"/>
    </row>
    <row r="5238" spans="1:10" x14ac:dyDescent="0.2">
      <c r="A5238" s="14"/>
      <c r="B5238" s="14"/>
      <c r="C5238" s="14"/>
      <c r="D5238" s="16"/>
      <c r="E5238" s="16"/>
      <c r="F5238" s="14"/>
      <c r="G5238" s="14"/>
      <c r="H5238" s="14"/>
      <c r="I5238" s="15"/>
      <c r="J5238" s="77"/>
    </row>
    <row r="5239" spans="1:10" x14ac:dyDescent="0.2">
      <c r="A5239" s="14"/>
      <c r="B5239" s="14"/>
      <c r="C5239" s="14"/>
      <c r="D5239" s="16"/>
      <c r="E5239" s="16"/>
      <c r="F5239" s="14"/>
      <c r="G5239" s="14"/>
      <c r="H5239" s="14"/>
      <c r="I5239" s="15"/>
      <c r="J5239" s="77"/>
    </row>
    <row r="5240" spans="1:10" x14ac:dyDescent="0.2">
      <c r="A5240" s="14"/>
      <c r="B5240" s="14"/>
      <c r="C5240" s="14"/>
      <c r="D5240" s="16"/>
      <c r="E5240" s="16"/>
      <c r="F5240" s="14"/>
      <c r="G5240" s="14"/>
      <c r="H5240" s="14"/>
      <c r="I5240" s="15"/>
      <c r="J5240" s="77"/>
    </row>
    <row r="5241" spans="1:10" x14ac:dyDescent="0.2">
      <c r="A5241" s="14"/>
      <c r="B5241" s="14"/>
      <c r="C5241" s="14"/>
      <c r="D5241" s="16"/>
      <c r="E5241" s="16"/>
      <c r="F5241" s="14"/>
      <c r="G5241" s="14"/>
      <c r="H5241" s="14"/>
      <c r="I5241" s="15"/>
      <c r="J5241" s="77"/>
    </row>
    <row r="5242" spans="1:10" x14ac:dyDescent="0.2">
      <c r="A5242" s="14"/>
      <c r="B5242" s="14"/>
      <c r="C5242" s="14"/>
      <c r="D5242" s="16"/>
      <c r="E5242" s="16"/>
      <c r="F5242" s="14"/>
      <c r="G5242" s="14"/>
      <c r="H5242" s="14"/>
      <c r="I5242" s="15"/>
      <c r="J5242" s="77"/>
    </row>
    <row r="5243" spans="1:10" x14ac:dyDescent="0.2">
      <c r="A5243" s="14"/>
      <c r="B5243" s="14"/>
      <c r="C5243" s="14"/>
      <c r="D5243" s="16"/>
      <c r="E5243" s="16"/>
      <c r="F5243" s="14"/>
      <c r="G5243" s="14"/>
      <c r="H5243" s="14"/>
      <c r="I5243" s="15"/>
      <c r="J5243" s="77"/>
    </row>
    <row r="5244" spans="1:10" x14ac:dyDescent="0.2">
      <c r="A5244" s="14"/>
      <c r="B5244" s="14"/>
      <c r="C5244" s="14"/>
      <c r="D5244" s="16"/>
      <c r="E5244" s="16"/>
      <c r="F5244" s="14"/>
      <c r="G5244" s="14"/>
      <c r="H5244" s="14"/>
      <c r="I5244" s="15"/>
      <c r="J5244" s="77"/>
    </row>
    <row r="5245" spans="1:10" x14ac:dyDescent="0.2">
      <c r="A5245" s="14"/>
      <c r="B5245" s="14"/>
      <c r="C5245" s="14"/>
      <c r="D5245" s="16"/>
      <c r="E5245" s="16"/>
      <c r="F5245" s="14"/>
      <c r="G5245" s="14"/>
      <c r="H5245" s="14"/>
      <c r="I5245" s="15"/>
      <c r="J5245" s="77"/>
    </row>
  </sheetData>
  <dataConsolidate/>
  <mergeCells count="5">
    <mergeCell ref="A100:H100"/>
    <mergeCell ref="I101:J101"/>
    <mergeCell ref="I100:J100"/>
    <mergeCell ref="A101:H101"/>
    <mergeCell ref="A105:J105"/>
  </mergeCells>
  <conditionalFormatting sqref="A1357:H1358">
    <cfRule type="expression" dxfId="88" priority="70" stopIfTrue="1">
      <formula>$A1357&lt;&gt;""</formula>
    </cfRule>
  </conditionalFormatting>
  <conditionalFormatting sqref="A107:J5245">
    <cfRule type="expression" dxfId="87" priority="1" stopIfTrue="1">
      <formula>$A107&lt;&gt;""</formula>
    </cfRule>
  </conditionalFormatting>
  <conditionalFormatting sqref="B717:E722">
    <cfRule type="expression" dxfId="86" priority="161" stopIfTrue="1">
      <formula>$A717&lt;&gt;""</formula>
    </cfRule>
  </conditionalFormatting>
  <conditionalFormatting sqref="B729:E733">
    <cfRule type="expression" dxfId="85" priority="196" stopIfTrue="1">
      <formula>$A729&lt;&gt;""</formula>
    </cfRule>
  </conditionalFormatting>
  <conditionalFormatting sqref="B934:E934">
    <cfRule type="expression" dxfId="84" priority="88" stopIfTrue="1">
      <formula>$A934&lt;&gt;""</formula>
    </cfRule>
  </conditionalFormatting>
  <conditionalFormatting sqref="B936:E936 H936:I936 B937:I938 B939:E944 H939:I944">
    <cfRule type="expression" dxfId="83" priority="48" stopIfTrue="1">
      <formula>$A936&lt;&gt;""</formula>
    </cfRule>
  </conditionalFormatting>
  <conditionalFormatting sqref="B946:E946 H946:I946">
    <cfRule type="expression" dxfId="82" priority="39" stopIfTrue="1">
      <formula>$A946&lt;&gt;""</formula>
    </cfRule>
  </conditionalFormatting>
  <conditionalFormatting sqref="B1064:E1064">
    <cfRule type="expression" dxfId="81" priority="111" stopIfTrue="1">
      <formula>$A1064&lt;&gt;""</formula>
    </cfRule>
  </conditionalFormatting>
  <conditionalFormatting sqref="B1355:E1355">
    <cfRule type="expression" dxfId="80" priority="157" stopIfTrue="1">
      <formula>$A1355&lt;&gt;""</formula>
    </cfRule>
  </conditionalFormatting>
  <conditionalFormatting sqref="B1359:E1359">
    <cfRule type="expression" dxfId="79" priority="213" stopIfTrue="1">
      <formula>$A1359&lt;&gt;""</formula>
    </cfRule>
  </conditionalFormatting>
  <conditionalFormatting sqref="B1376:E1381">
    <cfRule type="expression" dxfId="78" priority="203" stopIfTrue="1">
      <formula>$A1376&lt;&gt;""</formula>
    </cfRule>
  </conditionalFormatting>
  <conditionalFormatting sqref="B1383:E1393">
    <cfRule type="expression" dxfId="77" priority="71" stopIfTrue="1">
      <formula>$A1383&lt;&gt;""</formula>
    </cfRule>
  </conditionalFormatting>
  <conditionalFormatting sqref="B1397:E1397">
    <cfRule type="expression" dxfId="76" priority="97" stopIfTrue="1">
      <formula>$A1397&lt;&gt;""</formula>
    </cfRule>
  </conditionalFormatting>
  <conditionalFormatting sqref="B1498:E1505 I1498:J1515">
    <cfRule type="expression" dxfId="75" priority="147" stopIfTrue="1">
      <formula>$A1498&lt;&gt;""</formula>
    </cfRule>
  </conditionalFormatting>
  <conditionalFormatting sqref="B1538:E1546">
    <cfRule type="expression" dxfId="74" priority="182" stopIfTrue="1">
      <formula>$A1538&lt;&gt;""</formula>
    </cfRule>
  </conditionalFormatting>
  <conditionalFormatting sqref="B1548:E1571">
    <cfRule type="expression" dxfId="73" priority="61" stopIfTrue="1">
      <formula>$A1548&lt;&gt;""</formula>
    </cfRule>
  </conditionalFormatting>
  <conditionalFormatting sqref="B1605:E1608">
    <cfRule type="expression" dxfId="72" priority="78" stopIfTrue="1">
      <formula>$A1605&lt;&gt;""</formula>
    </cfRule>
  </conditionalFormatting>
  <conditionalFormatting sqref="B1610:E1612">
    <cfRule type="expression" dxfId="71" priority="283" stopIfTrue="1">
      <formula>$A1610&lt;&gt;""</formula>
    </cfRule>
  </conditionalFormatting>
  <conditionalFormatting sqref="B1614:E1624">
    <cfRule type="expression" dxfId="70" priority="102" stopIfTrue="1">
      <formula>$A1614&lt;&gt;""</formula>
    </cfRule>
  </conditionalFormatting>
  <conditionalFormatting sqref="B1638:E1649">
    <cfRule type="expression" dxfId="69" priority="140" stopIfTrue="1">
      <formula>$A1638&lt;&gt;""</formula>
    </cfRule>
  </conditionalFormatting>
  <conditionalFormatting sqref="B1657:E1695">
    <cfRule type="expression" dxfId="68" priority="177" stopIfTrue="1">
      <formula>$A1657&lt;&gt;""</formula>
    </cfRule>
  </conditionalFormatting>
  <conditionalFormatting sqref="B1698:E1703">
    <cfRule type="expression" dxfId="67" priority="247" stopIfTrue="1">
      <formula>$A1698&lt;&gt;""</formula>
    </cfRule>
  </conditionalFormatting>
  <conditionalFormatting sqref="B734:G734">
    <cfRule type="expression" dxfId="66" priority="197" stopIfTrue="1">
      <formula>$A734&lt;&gt;""</formula>
    </cfRule>
  </conditionalFormatting>
  <conditionalFormatting sqref="B723:H728">
    <cfRule type="expression" dxfId="65" priority="217" stopIfTrue="1">
      <formula>$A723&lt;&gt;""</formula>
    </cfRule>
  </conditionalFormatting>
  <conditionalFormatting sqref="B735:H741">
    <cfRule type="expression" dxfId="64" priority="173" stopIfTrue="1">
      <formula>$A735&lt;&gt;""</formula>
    </cfRule>
  </conditionalFormatting>
  <conditionalFormatting sqref="B1312:H1327">
    <cfRule type="expression" dxfId="63" priority="243" stopIfTrue="1">
      <formula>$A1312&lt;&gt;""</formula>
    </cfRule>
  </conditionalFormatting>
  <conditionalFormatting sqref="B1517:H1519 B1520:E1533 H1520:H1533">
    <cfRule type="expression" dxfId="62" priority="172" stopIfTrue="1">
      <formula>$A1517&lt;&gt;""</formula>
    </cfRule>
  </conditionalFormatting>
  <conditionalFormatting sqref="B1535:H1537">
    <cfRule type="expression" dxfId="61" priority="67" stopIfTrue="1">
      <formula>$A1535&lt;&gt;""</formula>
    </cfRule>
  </conditionalFormatting>
  <conditionalFormatting sqref="B1609:H1609">
    <cfRule type="expression" dxfId="60" priority="313" stopIfTrue="1">
      <formula>$A1609&lt;&gt;""</formula>
    </cfRule>
  </conditionalFormatting>
  <conditionalFormatting sqref="B1625:H1630">
    <cfRule type="expression" dxfId="59" priority="41" stopIfTrue="1">
      <formula>$A1625&lt;&gt;""</formula>
    </cfRule>
  </conditionalFormatting>
  <conditionalFormatting sqref="B1655:H1656">
    <cfRule type="expression" dxfId="58" priority="220" stopIfTrue="1">
      <formula>$A1655&lt;&gt;""</formula>
    </cfRule>
  </conditionalFormatting>
  <conditionalFormatting sqref="B420:I434 I435:I472 B435:E486">
    <cfRule type="expression" dxfId="57" priority="270" stopIfTrue="1">
      <formula>$A420&lt;&gt;""</formula>
    </cfRule>
  </conditionalFormatting>
  <conditionalFormatting sqref="B487:I487 B488:E520">
    <cfRule type="expression" dxfId="56" priority="284" stopIfTrue="1">
      <formula>$A487&lt;&gt;""</formula>
    </cfRule>
  </conditionalFormatting>
  <conditionalFormatting sqref="B521:I565">
    <cfRule type="expression" dxfId="55" priority="117" stopIfTrue="1">
      <formula>$A521&lt;&gt;""</formula>
    </cfRule>
  </conditionalFormatting>
  <conditionalFormatting sqref="B742:I744">
    <cfRule type="expression" dxfId="54" priority="119" stopIfTrue="1">
      <formula>$A742&lt;&gt;""</formula>
    </cfRule>
  </conditionalFormatting>
  <conditionalFormatting sqref="B890:I933">
    <cfRule type="expression" dxfId="53" priority="280" stopIfTrue="1">
      <formula>$A890&lt;&gt;""</formula>
    </cfRule>
  </conditionalFormatting>
  <conditionalFormatting sqref="B935:I935">
    <cfRule type="expression" dxfId="52" priority="46" stopIfTrue="1">
      <formula>$A935&lt;&gt;""</formula>
    </cfRule>
  </conditionalFormatting>
  <conditionalFormatting sqref="B1382:I1382">
    <cfRule type="expression" dxfId="51" priority="171" stopIfTrue="1">
      <formula>$A1382&lt;&gt;""</formula>
    </cfRule>
  </conditionalFormatting>
  <conditionalFormatting sqref="B1394:I1396">
    <cfRule type="expression" dxfId="50" priority="40" stopIfTrue="1">
      <formula>$A1394&lt;&gt;""</formula>
    </cfRule>
  </conditionalFormatting>
  <conditionalFormatting sqref="B1398:I1402">
    <cfRule type="expression" dxfId="49" priority="42" stopIfTrue="1">
      <formula>$A1398&lt;&gt;""</formula>
    </cfRule>
  </conditionalFormatting>
  <conditionalFormatting sqref="B1516:I1516 I1517:I1533">
    <cfRule type="expression" dxfId="48" priority="175" stopIfTrue="1">
      <formula>$A1516&lt;&gt;""</formula>
    </cfRule>
  </conditionalFormatting>
  <conditionalFormatting sqref="B1613:I1613">
    <cfRule type="expression" dxfId="47" priority="170" stopIfTrue="1">
      <formula>$A1613&lt;&gt;""</formula>
    </cfRule>
  </conditionalFormatting>
  <conditionalFormatting sqref="B380:J408">
    <cfRule type="expression" dxfId="46" priority="93" stopIfTrue="1">
      <formula>$A380&lt;&gt;""</formula>
    </cfRule>
  </conditionalFormatting>
  <conditionalFormatting sqref="B605:J665">
    <cfRule type="expression" dxfId="45" priority="285" stopIfTrue="1">
      <formula>$A605&lt;&gt;""</formula>
    </cfRule>
  </conditionalFormatting>
  <conditionalFormatting sqref="B702:J703">
    <cfRule type="expression" dxfId="44" priority="246" stopIfTrue="1">
      <formula>$A702&lt;&gt;""</formula>
    </cfRule>
  </conditionalFormatting>
  <conditionalFormatting sqref="B844:J870">
    <cfRule type="expression" dxfId="43" priority="26" stopIfTrue="1">
      <formula>$A844&lt;&gt;""</formula>
    </cfRule>
  </conditionalFormatting>
  <conditionalFormatting sqref="B1298:J1299">
    <cfRule type="expression" dxfId="42" priority="241" stopIfTrue="1">
      <formula>$A1298&lt;&gt;""</formula>
    </cfRule>
  </conditionalFormatting>
  <conditionalFormatting sqref="B1372:J1375">
    <cfRule type="expression" dxfId="41" priority="31" stopIfTrue="1">
      <formula>$A1372&lt;&gt;""</formula>
    </cfRule>
  </conditionalFormatting>
  <conditionalFormatting sqref="B1403:J1497">
    <cfRule type="expression" dxfId="40" priority="57" stopIfTrue="1">
      <formula>$A1403&lt;&gt;""</formula>
    </cfRule>
  </conditionalFormatting>
  <conditionalFormatting sqref="B1651:J1651">
    <cfRule type="expression" dxfId="39" priority="222" stopIfTrue="1">
      <formula>$A1651&lt;&gt;""</formula>
    </cfRule>
  </conditionalFormatting>
  <conditionalFormatting sqref="B1706:J4619">
    <cfRule type="expression" dxfId="38" priority="66" stopIfTrue="1">
      <formula>$A1706&lt;&gt;""</formula>
    </cfRule>
  </conditionalFormatting>
  <conditionalFormatting sqref="F436:H440">
    <cfRule type="expression" dxfId="37" priority="148" stopIfTrue="1">
      <formula>$A436&lt;&gt;""</formula>
    </cfRule>
  </conditionalFormatting>
  <conditionalFormatting sqref="F443:H444">
    <cfRule type="expression" dxfId="36" priority="142" stopIfTrue="1">
      <formula>$A443&lt;&gt;""</formula>
    </cfRule>
  </conditionalFormatting>
  <conditionalFormatting sqref="F717:H718">
    <cfRule type="expression" dxfId="35" priority="163" stopIfTrue="1">
      <formula>$A717&lt;&gt;""</formula>
    </cfRule>
  </conditionalFormatting>
  <conditionalFormatting sqref="F721:H722">
    <cfRule type="expression" dxfId="34" priority="253" stopIfTrue="1">
      <formula>$A721&lt;&gt;""</formula>
    </cfRule>
  </conditionalFormatting>
  <conditionalFormatting sqref="F729:H731 H732:H734">
    <cfRule type="expression" dxfId="33" priority="195" stopIfTrue="1">
      <formula>$A729&lt;&gt;""</formula>
    </cfRule>
  </conditionalFormatting>
  <conditionalFormatting sqref="F1376:H1376">
    <cfRule type="expression" dxfId="32" priority="304" stopIfTrue="1">
      <formula>$A1376&lt;&gt;""</formula>
    </cfRule>
  </conditionalFormatting>
  <conditionalFormatting sqref="F1500:H1505">
    <cfRule type="expression" dxfId="31" priority="146" stopIfTrue="1">
      <formula>$A1500&lt;&gt;""</formula>
    </cfRule>
  </conditionalFormatting>
  <conditionalFormatting sqref="F415:I417">
    <cfRule type="expression" dxfId="30" priority="274" stopIfTrue="1">
      <formula>$A415&lt;&gt;""</formula>
    </cfRule>
  </conditionalFormatting>
  <conditionalFormatting sqref="F492:I492">
    <cfRule type="expression" dxfId="29" priority="174" stopIfTrue="1">
      <formula>$A492&lt;&gt;""</formula>
    </cfRule>
  </conditionalFormatting>
  <conditionalFormatting sqref="F409:J414 B409:E419 J415:J472 I473:J473 F474:J486 J487:J565 F494:I520 B715:I716 J715:J744 J890:J948 B945:I945 B947:I948 B1056:E1056 H1056:J1056 H1064:J1064 B1071:E1071 H1071:J1071 I1300:J1327 B1356:H1356 I1356:J1371 H1359:H1371 B1360:G1371 I1376:J1381 F1498:H1498 B1506:H1515 J1516:J1533 B1547:H1547 B1572:H1604 I1609:J1612 J1613:J1630 F1658:H1692 F1693:J1695 B1696:H1697">
    <cfRule type="expression" dxfId="28" priority="314" stopIfTrue="1">
      <formula>$A409&lt;&gt;""</formula>
    </cfRule>
  </conditionalFormatting>
  <conditionalFormatting sqref="H435">
    <cfRule type="expression" dxfId="27" priority="154" stopIfTrue="1">
      <formula>$A435&lt;&gt;""</formula>
    </cfRule>
  </conditionalFormatting>
  <conditionalFormatting sqref="H441:H442">
    <cfRule type="expression" dxfId="26" priority="143" stopIfTrue="1">
      <formula>$A441&lt;&gt;""</formula>
    </cfRule>
  </conditionalFormatting>
  <conditionalFormatting sqref="H445:H473">
    <cfRule type="expression" dxfId="25" priority="33" stopIfTrue="1">
      <formula>$A445&lt;&gt;""</formula>
    </cfRule>
  </conditionalFormatting>
  <conditionalFormatting sqref="H719:H720">
    <cfRule type="expression" dxfId="24" priority="167" stopIfTrue="1">
      <formula>$A719&lt;&gt;""</formula>
    </cfRule>
  </conditionalFormatting>
  <conditionalFormatting sqref="H1377:H1381">
    <cfRule type="expression" dxfId="23" priority="205" stopIfTrue="1">
      <formula>$A1377&lt;&gt;""</formula>
    </cfRule>
  </conditionalFormatting>
  <conditionalFormatting sqref="H1499">
    <cfRule type="expression" dxfId="22" priority="216" stopIfTrue="1">
      <formula>$A1499&lt;&gt;""</formula>
    </cfRule>
  </conditionalFormatting>
  <conditionalFormatting sqref="H1538:H1546">
    <cfRule type="expression" dxfId="21" priority="184" stopIfTrue="1">
      <formula>$A1538&lt;&gt;""</formula>
    </cfRule>
  </conditionalFormatting>
  <conditionalFormatting sqref="H1548:H1571">
    <cfRule type="expression" dxfId="20" priority="63" stopIfTrue="1">
      <formula>$A1548&lt;&gt;""</formula>
    </cfRule>
  </conditionalFormatting>
  <conditionalFormatting sqref="H1610:H1612">
    <cfRule type="expression" dxfId="19" priority="282" stopIfTrue="1">
      <formula>$A1610&lt;&gt;""</formula>
    </cfRule>
  </conditionalFormatting>
  <conditionalFormatting sqref="H1614:H1624">
    <cfRule type="expression" dxfId="18" priority="43" stopIfTrue="1">
      <formula>$A1614&lt;&gt;""</formula>
    </cfRule>
  </conditionalFormatting>
  <conditionalFormatting sqref="H1657">
    <cfRule type="expression" dxfId="17" priority="179" stopIfTrue="1">
      <formula>$A1657&lt;&gt;""</formula>
    </cfRule>
  </conditionalFormatting>
  <conditionalFormatting sqref="H1698:H1703">
    <cfRule type="expression" dxfId="16" priority="249" stopIfTrue="1">
      <formula>$A1698&lt;&gt;""</formula>
    </cfRule>
  </conditionalFormatting>
  <conditionalFormatting sqref="H418:I419">
    <cfRule type="expression" dxfId="15" priority="271" stopIfTrue="1">
      <formula>$A418&lt;&gt;""</formula>
    </cfRule>
  </conditionalFormatting>
  <conditionalFormatting sqref="H488:I491">
    <cfRule type="expression" dxfId="14" priority="273" stopIfTrue="1">
      <formula>$A488&lt;&gt;""</formula>
    </cfRule>
  </conditionalFormatting>
  <conditionalFormatting sqref="H493:I493">
    <cfRule type="expression" dxfId="13" priority="149" stopIfTrue="1">
      <formula>$A493&lt;&gt;""</formula>
    </cfRule>
  </conditionalFormatting>
  <conditionalFormatting sqref="H934:I934">
    <cfRule type="expression" dxfId="12" priority="90" stopIfTrue="1">
      <formula>$A934&lt;&gt;""</formula>
    </cfRule>
  </conditionalFormatting>
  <conditionalFormatting sqref="H1383:I1393">
    <cfRule type="expression" dxfId="11" priority="74" stopIfTrue="1">
      <formula>$A1383&lt;&gt;""</formula>
    </cfRule>
  </conditionalFormatting>
  <conditionalFormatting sqref="H1397:I1397">
    <cfRule type="expression" dxfId="10" priority="100" stopIfTrue="1">
      <formula>$A1397&lt;&gt;""</formula>
    </cfRule>
  </conditionalFormatting>
  <conditionalFormatting sqref="H1355:J1355">
    <cfRule type="expression" dxfId="9" priority="156" stopIfTrue="1">
      <formula>$A1355&lt;&gt;""</formula>
    </cfRule>
  </conditionalFormatting>
  <conditionalFormatting sqref="H1605:J1608">
    <cfRule type="expression" dxfId="8" priority="79" stopIfTrue="1">
      <formula>$A1605&lt;&gt;""</formula>
    </cfRule>
  </conditionalFormatting>
  <conditionalFormatting sqref="H1638:J1649">
    <cfRule type="expression" dxfId="7" priority="38" stopIfTrue="1">
      <formula>$A1638&lt;&gt;""</formula>
    </cfRule>
  </conditionalFormatting>
  <conditionalFormatting sqref="I717:I741">
    <cfRule type="expression" dxfId="6" priority="164" stopIfTrue="1">
      <formula>$A717&lt;&gt;""</formula>
    </cfRule>
  </conditionalFormatting>
  <conditionalFormatting sqref="I1614:I1630">
    <cfRule type="expression" dxfId="5" priority="106" stopIfTrue="1">
      <formula>$A1614&lt;&gt;""</formula>
    </cfRule>
  </conditionalFormatting>
  <conditionalFormatting sqref="I343:J343">
    <cfRule type="expression" dxfId="4" priority="20" stopIfTrue="1">
      <formula>$A343&lt;&gt;""</formula>
    </cfRule>
  </conditionalFormatting>
  <conditionalFormatting sqref="I1535:J1604">
    <cfRule type="expression" dxfId="3" priority="186" stopIfTrue="1">
      <formula>$A1535&lt;&gt;""</formula>
    </cfRule>
  </conditionalFormatting>
  <conditionalFormatting sqref="I1655:J1692">
    <cfRule type="expression" dxfId="2" priority="181" stopIfTrue="1">
      <formula>$A1655&lt;&gt;""</formula>
    </cfRule>
  </conditionalFormatting>
  <conditionalFormatting sqref="I1696:J1703">
    <cfRule type="expression" dxfId="1" priority="279" stopIfTrue="1">
      <formula>$A1696&lt;&gt;""</formula>
    </cfRule>
  </conditionalFormatting>
  <conditionalFormatting sqref="J1382:J1402">
    <cfRule type="expression" dxfId="0" priority="306" stopIfTrue="1">
      <formula>$A1382&lt;&gt;""</formula>
    </cfRule>
  </conditionalFormatting>
  <dataValidations count="5">
    <dataValidation type="date" allowBlank="1" showInputMessage="1" showErrorMessage="1" sqref="D102:E102 D5246:E65781 D106:E106" xr:uid="{F5059AEA-A0D8-4B20-9D3C-8B76D9C427E6}">
      <formula1>42370</formula1>
      <formula2>42735</formula2>
    </dataValidation>
    <dataValidation type="list" allowBlank="1" sqref="F107:F5245" xr:uid="{255B499D-B3E6-47A9-A857-DBFE56F071D9}">
      <formula1>$F$96:$F$99</formula1>
    </dataValidation>
    <dataValidation type="list" allowBlank="1" showInputMessage="1" showErrorMessage="1" sqref="A107:A5245" xr:uid="{540C0DA9-E9CD-4805-B659-E67C1C32B21C}">
      <formula1>OFFSET($A$1,0,0,$B$3,1)</formula1>
    </dataValidation>
    <dataValidation allowBlank="1" sqref="G107:G5245" xr:uid="{B36265DD-F5DD-4F0A-AD93-4A0388363C0B}"/>
    <dataValidation type="list" allowBlank="1" showInputMessage="1" showErrorMessage="1" errorTitle="Chyba !" error="zadajte (vyberte zo zoznamu) platný analytický kód podľa nápovedy k bunke I104" sqref="J107:J10245"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2270</v>
      </c>
      <c r="N1" s="274" t="s">
        <v>2271</v>
      </c>
      <c r="O1" s="274" t="s">
        <v>420</v>
      </c>
      <c r="P1" s="274" t="s">
        <v>421</v>
      </c>
    </row>
    <row r="2" spans="1:18" s="213" customFormat="1" x14ac:dyDescent="0.2">
      <c r="A2" s="198" t="s">
        <v>1689</v>
      </c>
      <c r="B2" s="199" t="s">
        <v>1690</v>
      </c>
      <c r="C2" s="200" t="s">
        <v>422</v>
      </c>
      <c r="D2" s="199" t="s">
        <v>1691</v>
      </c>
      <c r="E2" s="199" t="s">
        <v>599</v>
      </c>
      <c r="F2" s="199" t="s">
        <v>600</v>
      </c>
      <c r="G2" s="265" t="s">
        <v>1692</v>
      </c>
      <c r="H2" s="265" t="s">
        <v>1693</v>
      </c>
      <c r="I2" s="275" t="s">
        <v>1694</v>
      </c>
      <c r="J2" s="199" t="s">
        <v>1695</v>
      </c>
      <c r="K2" s="275" t="s">
        <v>1696</v>
      </c>
      <c r="L2" s="201">
        <v>421903471398</v>
      </c>
      <c r="M2" s="199" t="s">
        <v>1697</v>
      </c>
      <c r="N2" s="199"/>
      <c r="O2" s="199"/>
      <c r="P2" s="199"/>
      <c r="R2" s="276" t="str">
        <f>A2</f>
        <v>37894021</v>
      </c>
    </row>
    <row r="3" spans="1:18" s="213" customFormat="1" x14ac:dyDescent="0.2">
      <c r="A3" s="198" t="s">
        <v>1698</v>
      </c>
      <c r="B3" s="199" t="s">
        <v>1699</v>
      </c>
      <c r="C3" s="200" t="s">
        <v>422</v>
      </c>
      <c r="D3" s="199" t="s">
        <v>1700</v>
      </c>
      <c r="E3" s="199" t="s">
        <v>429</v>
      </c>
      <c r="F3" s="199" t="s">
        <v>982</v>
      </c>
      <c r="G3" s="265" t="s">
        <v>1701</v>
      </c>
      <c r="H3" s="265" t="s">
        <v>1702</v>
      </c>
      <c r="I3" s="275" t="s">
        <v>1703</v>
      </c>
      <c r="J3" s="199" t="s">
        <v>1704</v>
      </c>
      <c r="K3" s="275" t="s">
        <v>1705</v>
      </c>
      <c r="L3" s="201">
        <v>421910953832</v>
      </c>
      <c r="M3" s="199" t="s">
        <v>1706</v>
      </c>
      <c r="N3" s="199"/>
      <c r="O3" s="199"/>
      <c r="P3" s="199"/>
      <c r="R3" s="276" t="str">
        <f t="shared" ref="R3:R44" si="0">A3</f>
        <v>00678457</v>
      </c>
    </row>
    <row r="4" spans="1:18" s="213" customFormat="1" x14ac:dyDescent="0.2">
      <c r="A4" s="198" t="s">
        <v>1707</v>
      </c>
      <c r="B4" s="199" t="s">
        <v>1708</v>
      </c>
      <c r="C4" s="200" t="s">
        <v>422</v>
      </c>
      <c r="D4" s="199" t="s">
        <v>473</v>
      </c>
      <c r="E4" s="199" t="s">
        <v>429</v>
      </c>
      <c r="F4" s="199" t="s">
        <v>474</v>
      </c>
      <c r="G4" s="265" t="s">
        <v>1709</v>
      </c>
      <c r="H4" s="265" t="s">
        <v>1710</v>
      </c>
      <c r="I4" s="275" t="s">
        <v>1711</v>
      </c>
      <c r="J4" s="199" t="s">
        <v>424</v>
      </c>
      <c r="K4" s="275" t="s">
        <v>1711</v>
      </c>
      <c r="L4" s="201">
        <v>421911244266</v>
      </c>
      <c r="M4" s="199" t="s">
        <v>1712</v>
      </c>
      <c r="N4" s="199"/>
      <c r="O4" s="199"/>
      <c r="P4" s="199"/>
      <c r="R4" s="276" t="str">
        <f t="shared" si="0"/>
        <v>00681482</v>
      </c>
    </row>
    <row r="5" spans="1:18" s="213" customFormat="1" x14ac:dyDescent="0.2">
      <c r="A5" s="198" t="s">
        <v>1384</v>
      </c>
      <c r="B5" s="199" t="s">
        <v>1385</v>
      </c>
      <c r="C5" s="200" t="s">
        <v>422</v>
      </c>
      <c r="D5" s="199" t="s">
        <v>1386</v>
      </c>
      <c r="E5" s="199" t="s">
        <v>429</v>
      </c>
      <c r="F5" s="199" t="s">
        <v>425</v>
      </c>
      <c r="G5" s="265" t="s">
        <v>1387</v>
      </c>
      <c r="H5" s="265" t="s">
        <v>1388</v>
      </c>
      <c r="I5" s="275" t="s">
        <v>1389</v>
      </c>
      <c r="J5" s="199" t="s">
        <v>426</v>
      </c>
      <c r="K5" s="275" t="s">
        <v>1390</v>
      </c>
      <c r="L5" s="201">
        <v>421911370554</v>
      </c>
      <c r="M5" s="199" t="s">
        <v>1391</v>
      </c>
      <c r="N5" s="199"/>
      <c r="O5" s="199"/>
      <c r="P5" s="199"/>
      <c r="R5" s="276" t="str">
        <f t="shared" si="0"/>
        <v>42254388</v>
      </c>
    </row>
    <row r="6" spans="1:18" s="213" customFormat="1" x14ac:dyDescent="0.2">
      <c r="A6" s="198" t="s">
        <v>1713</v>
      </c>
      <c r="B6" s="199" t="s">
        <v>1714</v>
      </c>
      <c r="C6" s="200" t="s">
        <v>1715</v>
      </c>
      <c r="D6" s="199" t="s">
        <v>1716</v>
      </c>
      <c r="E6" s="199" t="s">
        <v>1717</v>
      </c>
      <c r="F6" s="199" t="s">
        <v>1718</v>
      </c>
      <c r="G6" s="265" t="s">
        <v>1719</v>
      </c>
      <c r="H6" s="265" t="s">
        <v>1720</v>
      </c>
      <c r="I6" s="275" t="s">
        <v>1721</v>
      </c>
      <c r="J6" s="199" t="s">
        <v>1722</v>
      </c>
      <c r="K6" s="275" t="s">
        <v>1721</v>
      </c>
      <c r="L6" s="201">
        <v>421904760660</v>
      </c>
      <c r="M6" s="199"/>
      <c r="N6" s="199"/>
      <c r="O6" s="200"/>
      <c r="P6" s="199"/>
      <c r="R6" s="276" t="str">
        <f t="shared" si="0"/>
        <v>53939042</v>
      </c>
    </row>
    <row r="7" spans="1:18" s="213" customFormat="1" x14ac:dyDescent="0.2">
      <c r="A7" s="198" t="s">
        <v>1723</v>
      </c>
      <c r="B7" s="199" t="s">
        <v>1724</v>
      </c>
      <c r="C7" s="200" t="s">
        <v>422</v>
      </c>
      <c r="D7" s="199" t="s">
        <v>1725</v>
      </c>
      <c r="E7" s="199" t="s">
        <v>1726</v>
      </c>
      <c r="F7" s="199" t="s">
        <v>1727</v>
      </c>
      <c r="G7" s="265" t="s">
        <v>1728</v>
      </c>
      <c r="H7" s="265" t="s">
        <v>1729</v>
      </c>
      <c r="I7" s="275" t="s">
        <v>1730</v>
      </c>
      <c r="J7" s="199" t="s">
        <v>424</v>
      </c>
      <c r="K7" s="275" t="s">
        <v>1730</v>
      </c>
      <c r="L7" s="201">
        <v>421905103966</v>
      </c>
      <c r="M7" s="199" t="s">
        <v>1731</v>
      </c>
      <c r="N7" s="199"/>
      <c r="O7" s="199"/>
      <c r="P7" s="199"/>
      <c r="R7" s="276" t="str">
        <f t="shared" si="0"/>
        <v>52489159</v>
      </c>
    </row>
    <row r="8" spans="1:18" s="213" customFormat="1" x14ac:dyDescent="0.2">
      <c r="A8" s="198" t="s">
        <v>1732</v>
      </c>
      <c r="B8" s="199" t="s">
        <v>1733</v>
      </c>
      <c r="C8" s="200" t="s">
        <v>1734</v>
      </c>
      <c r="D8" s="199" t="s">
        <v>1735</v>
      </c>
      <c r="E8" s="199" t="s">
        <v>429</v>
      </c>
      <c r="F8" s="199" t="s">
        <v>1736</v>
      </c>
      <c r="G8" s="265" t="s">
        <v>1737</v>
      </c>
      <c r="H8" s="265" t="s">
        <v>1738</v>
      </c>
      <c r="I8" s="275" t="s">
        <v>1739</v>
      </c>
      <c r="J8" s="199" t="s">
        <v>1740</v>
      </c>
      <c r="K8" s="275"/>
      <c r="L8" s="201"/>
      <c r="M8" s="199" t="s">
        <v>1741</v>
      </c>
      <c r="N8" s="199"/>
      <c r="O8" s="199"/>
      <c r="P8" s="199"/>
      <c r="R8" s="276" t="str">
        <f t="shared" si="0"/>
        <v>00603481</v>
      </c>
    </row>
    <row r="9" spans="1:18" s="213" customFormat="1" x14ac:dyDescent="0.2">
      <c r="A9" s="198" t="s">
        <v>1742</v>
      </c>
      <c r="B9" s="199" t="s">
        <v>1743</v>
      </c>
      <c r="C9" s="200" t="s">
        <v>422</v>
      </c>
      <c r="D9" s="199" t="s">
        <v>1744</v>
      </c>
      <c r="E9" s="199" t="s">
        <v>423</v>
      </c>
      <c r="F9" s="199" t="s">
        <v>822</v>
      </c>
      <c r="G9" s="265" t="s">
        <v>1745</v>
      </c>
      <c r="H9" s="265" t="s">
        <v>1746</v>
      </c>
      <c r="I9" s="275" t="s">
        <v>1747</v>
      </c>
      <c r="J9" s="199" t="s">
        <v>426</v>
      </c>
      <c r="K9" s="275"/>
      <c r="L9" s="201"/>
      <c r="M9" s="199" t="s">
        <v>1748</v>
      </c>
      <c r="N9" s="199"/>
      <c r="O9" s="199"/>
      <c r="P9" s="199"/>
      <c r="R9" s="276" t="str">
        <f t="shared" si="0"/>
        <v>50879391</v>
      </c>
    </row>
    <row r="10" spans="1:18" s="213" customFormat="1" x14ac:dyDescent="0.2">
      <c r="A10" s="198" t="s">
        <v>1749</v>
      </c>
      <c r="B10" s="199" t="s">
        <v>1750</v>
      </c>
      <c r="C10" s="200" t="s">
        <v>422</v>
      </c>
      <c r="D10" s="199" t="s">
        <v>1751</v>
      </c>
      <c r="E10" s="199" t="s">
        <v>427</v>
      </c>
      <c r="F10" s="199" t="s">
        <v>428</v>
      </c>
      <c r="G10" s="265" t="s">
        <v>1752</v>
      </c>
      <c r="H10" s="265" t="s">
        <v>1753</v>
      </c>
      <c r="I10" s="275" t="s">
        <v>1754</v>
      </c>
      <c r="J10" s="199" t="s">
        <v>1755</v>
      </c>
      <c r="K10" s="275" t="s">
        <v>1754</v>
      </c>
      <c r="L10" s="201">
        <v>421905819613</v>
      </c>
      <c r="M10" s="199" t="s">
        <v>1756</v>
      </c>
      <c r="N10" s="199"/>
      <c r="O10" s="199"/>
      <c r="P10" s="199"/>
      <c r="R10" s="276" t="str">
        <f t="shared" si="0"/>
        <v>50642804</v>
      </c>
    </row>
    <row r="11" spans="1:18" s="213" customFormat="1" x14ac:dyDescent="0.2">
      <c r="A11" s="198" t="s">
        <v>1757</v>
      </c>
      <c r="B11" s="199" t="s">
        <v>1758</v>
      </c>
      <c r="C11" s="200" t="s">
        <v>422</v>
      </c>
      <c r="D11" s="199" t="s">
        <v>1759</v>
      </c>
      <c r="E11" s="199" t="s">
        <v>433</v>
      </c>
      <c r="F11" s="199" t="s">
        <v>434</v>
      </c>
      <c r="G11" s="265" t="s">
        <v>1760</v>
      </c>
      <c r="H11" s="265" t="s">
        <v>1761</v>
      </c>
      <c r="I11" s="275" t="s">
        <v>1762</v>
      </c>
      <c r="J11" s="199" t="s">
        <v>1763</v>
      </c>
      <c r="K11" s="275" t="s">
        <v>1762</v>
      </c>
      <c r="L11" s="201">
        <v>421903655253</v>
      </c>
      <c r="M11" s="199" t="s">
        <v>1764</v>
      </c>
      <c r="N11" s="199"/>
      <c r="O11" s="200"/>
      <c r="P11" s="199"/>
      <c r="R11" s="276" t="str">
        <f t="shared" si="0"/>
        <v>51285193</v>
      </c>
    </row>
    <row r="12" spans="1:18" s="213" customFormat="1" x14ac:dyDescent="0.2">
      <c r="A12" s="198" t="s">
        <v>1765</v>
      </c>
      <c r="B12" s="199" t="s">
        <v>1766</v>
      </c>
      <c r="C12" s="200" t="s">
        <v>422</v>
      </c>
      <c r="D12" s="199" t="s">
        <v>1767</v>
      </c>
      <c r="E12" s="199" t="s">
        <v>1768</v>
      </c>
      <c r="F12" s="199" t="s">
        <v>1769</v>
      </c>
      <c r="G12" s="265" t="s">
        <v>1770</v>
      </c>
      <c r="H12" s="265" t="s">
        <v>1771</v>
      </c>
      <c r="I12" s="275" t="s">
        <v>1772</v>
      </c>
      <c r="J12" s="199" t="s">
        <v>1773</v>
      </c>
      <c r="K12" s="275" t="s">
        <v>1772</v>
      </c>
      <c r="L12" s="201">
        <v>421905262047</v>
      </c>
      <c r="M12" s="199" t="s">
        <v>1774</v>
      </c>
      <c r="N12" s="199"/>
      <c r="O12" s="200"/>
      <c r="P12" s="199"/>
      <c r="R12" s="276" t="str">
        <f t="shared" si="0"/>
        <v>42234425</v>
      </c>
    </row>
    <row r="13" spans="1:18" s="213" customFormat="1" x14ac:dyDescent="0.2">
      <c r="A13" s="198" t="s">
        <v>1775</v>
      </c>
      <c r="B13" s="199" t="s">
        <v>1776</v>
      </c>
      <c r="C13" s="200" t="s">
        <v>422</v>
      </c>
      <c r="D13" s="199" t="s">
        <v>1777</v>
      </c>
      <c r="E13" s="199" t="s">
        <v>1778</v>
      </c>
      <c r="F13" s="199" t="s">
        <v>1779</v>
      </c>
      <c r="G13" s="265" t="s">
        <v>1780</v>
      </c>
      <c r="H13" s="265" t="s">
        <v>1781</v>
      </c>
      <c r="I13" s="275" t="s">
        <v>1782</v>
      </c>
      <c r="J13" s="199" t="s">
        <v>424</v>
      </c>
      <c r="K13" s="275" t="s">
        <v>1782</v>
      </c>
      <c r="L13" s="201">
        <v>421915178155</v>
      </c>
      <c r="M13" s="199" t="s">
        <v>1783</v>
      </c>
      <c r="N13" s="199"/>
      <c r="O13" s="200"/>
      <c r="P13" s="199"/>
      <c r="R13" s="276" t="str">
        <f t="shared" si="0"/>
        <v>00609153</v>
      </c>
    </row>
    <row r="14" spans="1:18" x14ac:dyDescent="0.2">
      <c r="A14" s="198" t="s">
        <v>1784</v>
      </c>
      <c r="B14" s="199" t="s">
        <v>1785</v>
      </c>
      <c r="C14" s="200" t="s">
        <v>422</v>
      </c>
      <c r="D14" s="199" t="s">
        <v>1786</v>
      </c>
      <c r="E14" s="199" t="s">
        <v>1787</v>
      </c>
      <c r="F14" s="199" t="s">
        <v>1788</v>
      </c>
      <c r="G14" s="265" t="s">
        <v>1789</v>
      </c>
      <c r="H14" s="265" t="s">
        <v>1790</v>
      </c>
      <c r="I14" s="275" t="s">
        <v>1791</v>
      </c>
      <c r="J14" s="199" t="s">
        <v>424</v>
      </c>
      <c r="K14" s="275" t="s">
        <v>1792</v>
      </c>
      <c r="L14" s="201">
        <v>421905811054</v>
      </c>
      <c r="M14" s="199" t="s">
        <v>1793</v>
      </c>
      <c r="N14" s="199"/>
      <c r="O14" s="200"/>
      <c r="P14" s="199"/>
      <c r="Q14" s="213"/>
      <c r="R14" s="276" t="str">
        <f t="shared" si="0"/>
        <v>45011893</v>
      </c>
    </row>
    <row r="15" spans="1:18" x14ac:dyDescent="0.2">
      <c r="A15" s="198" t="s">
        <v>1794</v>
      </c>
      <c r="B15" s="199" t="s">
        <v>1795</v>
      </c>
      <c r="C15" s="200" t="s">
        <v>422</v>
      </c>
      <c r="D15" s="199" t="s">
        <v>1759</v>
      </c>
      <c r="E15" s="199" t="s">
        <v>433</v>
      </c>
      <c r="F15" s="199" t="s">
        <v>434</v>
      </c>
      <c r="G15" s="265" t="s">
        <v>1796</v>
      </c>
      <c r="H15" s="265" t="s">
        <v>1797</v>
      </c>
      <c r="I15" s="275" t="s">
        <v>1798</v>
      </c>
      <c r="J15" s="199" t="s">
        <v>424</v>
      </c>
      <c r="K15" s="275" t="s">
        <v>1798</v>
      </c>
      <c r="L15" s="201">
        <v>421915872938</v>
      </c>
      <c r="M15" s="199" t="s">
        <v>1799</v>
      </c>
      <c r="N15" s="199"/>
      <c r="O15" s="199"/>
      <c r="P15" s="199"/>
      <c r="Q15" s="213"/>
      <c r="R15" s="276" t="str">
        <f t="shared" si="0"/>
        <v>51565153</v>
      </c>
    </row>
    <row r="16" spans="1:18" x14ac:dyDescent="0.2">
      <c r="A16" s="198" t="s">
        <v>1800</v>
      </c>
      <c r="B16" s="199" t="s">
        <v>1801</v>
      </c>
      <c r="C16" s="200" t="s">
        <v>422</v>
      </c>
      <c r="D16" s="199" t="s">
        <v>1802</v>
      </c>
      <c r="E16" s="199" t="s">
        <v>430</v>
      </c>
      <c r="F16" s="199" t="s">
        <v>1803</v>
      </c>
      <c r="G16" s="265" t="s">
        <v>1804</v>
      </c>
      <c r="H16" s="265" t="s">
        <v>1805</v>
      </c>
      <c r="I16" s="275" t="s">
        <v>1806</v>
      </c>
      <c r="J16" s="199" t="s">
        <v>424</v>
      </c>
      <c r="K16" s="275" t="s">
        <v>1806</v>
      </c>
      <c r="L16" s="201">
        <v>421904457419</v>
      </c>
      <c r="M16" s="199" t="s">
        <v>1807</v>
      </c>
      <c r="N16" s="199"/>
      <c r="O16" s="200"/>
      <c r="P16" s="199"/>
      <c r="Q16" s="213"/>
      <c r="R16" s="276" t="str">
        <f t="shared" si="0"/>
        <v>31940803</v>
      </c>
    </row>
    <row r="17" spans="1:18" x14ac:dyDescent="0.2">
      <c r="A17" s="198" t="s">
        <v>1808</v>
      </c>
      <c r="B17" s="199" t="s">
        <v>1809</v>
      </c>
      <c r="C17" s="200" t="s">
        <v>422</v>
      </c>
      <c r="D17" s="199" t="s">
        <v>1810</v>
      </c>
      <c r="E17" s="199" t="s">
        <v>1787</v>
      </c>
      <c r="F17" s="199" t="s">
        <v>1811</v>
      </c>
      <c r="G17" s="265" t="s">
        <v>1812</v>
      </c>
      <c r="H17" s="265" t="s">
        <v>1813</v>
      </c>
      <c r="I17" s="275" t="s">
        <v>1814</v>
      </c>
      <c r="J17" s="199" t="s">
        <v>424</v>
      </c>
      <c r="K17" s="275" t="s">
        <v>1814</v>
      </c>
      <c r="L17" s="201">
        <v>421908119697</v>
      </c>
      <c r="M17" s="199" t="s">
        <v>1815</v>
      </c>
      <c r="N17" s="199"/>
      <c r="O17" s="200"/>
      <c r="P17" s="199"/>
      <c r="Q17" s="213"/>
      <c r="R17" s="276" t="str">
        <f t="shared" si="0"/>
        <v>36082538</v>
      </c>
    </row>
    <row r="18" spans="1:18" x14ac:dyDescent="0.2">
      <c r="A18" s="198" t="s">
        <v>1392</v>
      </c>
      <c r="B18" s="199" t="s">
        <v>1393</v>
      </c>
      <c r="C18" s="200" t="s">
        <v>422</v>
      </c>
      <c r="D18" s="199" t="s">
        <v>1394</v>
      </c>
      <c r="E18" s="199" t="s">
        <v>429</v>
      </c>
      <c r="F18" s="199" t="s">
        <v>431</v>
      </c>
      <c r="G18" s="265" t="s">
        <v>1395</v>
      </c>
      <c r="H18" s="265" t="s">
        <v>1396</v>
      </c>
      <c r="I18" s="275" t="s">
        <v>1397</v>
      </c>
      <c r="J18" s="199" t="s">
        <v>424</v>
      </c>
      <c r="K18" s="275" t="s">
        <v>1398</v>
      </c>
      <c r="L18" s="201">
        <v>421903705119</v>
      </c>
      <c r="M18" s="199" t="s">
        <v>1399</v>
      </c>
      <c r="N18" s="200"/>
      <c r="O18" s="200"/>
      <c r="P18" s="200"/>
      <c r="Q18" s="213"/>
      <c r="R18" s="276" t="str">
        <f t="shared" si="0"/>
        <v>00688312</v>
      </c>
    </row>
    <row r="19" spans="1:18" x14ac:dyDescent="0.2">
      <c r="A19" s="198" t="s">
        <v>1816</v>
      </c>
      <c r="B19" s="199" t="s">
        <v>1817</v>
      </c>
      <c r="C19" s="200" t="s">
        <v>422</v>
      </c>
      <c r="D19" s="199" t="s">
        <v>1818</v>
      </c>
      <c r="E19" s="199" t="s">
        <v>429</v>
      </c>
      <c r="F19" s="199" t="s">
        <v>1819</v>
      </c>
      <c r="G19" s="265" t="s">
        <v>1820</v>
      </c>
      <c r="H19" s="265" t="s">
        <v>1821</v>
      </c>
      <c r="I19" s="275" t="s">
        <v>1822</v>
      </c>
      <c r="J19" s="199" t="s">
        <v>426</v>
      </c>
      <c r="K19" s="275" t="s">
        <v>1823</v>
      </c>
      <c r="L19" s="201">
        <v>421903555547</v>
      </c>
      <c r="M19" s="199" t="s">
        <v>1824</v>
      </c>
      <c r="N19" s="199"/>
      <c r="O19" s="200"/>
      <c r="P19" s="199"/>
      <c r="Q19" s="213"/>
      <c r="R19" s="276" t="str">
        <f t="shared" si="0"/>
        <v>42269423</v>
      </c>
    </row>
    <row r="20" spans="1:18" x14ac:dyDescent="0.2">
      <c r="A20" s="198" t="s">
        <v>1825</v>
      </c>
      <c r="B20" s="199" t="s">
        <v>1826</v>
      </c>
      <c r="C20" s="200" t="s">
        <v>422</v>
      </c>
      <c r="D20" s="199" t="s">
        <v>1827</v>
      </c>
      <c r="E20" s="199" t="s">
        <v>1828</v>
      </c>
      <c r="F20" s="199" t="s">
        <v>1829</v>
      </c>
      <c r="G20" s="265" t="s">
        <v>1830</v>
      </c>
      <c r="H20" s="265" t="s">
        <v>1831</v>
      </c>
      <c r="I20" s="275" t="s">
        <v>1832</v>
      </c>
      <c r="J20" s="199" t="s">
        <v>424</v>
      </c>
      <c r="K20" s="275" t="s">
        <v>1832</v>
      </c>
      <c r="L20" s="201">
        <v>421903175665</v>
      </c>
      <c r="M20" s="199" t="s">
        <v>1833</v>
      </c>
      <c r="N20" s="199"/>
      <c r="O20" s="199"/>
      <c r="P20" s="199"/>
      <c r="Q20" s="213"/>
      <c r="R20" s="276" t="str">
        <f t="shared" si="0"/>
        <v>00630616</v>
      </c>
    </row>
    <row r="21" spans="1:18" x14ac:dyDescent="0.2">
      <c r="A21" s="198" t="s">
        <v>1400</v>
      </c>
      <c r="B21" s="199" t="s">
        <v>1401</v>
      </c>
      <c r="C21" s="200" t="s">
        <v>422</v>
      </c>
      <c r="D21" s="199" t="s">
        <v>1402</v>
      </c>
      <c r="E21" s="199" t="s">
        <v>433</v>
      </c>
      <c r="F21" s="199" t="s">
        <v>434</v>
      </c>
      <c r="G21" s="265" t="s">
        <v>1403</v>
      </c>
      <c r="H21" s="265" t="s">
        <v>1404</v>
      </c>
      <c r="I21" s="275" t="s">
        <v>1834</v>
      </c>
      <c r="J21" s="199" t="s">
        <v>426</v>
      </c>
      <c r="K21" s="275" t="s">
        <v>1835</v>
      </c>
      <c r="L21" s="201">
        <v>421918626994</v>
      </c>
      <c r="M21" s="199" t="s">
        <v>1405</v>
      </c>
      <c r="N21" s="199"/>
      <c r="O21" s="199"/>
      <c r="P21" s="199"/>
      <c r="Q21" s="213"/>
      <c r="R21" s="276" t="str">
        <f t="shared" si="0"/>
        <v>00595209</v>
      </c>
    </row>
    <row r="22" spans="1:18" x14ac:dyDescent="0.2">
      <c r="A22" s="198" t="s">
        <v>1836</v>
      </c>
      <c r="B22" s="199" t="s">
        <v>1837</v>
      </c>
      <c r="C22" s="200" t="s">
        <v>422</v>
      </c>
      <c r="D22" s="199" t="s">
        <v>1838</v>
      </c>
      <c r="E22" s="199" t="s">
        <v>435</v>
      </c>
      <c r="F22" s="199" t="s">
        <v>493</v>
      </c>
      <c r="G22" s="265" t="s">
        <v>1839</v>
      </c>
      <c r="H22" s="265" t="s">
        <v>1840</v>
      </c>
      <c r="I22" s="275" t="s">
        <v>1841</v>
      </c>
      <c r="J22" s="199" t="s">
        <v>1842</v>
      </c>
      <c r="K22" s="275" t="s">
        <v>1843</v>
      </c>
      <c r="L22" s="201">
        <v>421917659092</v>
      </c>
      <c r="M22" s="199" t="s">
        <v>1844</v>
      </c>
      <c r="N22" s="199"/>
      <c r="O22" s="199"/>
      <c r="P22" s="199"/>
      <c r="Q22" s="213"/>
      <c r="R22" s="276" t="str">
        <f t="shared" si="0"/>
        <v>35994134</v>
      </c>
    </row>
    <row r="23" spans="1:18" x14ac:dyDescent="0.2">
      <c r="A23" s="198" t="s">
        <v>1845</v>
      </c>
      <c r="B23" s="199" t="s">
        <v>1846</v>
      </c>
      <c r="C23" s="200" t="s">
        <v>422</v>
      </c>
      <c r="D23" s="199" t="s">
        <v>1847</v>
      </c>
      <c r="E23" s="199" t="s">
        <v>501</v>
      </c>
      <c r="F23" s="199" t="s">
        <v>502</v>
      </c>
      <c r="G23" s="265" t="s">
        <v>1848</v>
      </c>
      <c r="H23" s="265" t="s">
        <v>1849</v>
      </c>
      <c r="I23" s="275" t="s">
        <v>1850</v>
      </c>
      <c r="J23" s="199" t="s">
        <v>424</v>
      </c>
      <c r="K23" s="275" t="s">
        <v>1851</v>
      </c>
      <c r="L23" s="201">
        <v>421905897072</v>
      </c>
      <c r="M23" s="199" t="s">
        <v>1852</v>
      </c>
      <c r="N23" s="199"/>
      <c r="O23" s="200"/>
      <c r="P23" s="200"/>
      <c r="Q23" s="213"/>
      <c r="R23" s="276" t="str">
        <f t="shared" si="0"/>
        <v>36102181</v>
      </c>
    </row>
    <row r="24" spans="1:18" ht="30.6" x14ac:dyDescent="0.2">
      <c r="A24" s="198" t="s">
        <v>1853</v>
      </c>
      <c r="B24" s="199" t="s">
        <v>1854</v>
      </c>
      <c r="C24" s="200" t="s">
        <v>422</v>
      </c>
      <c r="D24" s="199" t="s">
        <v>1855</v>
      </c>
      <c r="E24" s="199" t="s">
        <v>429</v>
      </c>
      <c r="F24" s="199" t="s">
        <v>1856</v>
      </c>
      <c r="G24" s="265" t="s">
        <v>1857</v>
      </c>
      <c r="H24" s="265" t="s">
        <v>1858</v>
      </c>
      <c r="I24" s="275" t="s">
        <v>1859</v>
      </c>
      <c r="J24" s="199"/>
      <c r="K24" s="275" t="s">
        <v>1860</v>
      </c>
      <c r="L24" s="201">
        <v>421918817207</v>
      </c>
      <c r="M24" s="199" t="s">
        <v>1861</v>
      </c>
      <c r="N24" s="199"/>
      <c r="O24" s="199"/>
      <c r="P24" s="199"/>
      <c r="Q24" s="213"/>
      <c r="R24" s="276" t="str">
        <f t="shared" si="0"/>
        <v>50607332</v>
      </c>
    </row>
    <row r="25" spans="1:18" x14ac:dyDescent="0.2">
      <c r="A25" s="198" t="s">
        <v>1862</v>
      </c>
      <c r="B25" s="199" t="s">
        <v>1863</v>
      </c>
      <c r="C25" s="200" t="s">
        <v>422</v>
      </c>
      <c r="D25" s="199" t="s">
        <v>1864</v>
      </c>
      <c r="E25" s="199" t="s">
        <v>501</v>
      </c>
      <c r="F25" s="199" t="s">
        <v>1865</v>
      </c>
      <c r="G25" s="265" t="s">
        <v>1866</v>
      </c>
      <c r="H25" s="265" t="s">
        <v>1867</v>
      </c>
      <c r="I25" s="275" t="s">
        <v>1868</v>
      </c>
      <c r="J25" s="199" t="s">
        <v>424</v>
      </c>
      <c r="K25" s="275" t="s">
        <v>1868</v>
      </c>
      <c r="L25" s="201">
        <v>421908842839</v>
      </c>
      <c r="M25" s="199"/>
      <c r="N25" s="199"/>
      <c r="O25" s="200"/>
      <c r="P25" s="199"/>
      <c r="Q25" s="213"/>
      <c r="R25" s="276" t="str">
        <f t="shared" si="0"/>
        <v>51068125</v>
      </c>
    </row>
    <row r="26" spans="1:18" x14ac:dyDescent="0.2">
      <c r="A26" s="198" t="s">
        <v>1869</v>
      </c>
      <c r="B26" s="199" t="s">
        <v>1870</v>
      </c>
      <c r="C26" s="200" t="s">
        <v>422</v>
      </c>
      <c r="D26" s="199" t="s">
        <v>1871</v>
      </c>
      <c r="E26" s="199" t="s">
        <v>1872</v>
      </c>
      <c r="F26" s="199" t="s">
        <v>1873</v>
      </c>
      <c r="G26" s="265" t="s">
        <v>1874</v>
      </c>
      <c r="H26" s="265" t="s">
        <v>1875</v>
      </c>
      <c r="I26" s="275" t="s">
        <v>1876</v>
      </c>
      <c r="J26" s="199" t="s">
        <v>1877</v>
      </c>
      <c r="K26" s="275" t="s">
        <v>1876</v>
      </c>
      <c r="L26" s="201">
        <v>421910388699</v>
      </c>
      <c r="M26" s="199" t="s">
        <v>1878</v>
      </c>
      <c r="N26" s="200"/>
      <c r="O26" s="200"/>
      <c r="P26" s="200"/>
      <c r="Q26" s="213"/>
      <c r="R26" s="276" t="str">
        <f t="shared" si="0"/>
        <v>36108472</v>
      </c>
    </row>
    <row r="27" spans="1:18" x14ac:dyDescent="0.2">
      <c r="A27" s="198" t="s">
        <v>1879</v>
      </c>
      <c r="B27" s="199" t="s">
        <v>1880</v>
      </c>
      <c r="C27" s="200" t="s">
        <v>422</v>
      </c>
      <c r="D27" s="199" t="s">
        <v>1881</v>
      </c>
      <c r="E27" s="199" t="s">
        <v>429</v>
      </c>
      <c r="F27" s="199" t="s">
        <v>831</v>
      </c>
      <c r="G27" s="265" t="s">
        <v>1882</v>
      </c>
      <c r="H27" s="265" t="s">
        <v>1883</v>
      </c>
      <c r="I27" s="275" t="s">
        <v>1884</v>
      </c>
      <c r="J27" s="199" t="s">
        <v>424</v>
      </c>
      <c r="K27" s="275" t="s">
        <v>1884</v>
      </c>
      <c r="L27" s="201">
        <v>421905659005</v>
      </c>
      <c r="M27" s="199" t="s">
        <v>1885</v>
      </c>
      <c r="N27" s="199"/>
      <c r="O27" s="199"/>
      <c r="P27" s="199"/>
      <c r="Q27" s="213"/>
      <c r="R27" s="276" t="str">
        <f t="shared" si="0"/>
        <v>50629158</v>
      </c>
    </row>
    <row r="28" spans="1:18" x14ac:dyDescent="0.2">
      <c r="A28" s="198" t="s">
        <v>1886</v>
      </c>
      <c r="B28" s="199" t="s">
        <v>1887</v>
      </c>
      <c r="C28" s="200" t="s">
        <v>422</v>
      </c>
      <c r="D28" s="199" t="s">
        <v>1888</v>
      </c>
      <c r="E28" s="199" t="s">
        <v>433</v>
      </c>
      <c r="F28" s="199" t="s">
        <v>434</v>
      </c>
      <c r="G28" s="265" t="s">
        <v>1889</v>
      </c>
      <c r="H28" s="265" t="s">
        <v>1890</v>
      </c>
      <c r="I28" s="275" t="s">
        <v>1891</v>
      </c>
      <c r="J28" s="199" t="s">
        <v>1892</v>
      </c>
      <c r="K28" s="275" t="s">
        <v>1893</v>
      </c>
      <c r="L28" s="201">
        <v>421903528610</v>
      </c>
      <c r="M28" s="199" t="s">
        <v>1894</v>
      </c>
      <c r="N28" s="199"/>
      <c r="O28" s="199"/>
      <c r="P28" s="199"/>
      <c r="Q28" s="213"/>
      <c r="R28" s="276" t="str">
        <f t="shared" si="0"/>
        <v>35546913</v>
      </c>
    </row>
    <row r="29" spans="1:18" x14ac:dyDescent="0.2">
      <c r="A29" s="198" t="s">
        <v>438</v>
      </c>
      <c r="B29" s="199" t="s">
        <v>1895</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ht="20.399999999999999"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1406</v>
      </c>
      <c r="L33" s="201">
        <v>421908965156</v>
      </c>
      <c r="M33" s="199" t="s">
        <v>478</v>
      </c>
      <c r="N33" s="200"/>
      <c r="O33" s="200"/>
      <c r="P33" s="200"/>
      <c r="Q33" s="213"/>
      <c r="R33" s="276" t="str">
        <f t="shared" si="0"/>
        <v>30842069</v>
      </c>
    </row>
    <row r="34" spans="1:18" x14ac:dyDescent="0.2">
      <c r="A34" s="178" t="s">
        <v>479</v>
      </c>
      <c r="B34" s="199" t="s">
        <v>480</v>
      </c>
      <c r="C34" s="279" t="s">
        <v>422</v>
      </c>
      <c r="D34" s="199" t="s">
        <v>1375</v>
      </c>
      <c r="E34" s="199" t="s">
        <v>1376</v>
      </c>
      <c r="F34" s="199" t="s">
        <v>1377</v>
      </c>
      <c r="G34" s="265" t="s">
        <v>481</v>
      </c>
      <c r="H34" s="265" t="s">
        <v>482</v>
      </c>
      <c r="I34" s="275" t="s">
        <v>1896</v>
      </c>
      <c r="J34" s="199" t="s">
        <v>424</v>
      </c>
      <c r="K34" s="275" t="s">
        <v>483</v>
      </c>
      <c r="L34" s="201">
        <v>421905998953</v>
      </c>
      <c r="M34" s="199" t="s">
        <v>484</v>
      </c>
      <c r="N34" s="279"/>
      <c r="O34" s="279"/>
      <c r="P34" s="279"/>
      <c r="Q34" s="213"/>
      <c r="R34" s="276" t="str">
        <f t="shared" si="0"/>
        <v>31749852</v>
      </c>
    </row>
    <row r="35" spans="1:18" x14ac:dyDescent="0.2">
      <c r="A35" s="198" t="s">
        <v>485</v>
      </c>
      <c r="B35" s="199" t="s">
        <v>486</v>
      </c>
      <c r="C35" s="200" t="s">
        <v>422</v>
      </c>
      <c r="D35" s="199" t="s">
        <v>473</v>
      </c>
      <c r="E35" s="199" t="s">
        <v>429</v>
      </c>
      <c r="F35" s="199" t="s">
        <v>474</v>
      </c>
      <c r="G35" s="265" t="s">
        <v>487</v>
      </c>
      <c r="H35" s="265" t="s">
        <v>488</v>
      </c>
      <c r="I35" s="275" t="s">
        <v>489</v>
      </c>
      <c r="J35" s="199" t="s">
        <v>426</v>
      </c>
      <c r="K35" s="275" t="s">
        <v>1407</v>
      </c>
      <c r="L35" s="201" t="s">
        <v>1408</v>
      </c>
      <c r="M35" s="199" t="s">
        <v>490</v>
      </c>
      <c r="N35" s="199"/>
      <c r="O35" s="199"/>
      <c r="P35" s="199"/>
      <c r="Q35" s="213"/>
      <c r="R35" s="276" t="str">
        <f t="shared" si="0"/>
        <v>30844711</v>
      </c>
    </row>
    <row r="36" spans="1:18" x14ac:dyDescent="0.2">
      <c r="A36" s="198" t="s">
        <v>491</v>
      </c>
      <c r="B36" s="199" t="s">
        <v>492</v>
      </c>
      <c r="C36" s="200" t="s">
        <v>422</v>
      </c>
      <c r="D36" s="199" t="s">
        <v>1897</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1898</v>
      </c>
      <c r="B38" s="199" t="s">
        <v>1899</v>
      </c>
      <c r="C38" s="200" t="s">
        <v>422</v>
      </c>
      <c r="D38" s="199" t="s">
        <v>1900</v>
      </c>
      <c r="E38" s="199" t="s">
        <v>1901</v>
      </c>
      <c r="F38" s="199" t="s">
        <v>1902</v>
      </c>
      <c r="G38" s="265" t="s">
        <v>1903</v>
      </c>
      <c r="H38" s="265" t="s">
        <v>1904</v>
      </c>
      <c r="I38" s="275" t="s">
        <v>1905</v>
      </c>
      <c r="J38" s="199" t="s">
        <v>426</v>
      </c>
      <c r="K38" s="275" t="s">
        <v>1905</v>
      </c>
      <c r="L38" s="201">
        <v>421917812810</v>
      </c>
      <c r="M38" s="199" t="s">
        <v>1906</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1907</v>
      </c>
      <c r="J39" s="199" t="s">
        <v>426</v>
      </c>
      <c r="K39" s="275" t="s">
        <v>516</v>
      </c>
      <c r="L39" s="201">
        <v>421905162424</v>
      </c>
      <c r="M39" s="199" t="s">
        <v>517</v>
      </c>
      <c r="N39" s="199"/>
      <c r="O39" s="200"/>
      <c r="P39" s="199"/>
      <c r="Q39" s="213"/>
      <c r="R39" s="276" t="str">
        <f t="shared" si="0"/>
        <v>30811686</v>
      </c>
    </row>
    <row r="40" spans="1:18" ht="20.399999999999999" x14ac:dyDescent="0.2">
      <c r="A40" s="198" t="s">
        <v>518</v>
      </c>
      <c r="B40" s="199" t="s">
        <v>1908</v>
      </c>
      <c r="C40" s="200" t="s">
        <v>422</v>
      </c>
      <c r="D40" s="199" t="s">
        <v>1378</v>
      </c>
      <c r="E40" s="199" t="s">
        <v>433</v>
      </c>
      <c r="F40" s="199" t="s">
        <v>434</v>
      </c>
      <c r="G40" s="265" t="s">
        <v>519</v>
      </c>
      <c r="H40" s="265" t="s">
        <v>520</v>
      </c>
      <c r="I40" s="275" t="s">
        <v>521</v>
      </c>
      <c r="J40" s="199" t="s">
        <v>426</v>
      </c>
      <c r="K40" s="275" t="s">
        <v>1409</v>
      </c>
      <c r="L40" s="201" t="s">
        <v>1410</v>
      </c>
      <c r="M40" s="199" t="s">
        <v>522</v>
      </c>
      <c r="N40" s="200"/>
      <c r="O40" s="200"/>
      <c r="P40" s="199"/>
      <c r="Q40" s="213"/>
      <c r="R40" s="276" t="str">
        <f t="shared" si="0"/>
        <v>30814910</v>
      </c>
    </row>
    <row r="41" spans="1:18" x14ac:dyDescent="0.2">
      <c r="A41" s="198" t="s">
        <v>1411</v>
      </c>
      <c r="B41" s="199" t="s">
        <v>1412</v>
      </c>
      <c r="C41" s="200" t="s">
        <v>422</v>
      </c>
      <c r="D41" s="199" t="s">
        <v>523</v>
      </c>
      <c r="E41" s="199" t="s">
        <v>429</v>
      </c>
      <c r="F41" s="199" t="s">
        <v>524</v>
      </c>
      <c r="G41" s="265" t="s">
        <v>1413</v>
      </c>
      <c r="H41" s="265" t="s">
        <v>1414</v>
      </c>
      <c r="I41" s="275" t="s">
        <v>1415</v>
      </c>
      <c r="J41" s="199" t="s">
        <v>426</v>
      </c>
      <c r="K41" s="275" t="s">
        <v>1416</v>
      </c>
      <c r="L41" s="201">
        <v>421907696186</v>
      </c>
      <c r="M41" s="199" t="s">
        <v>1417</v>
      </c>
      <c r="N41" s="199"/>
      <c r="O41" s="199"/>
      <c r="P41" s="199"/>
      <c r="Q41" s="213"/>
      <c r="R41" s="276" t="str">
        <f t="shared" si="0"/>
        <v>17316731</v>
      </c>
    </row>
    <row r="42" spans="1:18" x14ac:dyDescent="0.2">
      <c r="A42" s="198" t="s">
        <v>1909</v>
      </c>
      <c r="B42" s="199" t="s">
        <v>1910</v>
      </c>
      <c r="C42" s="200" t="s">
        <v>422</v>
      </c>
      <c r="D42" s="199" t="s">
        <v>1911</v>
      </c>
      <c r="E42" s="199" t="s">
        <v>435</v>
      </c>
      <c r="F42" s="199" t="s">
        <v>493</v>
      </c>
      <c r="G42" s="265" t="s">
        <v>1912</v>
      </c>
      <c r="H42" s="265" t="s">
        <v>1913</v>
      </c>
      <c r="I42" s="275" t="s">
        <v>1914</v>
      </c>
      <c r="J42" s="199" t="s">
        <v>426</v>
      </c>
      <c r="K42" s="275" t="s">
        <v>1914</v>
      </c>
      <c r="L42" s="201">
        <v>421918478290</v>
      </c>
      <c r="M42" s="199" t="s">
        <v>1915</v>
      </c>
      <c r="N42" s="199"/>
      <c r="O42" s="199"/>
      <c r="P42" s="199"/>
      <c r="Q42" s="213"/>
      <c r="R42" s="276" t="str">
        <f t="shared" si="0"/>
        <v>31929931</v>
      </c>
    </row>
    <row r="43" spans="1:18" x14ac:dyDescent="0.2">
      <c r="A43" s="198" t="s">
        <v>1418</v>
      </c>
      <c r="B43" s="199" t="s">
        <v>1419</v>
      </c>
      <c r="C43" s="200" t="s">
        <v>422</v>
      </c>
      <c r="D43" s="199" t="s">
        <v>1916</v>
      </c>
      <c r="E43" s="199" t="s">
        <v>1917</v>
      </c>
      <c r="F43" s="199" t="s">
        <v>1918</v>
      </c>
      <c r="G43" s="265" t="s">
        <v>1420</v>
      </c>
      <c r="H43" s="265" t="s">
        <v>1421</v>
      </c>
      <c r="I43" s="275" t="s">
        <v>1919</v>
      </c>
      <c r="J43" s="199" t="s">
        <v>424</v>
      </c>
      <c r="K43" s="275" t="s">
        <v>1919</v>
      </c>
      <c r="L43" s="201">
        <v>421907448837</v>
      </c>
      <c r="M43" s="199" t="s">
        <v>1422</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1423</v>
      </c>
      <c r="P46" s="311"/>
      <c r="Q46" s="213"/>
      <c r="R46" s="276" t="str">
        <f t="shared" si="1"/>
        <v>31744621</v>
      </c>
    </row>
    <row r="47" spans="1:18" x14ac:dyDescent="0.2">
      <c r="A47" s="198" t="s">
        <v>1920</v>
      </c>
      <c r="B47" s="199" t="s">
        <v>1921</v>
      </c>
      <c r="C47" s="200" t="s">
        <v>422</v>
      </c>
      <c r="D47" s="199" t="s">
        <v>1922</v>
      </c>
      <c r="E47" s="199" t="s">
        <v>1923</v>
      </c>
      <c r="F47" s="199" t="s">
        <v>1924</v>
      </c>
      <c r="G47" s="265" t="s">
        <v>1925</v>
      </c>
      <c r="H47" s="265" t="s">
        <v>1926</v>
      </c>
      <c r="I47" s="275" t="s">
        <v>1927</v>
      </c>
      <c r="J47" s="199" t="s">
        <v>426</v>
      </c>
      <c r="K47" s="275" t="s">
        <v>1927</v>
      </c>
      <c r="L47" s="201">
        <v>421905607646</v>
      </c>
      <c r="M47" s="199" t="s">
        <v>1928</v>
      </c>
      <c r="N47" s="199"/>
      <c r="O47" s="199"/>
      <c r="P47" s="199"/>
      <c r="Q47" s="213"/>
      <c r="R47" s="276" t="str">
        <f t="shared" si="1"/>
        <v>34056939</v>
      </c>
    </row>
    <row r="48" spans="1:18" x14ac:dyDescent="0.2">
      <c r="A48" s="198" t="s">
        <v>1929</v>
      </c>
      <c r="B48" s="199" t="s">
        <v>1930</v>
      </c>
      <c r="C48" s="200" t="s">
        <v>422</v>
      </c>
      <c r="D48" s="199" t="s">
        <v>1931</v>
      </c>
      <c r="E48" s="199" t="s">
        <v>1932</v>
      </c>
      <c r="F48" s="199" t="s">
        <v>1933</v>
      </c>
      <c r="G48" s="265" t="s">
        <v>1934</v>
      </c>
      <c r="H48" s="265" t="s">
        <v>1935</v>
      </c>
      <c r="I48" s="275" t="s">
        <v>1936</v>
      </c>
      <c r="J48" s="199" t="s">
        <v>424</v>
      </c>
      <c r="K48" s="275" t="s">
        <v>1937</v>
      </c>
      <c r="L48" s="201">
        <v>421907344996</v>
      </c>
      <c r="M48" s="199" t="s">
        <v>1938</v>
      </c>
      <c r="N48" s="199"/>
      <c r="O48" s="199"/>
      <c r="P48" s="199"/>
      <c r="Q48" s="213"/>
      <c r="R48" s="276" t="str">
        <f t="shared" si="1"/>
        <v>37824465</v>
      </c>
    </row>
    <row r="49" spans="1:18" x14ac:dyDescent="0.2">
      <c r="A49" s="198" t="s">
        <v>1939</v>
      </c>
      <c r="B49" s="199" t="s">
        <v>1940</v>
      </c>
      <c r="C49" s="200" t="s">
        <v>422</v>
      </c>
      <c r="D49" s="199" t="s">
        <v>1941</v>
      </c>
      <c r="E49" s="199" t="s">
        <v>429</v>
      </c>
      <c r="F49" s="199" t="s">
        <v>436</v>
      </c>
      <c r="G49" s="265" t="s">
        <v>1942</v>
      </c>
      <c r="H49" s="265" t="s">
        <v>1943</v>
      </c>
      <c r="I49" s="275" t="s">
        <v>1944</v>
      </c>
      <c r="J49" s="199" t="s">
        <v>426</v>
      </c>
      <c r="K49" s="275" t="s">
        <v>1944</v>
      </c>
      <c r="L49" s="201">
        <v>421903919943</v>
      </c>
      <c r="M49" s="199" t="s">
        <v>1945</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1946</v>
      </c>
      <c r="B51" s="199" t="s">
        <v>1947</v>
      </c>
      <c r="C51" s="200" t="s">
        <v>422</v>
      </c>
      <c r="D51" s="199" t="s">
        <v>1948</v>
      </c>
      <c r="E51" s="199" t="s">
        <v>429</v>
      </c>
      <c r="F51" s="199" t="s">
        <v>1949</v>
      </c>
      <c r="G51" s="265" t="s">
        <v>1950</v>
      </c>
      <c r="H51" s="265" t="s">
        <v>1951</v>
      </c>
      <c r="I51" s="275" t="s">
        <v>1952</v>
      </c>
      <c r="J51" s="199" t="s">
        <v>426</v>
      </c>
      <c r="K51" s="275" t="s">
        <v>1953</v>
      </c>
      <c r="L51" s="201">
        <v>421903204367</v>
      </c>
      <c r="M51" s="199" t="s">
        <v>1954</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1955</v>
      </c>
      <c r="J52" s="199" t="s">
        <v>562</v>
      </c>
      <c r="K52" s="275" t="s">
        <v>1956</v>
      </c>
      <c r="L52" s="201">
        <v>421911865045</v>
      </c>
      <c r="M52" s="199" t="s">
        <v>563</v>
      </c>
      <c r="N52" s="199"/>
      <c r="O52" s="199"/>
      <c r="P52" s="199" t="s">
        <v>1424</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1379</v>
      </c>
      <c r="J53" s="199" t="s">
        <v>843</v>
      </c>
      <c r="K53" s="275" t="s">
        <v>568</v>
      </c>
      <c r="L53" s="201">
        <v>421915177492</v>
      </c>
      <c r="M53" s="199" t="s">
        <v>569</v>
      </c>
      <c r="N53" s="199"/>
      <c r="O53" s="199"/>
      <c r="P53" s="199"/>
      <c r="Q53" s="213"/>
      <c r="R53" s="276" t="str">
        <f t="shared" si="1"/>
        <v>00688321</v>
      </c>
    </row>
    <row r="54" spans="1:18" x14ac:dyDescent="0.2">
      <c r="A54" s="198" t="s">
        <v>1957</v>
      </c>
      <c r="B54" s="199" t="s">
        <v>1958</v>
      </c>
      <c r="C54" s="200" t="s">
        <v>422</v>
      </c>
      <c r="D54" s="199" t="s">
        <v>473</v>
      </c>
      <c r="E54" s="199" t="s">
        <v>429</v>
      </c>
      <c r="F54" s="199" t="s">
        <v>524</v>
      </c>
      <c r="G54" s="265" t="s">
        <v>1959</v>
      </c>
      <c r="H54" s="265" t="s">
        <v>1960</v>
      </c>
      <c r="I54" s="275" t="s">
        <v>1961</v>
      </c>
      <c r="J54" s="199" t="s">
        <v>426</v>
      </c>
      <c r="K54" s="275" t="s">
        <v>1961</v>
      </c>
      <c r="L54" s="201">
        <v>421908145184</v>
      </c>
      <c r="M54" s="199" t="s">
        <v>1962</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1425</v>
      </c>
      <c r="I55" s="275" t="s">
        <v>574</v>
      </c>
      <c r="J55" s="199" t="s">
        <v>508</v>
      </c>
      <c r="K55" s="275" t="s">
        <v>574</v>
      </c>
      <c r="L55" s="201">
        <v>421905380634</v>
      </c>
      <c r="M55" s="199" t="s">
        <v>575</v>
      </c>
      <c r="N55" s="199"/>
      <c r="O55" s="199"/>
      <c r="P55" s="199" t="s">
        <v>1426</v>
      </c>
      <c r="Q55" s="213"/>
      <c r="R55" s="276" t="str">
        <f t="shared" si="1"/>
        <v>54041368</v>
      </c>
    </row>
    <row r="56" spans="1:18"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1963</v>
      </c>
      <c r="I57" s="275" t="s">
        <v>1964</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1965</v>
      </c>
      <c r="B59" s="199" t="s">
        <v>1966</v>
      </c>
      <c r="C59" s="200" t="s">
        <v>422</v>
      </c>
      <c r="D59" s="199" t="s">
        <v>1967</v>
      </c>
      <c r="E59" s="199" t="s">
        <v>1968</v>
      </c>
      <c r="F59" s="199" t="s">
        <v>1969</v>
      </c>
      <c r="G59" s="265" t="s">
        <v>1970</v>
      </c>
      <c r="H59" s="265" t="s">
        <v>1971</v>
      </c>
      <c r="I59" s="275" t="s">
        <v>1972</v>
      </c>
      <c r="J59" s="199" t="s">
        <v>424</v>
      </c>
      <c r="K59" s="275" t="s">
        <v>1972</v>
      </c>
      <c r="L59" s="201">
        <v>421908737634</v>
      </c>
      <c r="M59" s="199" t="s">
        <v>1973</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1427</v>
      </c>
      <c r="B62" s="199" t="s">
        <v>1428</v>
      </c>
      <c r="C62" s="200" t="s">
        <v>422</v>
      </c>
      <c r="D62" s="199" t="s">
        <v>473</v>
      </c>
      <c r="E62" s="199" t="s">
        <v>429</v>
      </c>
      <c r="F62" s="199" t="s">
        <v>524</v>
      </c>
      <c r="G62" s="265" t="s">
        <v>1429</v>
      </c>
      <c r="H62" s="265" t="s">
        <v>1430</v>
      </c>
      <c r="I62" s="275" t="s">
        <v>1431</v>
      </c>
      <c r="J62" s="199" t="s">
        <v>426</v>
      </c>
      <c r="K62" s="275" t="s">
        <v>1431</v>
      </c>
      <c r="L62" s="201">
        <v>421917800004</v>
      </c>
      <c r="M62" s="199" t="s">
        <v>1432</v>
      </c>
      <c r="N62" s="200"/>
      <c r="O62" s="200"/>
      <c r="P62" s="200"/>
      <c r="R62" s="276" t="str">
        <f t="shared" si="1"/>
        <v>30806887</v>
      </c>
    </row>
    <row r="63" spans="1:18" x14ac:dyDescent="0.2">
      <c r="A63" s="198" t="s">
        <v>1974</v>
      </c>
      <c r="B63" s="199" t="s">
        <v>1975</v>
      </c>
      <c r="C63" s="200" t="s">
        <v>422</v>
      </c>
      <c r="D63" s="199" t="s">
        <v>1976</v>
      </c>
      <c r="E63" s="199" t="s">
        <v>429</v>
      </c>
      <c r="F63" s="199" t="s">
        <v>1977</v>
      </c>
      <c r="G63" s="265" t="s">
        <v>1978</v>
      </c>
      <c r="H63" s="265" t="s">
        <v>1979</v>
      </c>
      <c r="I63" s="275" t="s">
        <v>1980</v>
      </c>
      <c r="J63" s="199" t="s">
        <v>426</v>
      </c>
      <c r="K63" s="275" t="s">
        <v>1980</v>
      </c>
      <c r="L63" s="201">
        <v>421918796233</v>
      </c>
      <c r="M63" s="199" t="s">
        <v>1981</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1380</v>
      </c>
      <c r="H65" s="265" t="s">
        <v>1381</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6" t="s">
        <v>422</v>
      </c>
      <c r="D71" s="199" t="s">
        <v>473</v>
      </c>
      <c r="E71" s="199" t="s">
        <v>429</v>
      </c>
      <c r="F71" s="199" t="s">
        <v>524</v>
      </c>
      <c r="G71" s="265" t="s">
        <v>666</v>
      </c>
      <c r="H71" s="265" t="s">
        <v>667</v>
      </c>
      <c r="I71" s="275" t="s">
        <v>668</v>
      </c>
      <c r="J71" s="199" t="s">
        <v>669</v>
      </c>
      <c r="K71" s="275" t="s">
        <v>670</v>
      </c>
      <c r="L71" s="201">
        <v>421905278836</v>
      </c>
      <c r="M71" s="199" t="s">
        <v>671</v>
      </c>
      <c r="N71" s="286" t="s">
        <v>671</v>
      </c>
      <c r="O71" s="286" t="s">
        <v>1433</v>
      </c>
      <c r="P71" s="286" t="s">
        <v>1434</v>
      </c>
      <c r="R71" s="276" t="str">
        <f t="shared" ref="R71:R93" si="2">A71</f>
        <v>36063835</v>
      </c>
    </row>
    <row r="72" spans="1:18" x14ac:dyDescent="0.2">
      <c r="A72" s="203" t="s">
        <v>1982</v>
      </c>
      <c r="B72" s="286" t="s">
        <v>1983</v>
      </c>
      <c r="C72" s="286" t="s">
        <v>422</v>
      </c>
      <c r="D72" s="286" t="s">
        <v>473</v>
      </c>
      <c r="E72" s="286" t="s">
        <v>429</v>
      </c>
      <c r="F72" s="286" t="s">
        <v>474</v>
      </c>
      <c r="G72" s="286" t="s">
        <v>1984</v>
      </c>
      <c r="H72" s="286" t="s">
        <v>1985</v>
      </c>
      <c r="I72" s="286" t="s">
        <v>1986</v>
      </c>
      <c r="J72" s="286" t="s">
        <v>424</v>
      </c>
      <c r="K72" s="286" t="s">
        <v>1987</v>
      </c>
      <c r="L72" s="287">
        <v>421904260194</v>
      </c>
      <c r="M72" s="286" t="s">
        <v>1988</v>
      </c>
      <c r="N72" s="286"/>
      <c r="O72" s="286"/>
      <c r="P72" s="286"/>
      <c r="R72" s="276" t="str">
        <f t="shared" si="2"/>
        <v>30845688</v>
      </c>
    </row>
    <row r="73" spans="1:18" x14ac:dyDescent="0.2">
      <c r="A73" s="203" t="s">
        <v>672</v>
      </c>
      <c r="B73" s="286" t="s">
        <v>673</v>
      </c>
      <c r="C73" s="286" t="s">
        <v>422</v>
      </c>
      <c r="D73" s="286" t="s">
        <v>473</v>
      </c>
      <c r="E73" s="286" t="s">
        <v>429</v>
      </c>
      <c r="F73" s="286" t="s">
        <v>524</v>
      </c>
      <c r="G73" s="286" t="s">
        <v>674</v>
      </c>
      <c r="H73" s="286" t="s">
        <v>1435</v>
      </c>
      <c r="I73" s="286" t="s">
        <v>1436</v>
      </c>
      <c r="J73" s="286" t="s">
        <v>424</v>
      </c>
      <c r="K73" s="286" t="s">
        <v>1436</v>
      </c>
      <c r="L73" s="287">
        <v>421907194669</v>
      </c>
      <c r="M73" s="286" t="s">
        <v>675</v>
      </c>
      <c r="N73" s="286"/>
      <c r="O73" s="286"/>
      <c r="P73" s="286"/>
      <c r="R73" s="276" t="str">
        <f t="shared" si="2"/>
        <v>31753825</v>
      </c>
    </row>
    <row r="74" spans="1:18" x14ac:dyDescent="0.2">
      <c r="A74" s="203" t="s">
        <v>676</v>
      </c>
      <c r="B74" s="286" t="s">
        <v>677</v>
      </c>
      <c r="C74" s="286" t="s">
        <v>422</v>
      </c>
      <c r="D74" s="286" t="s">
        <v>678</v>
      </c>
      <c r="E74" s="286" t="s">
        <v>433</v>
      </c>
      <c r="F74" s="286" t="s">
        <v>432</v>
      </c>
      <c r="G74" s="286" t="s">
        <v>679</v>
      </c>
      <c r="H74" s="286" t="s">
        <v>680</v>
      </c>
      <c r="I74" s="286" t="s">
        <v>681</v>
      </c>
      <c r="J74" s="286" t="s">
        <v>426</v>
      </c>
      <c r="K74" s="286" t="s">
        <v>681</v>
      </c>
      <c r="L74" s="287">
        <v>421903712927</v>
      </c>
      <c r="M74" s="286" t="s">
        <v>682</v>
      </c>
      <c r="N74" s="286"/>
      <c r="O74" s="286"/>
      <c r="P74" s="286"/>
      <c r="R74" s="276" t="str">
        <f t="shared" si="2"/>
        <v>36128147</v>
      </c>
    </row>
    <row r="75" spans="1:18" x14ac:dyDescent="0.2">
      <c r="A75" s="203" t="s">
        <v>683</v>
      </c>
      <c r="B75" s="286" t="s">
        <v>684</v>
      </c>
      <c r="C75" s="286" t="s">
        <v>422</v>
      </c>
      <c r="D75" s="286" t="s">
        <v>1989</v>
      </c>
      <c r="E75" s="286" t="s">
        <v>1990</v>
      </c>
      <c r="F75" s="286" t="s">
        <v>1991</v>
      </c>
      <c r="G75" s="286" t="s">
        <v>685</v>
      </c>
      <c r="H75" s="286" t="s">
        <v>686</v>
      </c>
      <c r="I75" s="286" t="s">
        <v>1992</v>
      </c>
      <c r="J75" s="286" t="s">
        <v>426</v>
      </c>
      <c r="K75" s="286" t="s">
        <v>687</v>
      </c>
      <c r="L75" s="287">
        <v>421908672270</v>
      </c>
      <c r="M75" s="286" t="s">
        <v>688</v>
      </c>
      <c r="N75" s="286"/>
      <c r="O75" s="286"/>
      <c r="P75" s="286"/>
      <c r="R75" s="276" t="str">
        <f t="shared" si="2"/>
        <v>31770908</v>
      </c>
    </row>
    <row r="76" spans="1:18" x14ac:dyDescent="0.2">
      <c r="A76" s="203" t="s">
        <v>689</v>
      </c>
      <c r="B76" s="286" t="s">
        <v>690</v>
      </c>
      <c r="C76" s="286" t="s">
        <v>422</v>
      </c>
      <c r="D76" s="286" t="s">
        <v>691</v>
      </c>
      <c r="E76" s="286" t="s">
        <v>429</v>
      </c>
      <c r="F76" s="286" t="s">
        <v>692</v>
      </c>
      <c r="G76" s="286" t="s">
        <v>693</v>
      </c>
      <c r="H76" s="286" t="s">
        <v>694</v>
      </c>
      <c r="I76" s="286" t="s">
        <v>695</v>
      </c>
      <c r="J76" s="286" t="s">
        <v>424</v>
      </c>
      <c r="K76" s="286" t="s">
        <v>696</v>
      </c>
      <c r="L76" s="287">
        <v>421918824449</v>
      </c>
      <c r="M76" s="286" t="s">
        <v>697</v>
      </c>
      <c r="N76" s="286"/>
      <c r="O76" s="286"/>
      <c r="P76" s="286"/>
      <c r="R76" s="276" t="str">
        <f t="shared" si="2"/>
        <v>37841866</v>
      </c>
    </row>
    <row r="77" spans="1:18" x14ac:dyDescent="0.2">
      <c r="A77" s="203" t="s">
        <v>1437</v>
      </c>
      <c r="B77" s="286" t="s">
        <v>1438</v>
      </c>
      <c r="C77" s="286" t="s">
        <v>422</v>
      </c>
      <c r="D77" s="286" t="s">
        <v>1439</v>
      </c>
      <c r="E77" s="286" t="s">
        <v>1440</v>
      </c>
      <c r="F77" s="286" t="s">
        <v>1441</v>
      </c>
      <c r="G77" s="286" t="s">
        <v>1442</v>
      </c>
      <c r="H77" s="286" t="s">
        <v>1443</v>
      </c>
      <c r="I77" s="286" t="s">
        <v>1444</v>
      </c>
      <c r="J77" s="286" t="s">
        <v>424</v>
      </c>
      <c r="K77" s="286" t="s">
        <v>1444</v>
      </c>
      <c r="L77" s="287">
        <v>421903996977</v>
      </c>
      <c r="M77" s="286" t="s">
        <v>1445</v>
      </c>
      <c r="N77" s="286"/>
      <c r="O77" s="286"/>
      <c r="P77" s="286"/>
      <c r="R77" s="276" t="str">
        <f t="shared" si="2"/>
        <v>34009388</v>
      </c>
    </row>
    <row r="78" spans="1:18" x14ac:dyDescent="0.2">
      <c r="A78" s="203" t="s">
        <v>698</v>
      </c>
      <c r="B78" s="286" t="s">
        <v>699</v>
      </c>
      <c r="C78" s="286" t="s">
        <v>422</v>
      </c>
      <c r="D78" s="286" t="s">
        <v>700</v>
      </c>
      <c r="E78" s="286" t="s">
        <v>429</v>
      </c>
      <c r="F78" s="286" t="s">
        <v>440</v>
      </c>
      <c r="G78" s="286" t="s">
        <v>701</v>
      </c>
      <c r="H78" s="286" t="s">
        <v>702</v>
      </c>
      <c r="I78" s="286" t="s">
        <v>703</v>
      </c>
      <c r="J78" s="286" t="s">
        <v>426</v>
      </c>
      <c r="K78" s="286" t="s">
        <v>704</v>
      </c>
      <c r="L78" s="287">
        <v>421907984638</v>
      </c>
      <c r="M78" s="286" t="s">
        <v>705</v>
      </c>
      <c r="N78" s="286"/>
      <c r="O78" s="286"/>
      <c r="P78" s="286"/>
      <c r="R78" s="276" t="str">
        <f t="shared" si="2"/>
        <v>00687308</v>
      </c>
    </row>
    <row r="79" spans="1:18" x14ac:dyDescent="0.2">
      <c r="A79" s="203" t="s">
        <v>706</v>
      </c>
      <c r="B79" s="286" t="s">
        <v>707</v>
      </c>
      <c r="C79" s="286" t="s">
        <v>422</v>
      </c>
      <c r="D79" s="286" t="s">
        <v>473</v>
      </c>
      <c r="E79" s="286" t="s">
        <v>429</v>
      </c>
      <c r="F79" s="286" t="s">
        <v>524</v>
      </c>
      <c r="G79" s="286" t="s">
        <v>708</v>
      </c>
      <c r="H79" s="286" t="s">
        <v>709</v>
      </c>
      <c r="I79" s="286" t="s">
        <v>710</v>
      </c>
      <c r="J79" s="286" t="s">
        <v>424</v>
      </c>
      <c r="K79" s="286" t="s">
        <v>710</v>
      </c>
      <c r="L79" s="287">
        <v>421911597705</v>
      </c>
      <c r="M79" s="286" t="s">
        <v>711</v>
      </c>
      <c r="N79" s="286"/>
      <c r="O79" s="286" t="s">
        <v>1446</v>
      </c>
      <c r="P79" s="286"/>
      <c r="R79" s="276" t="str">
        <f t="shared" si="2"/>
        <v>00586455</v>
      </c>
    </row>
    <row r="80" spans="1:18" x14ac:dyDescent="0.2">
      <c r="A80" s="203" t="s">
        <v>1993</v>
      </c>
      <c r="B80" s="286" t="s">
        <v>1994</v>
      </c>
      <c r="C80" s="286" t="s">
        <v>422</v>
      </c>
      <c r="D80" s="286" t="s">
        <v>1995</v>
      </c>
      <c r="E80" s="286" t="s">
        <v>1440</v>
      </c>
      <c r="F80" s="286" t="s">
        <v>1441</v>
      </c>
      <c r="G80" s="286" t="s">
        <v>1996</v>
      </c>
      <c r="H80" s="286" t="s">
        <v>1997</v>
      </c>
      <c r="I80" s="286" t="s">
        <v>1998</v>
      </c>
      <c r="J80" s="286" t="s">
        <v>426</v>
      </c>
      <c r="K80" s="286" t="s">
        <v>1999</v>
      </c>
      <c r="L80" s="287">
        <v>421905762340</v>
      </c>
      <c r="M80" s="286" t="s">
        <v>2000</v>
      </c>
      <c r="N80" s="286"/>
      <c r="O80" s="286"/>
      <c r="P80" s="286"/>
      <c r="R80" s="276" t="str">
        <f t="shared" si="2"/>
        <v>31771688</v>
      </c>
    </row>
    <row r="81" spans="1:18" x14ac:dyDescent="0.2">
      <c r="A81" s="203" t="s">
        <v>712</v>
      </c>
      <c r="B81" s="286" t="s">
        <v>713</v>
      </c>
      <c r="C81" s="286" t="s">
        <v>422</v>
      </c>
      <c r="D81" s="286" t="s">
        <v>714</v>
      </c>
      <c r="E81" s="286" t="s">
        <v>429</v>
      </c>
      <c r="F81" s="286" t="s">
        <v>436</v>
      </c>
      <c r="G81" s="286" t="s">
        <v>715</v>
      </c>
      <c r="H81" s="286" t="s">
        <v>716</v>
      </c>
      <c r="I81" s="286" t="s">
        <v>717</v>
      </c>
      <c r="J81" s="286" t="s">
        <v>424</v>
      </c>
      <c r="K81" s="286" t="s">
        <v>718</v>
      </c>
      <c r="L81" s="287">
        <v>421905504040</v>
      </c>
      <c r="M81" s="286" t="s">
        <v>719</v>
      </c>
      <c r="N81" s="286"/>
      <c r="O81" s="286"/>
      <c r="P81" s="286"/>
      <c r="R81" s="276" t="str">
        <f t="shared" si="2"/>
        <v>31805540</v>
      </c>
    </row>
    <row r="82" spans="1:18" x14ac:dyDescent="0.2">
      <c r="A82" s="203" t="s">
        <v>720</v>
      </c>
      <c r="B82" s="286" t="s">
        <v>721</v>
      </c>
      <c r="C82" s="286" t="s">
        <v>422</v>
      </c>
      <c r="D82" s="286" t="s">
        <v>473</v>
      </c>
      <c r="E82" s="286" t="s">
        <v>429</v>
      </c>
      <c r="F82" s="286" t="s">
        <v>524</v>
      </c>
      <c r="G82" s="286" t="s">
        <v>722</v>
      </c>
      <c r="H82" s="286" t="s">
        <v>723</v>
      </c>
      <c r="I82" s="286" t="s">
        <v>724</v>
      </c>
      <c r="J82" s="286" t="s">
        <v>424</v>
      </c>
      <c r="K82" s="286" t="s">
        <v>724</v>
      </c>
      <c r="L82" s="287">
        <v>421903202270</v>
      </c>
      <c r="M82" s="286" t="s">
        <v>725</v>
      </c>
      <c r="N82" s="286"/>
      <c r="O82" s="286"/>
      <c r="P82" s="286"/>
      <c r="R82" s="276" t="str">
        <f t="shared" si="2"/>
        <v>30793009</v>
      </c>
    </row>
    <row r="83" spans="1:18" x14ac:dyDescent="0.2">
      <c r="A83" s="203" t="s">
        <v>726</v>
      </c>
      <c r="B83" s="286" t="s">
        <v>727</v>
      </c>
      <c r="C83" s="286" t="s">
        <v>422</v>
      </c>
      <c r="D83" s="286" t="s">
        <v>728</v>
      </c>
      <c r="E83" s="286" t="s">
        <v>430</v>
      </c>
      <c r="F83" s="286" t="s">
        <v>729</v>
      </c>
      <c r="G83" s="286" t="s">
        <v>730</v>
      </c>
      <c r="H83" s="286" t="s">
        <v>731</v>
      </c>
      <c r="I83" s="286" t="s">
        <v>732</v>
      </c>
      <c r="J83" s="286" t="s">
        <v>426</v>
      </c>
      <c r="K83" s="286" t="s">
        <v>733</v>
      </c>
      <c r="L83" s="287">
        <v>421911928826</v>
      </c>
      <c r="M83" s="286" t="s">
        <v>734</v>
      </c>
      <c r="N83" s="286"/>
      <c r="O83" s="286"/>
      <c r="P83" s="286"/>
      <c r="R83" s="276" t="str">
        <f t="shared" si="2"/>
        <v>00677604</v>
      </c>
    </row>
    <row r="84" spans="1:18" x14ac:dyDescent="0.2">
      <c r="A84" s="203" t="s">
        <v>735</v>
      </c>
      <c r="B84" s="286" t="s">
        <v>736</v>
      </c>
      <c r="C84" s="286" t="s">
        <v>422</v>
      </c>
      <c r="D84" s="286" t="s">
        <v>473</v>
      </c>
      <c r="E84" s="286" t="s">
        <v>429</v>
      </c>
      <c r="F84" s="286" t="s">
        <v>524</v>
      </c>
      <c r="G84" s="286" t="s">
        <v>737</v>
      </c>
      <c r="H84" s="286" t="s">
        <v>738</v>
      </c>
      <c r="I84" s="286" t="s">
        <v>739</v>
      </c>
      <c r="J84" s="286" t="s">
        <v>426</v>
      </c>
      <c r="K84" s="286" t="s">
        <v>740</v>
      </c>
      <c r="L84" s="287" t="s">
        <v>741</v>
      </c>
      <c r="M84" s="286" t="s">
        <v>742</v>
      </c>
      <c r="N84" s="286" t="s">
        <v>2001</v>
      </c>
      <c r="O84" s="286"/>
      <c r="P84" s="286"/>
      <c r="R84" s="276" t="str">
        <f t="shared" si="2"/>
        <v>30811082</v>
      </c>
    </row>
    <row r="85" spans="1:18" x14ac:dyDescent="0.2">
      <c r="A85" s="203" t="s">
        <v>1447</v>
      </c>
      <c r="B85" s="286" t="s">
        <v>1448</v>
      </c>
      <c r="C85" s="286" t="s">
        <v>422</v>
      </c>
      <c r="D85" s="286" t="s">
        <v>1449</v>
      </c>
      <c r="E85" s="286" t="s">
        <v>429</v>
      </c>
      <c r="F85" s="286" t="s">
        <v>425</v>
      </c>
      <c r="G85" s="286" t="s">
        <v>1450</v>
      </c>
      <c r="H85" s="286" t="s">
        <v>1451</v>
      </c>
      <c r="I85" s="286" t="s">
        <v>1452</v>
      </c>
      <c r="J85" s="286" t="s">
        <v>424</v>
      </c>
      <c r="K85" s="286" t="s">
        <v>1453</v>
      </c>
      <c r="L85" s="287" t="s">
        <v>1454</v>
      </c>
      <c r="M85" s="286" t="s">
        <v>1455</v>
      </c>
      <c r="N85" s="286"/>
      <c r="O85" s="286"/>
      <c r="P85" s="286"/>
      <c r="R85" s="276" t="str">
        <f t="shared" si="2"/>
        <v>31745661</v>
      </c>
    </row>
    <row r="86" spans="1:18" x14ac:dyDescent="0.2">
      <c r="A86" s="203" t="s">
        <v>743</v>
      </c>
      <c r="B86" s="286" t="s">
        <v>744</v>
      </c>
      <c r="C86" s="286" t="s">
        <v>422</v>
      </c>
      <c r="D86" s="286" t="s">
        <v>1382</v>
      </c>
      <c r="E86" s="286" t="s">
        <v>429</v>
      </c>
      <c r="F86" s="286" t="s">
        <v>900</v>
      </c>
      <c r="G86" s="286" t="s">
        <v>745</v>
      </c>
      <c r="H86" s="286" t="s">
        <v>746</v>
      </c>
      <c r="I86" s="286" t="s">
        <v>747</v>
      </c>
      <c r="J86" s="286" t="s">
        <v>424</v>
      </c>
      <c r="K86" s="286" t="s">
        <v>748</v>
      </c>
      <c r="L86" s="287">
        <v>421903601379</v>
      </c>
      <c r="M86" s="286" t="s">
        <v>749</v>
      </c>
      <c r="N86" s="286"/>
      <c r="O86" s="286"/>
      <c r="P86" s="286"/>
      <c r="R86" s="276" t="str">
        <f t="shared" si="2"/>
        <v>30688060</v>
      </c>
    </row>
    <row r="87" spans="1:18" x14ac:dyDescent="0.2">
      <c r="A87" s="203" t="s">
        <v>750</v>
      </c>
      <c r="B87" s="286" t="s">
        <v>751</v>
      </c>
      <c r="C87" s="286" t="s">
        <v>422</v>
      </c>
      <c r="D87" s="286" t="s">
        <v>752</v>
      </c>
      <c r="E87" s="286" t="s">
        <v>429</v>
      </c>
      <c r="F87" s="286" t="s">
        <v>753</v>
      </c>
      <c r="G87" s="286" t="s">
        <v>754</v>
      </c>
      <c r="H87" s="286" t="s">
        <v>755</v>
      </c>
      <c r="I87" s="286" t="s">
        <v>756</v>
      </c>
      <c r="J87" s="286" t="s">
        <v>424</v>
      </c>
      <c r="K87" s="286" t="s">
        <v>757</v>
      </c>
      <c r="L87" s="287">
        <v>421903370792</v>
      </c>
      <c r="M87" s="286" t="s">
        <v>758</v>
      </c>
      <c r="N87" s="286"/>
      <c r="O87" s="286"/>
      <c r="P87" s="286" t="s">
        <v>1456</v>
      </c>
      <c r="R87" s="276" t="str">
        <f t="shared" si="2"/>
        <v>30806836</v>
      </c>
    </row>
    <row r="88" spans="1:18" x14ac:dyDescent="0.2">
      <c r="A88" s="203" t="s">
        <v>759</v>
      </c>
      <c r="B88" s="286" t="s">
        <v>760</v>
      </c>
      <c r="C88" s="286" t="s">
        <v>422</v>
      </c>
      <c r="D88" s="286" t="s">
        <v>761</v>
      </c>
      <c r="E88" s="286" t="s">
        <v>429</v>
      </c>
      <c r="F88" s="286" t="s">
        <v>762</v>
      </c>
      <c r="G88" s="286" t="s">
        <v>763</v>
      </c>
      <c r="H88" s="286" t="s">
        <v>764</v>
      </c>
      <c r="I88" s="286" t="s">
        <v>765</v>
      </c>
      <c r="J88" s="286" t="s">
        <v>426</v>
      </c>
      <c r="K88" s="286" t="s">
        <v>766</v>
      </c>
      <c r="L88" s="287">
        <v>421905795511</v>
      </c>
      <c r="M88" s="286" t="s">
        <v>767</v>
      </c>
      <c r="N88" s="286"/>
      <c r="O88" s="286"/>
      <c r="P88" s="286"/>
      <c r="R88" s="276" t="str">
        <f t="shared" si="2"/>
        <v>00603341</v>
      </c>
    </row>
    <row r="89" spans="1:18" x14ac:dyDescent="0.2">
      <c r="A89" s="203" t="s">
        <v>768</v>
      </c>
      <c r="B89" s="286" t="s">
        <v>769</v>
      </c>
      <c r="C89" s="286" t="s">
        <v>422</v>
      </c>
      <c r="D89" s="286" t="s">
        <v>770</v>
      </c>
      <c r="E89" s="286" t="s">
        <v>771</v>
      </c>
      <c r="F89" s="286" t="s">
        <v>772</v>
      </c>
      <c r="G89" s="286" t="s">
        <v>773</v>
      </c>
      <c r="H89" s="286" t="s">
        <v>774</v>
      </c>
      <c r="I89" s="286" t="s">
        <v>775</v>
      </c>
      <c r="J89" s="286" t="s">
        <v>426</v>
      </c>
      <c r="K89" s="286" t="s">
        <v>776</v>
      </c>
      <c r="L89" s="287">
        <v>421903363993</v>
      </c>
      <c r="M89" s="286" t="s">
        <v>777</v>
      </c>
      <c r="N89" s="286"/>
      <c r="O89" s="286"/>
      <c r="P89" s="286"/>
      <c r="R89" s="276" t="str">
        <f t="shared" si="2"/>
        <v>17310571</v>
      </c>
    </row>
    <row r="90" spans="1:18" x14ac:dyDescent="0.2">
      <c r="A90" s="203" t="s">
        <v>778</v>
      </c>
      <c r="B90" s="286" t="s">
        <v>779</v>
      </c>
      <c r="C90" s="286" t="s">
        <v>422</v>
      </c>
      <c r="D90" s="286" t="s">
        <v>780</v>
      </c>
      <c r="E90" s="286" t="s">
        <v>429</v>
      </c>
      <c r="F90" s="286" t="s">
        <v>524</v>
      </c>
      <c r="G90" s="286" t="s">
        <v>781</v>
      </c>
      <c r="H90" s="286" t="s">
        <v>782</v>
      </c>
      <c r="I90" s="286" t="s">
        <v>783</v>
      </c>
      <c r="J90" s="286" t="s">
        <v>426</v>
      </c>
      <c r="K90" s="286" t="s">
        <v>784</v>
      </c>
      <c r="L90" s="287">
        <v>421903740961</v>
      </c>
      <c r="M90" s="286" t="s">
        <v>785</v>
      </c>
      <c r="N90" s="286"/>
      <c r="O90" s="286"/>
      <c r="P90" s="286"/>
      <c r="R90" s="276" t="str">
        <f t="shared" si="2"/>
        <v>30806437</v>
      </c>
    </row>
    <row r="91" spans="1:18" x14ac:dyDescent="0.2">
      <c r="A91" s="203" t="s">
        <v>786</v>
      </c>
      <c r="B91" s="286" t="s">
        <v>787</v>
      </c>
      <c r="C91" s="286" t="s">
        <v>422</v>
      </c>
      <c r="D91" s="286" t="s">
        <v>788</v>
      </c>
      <c r="E91" s="286" t="s">
        <v>429</v>
      </c>
      <c r="F91" s="286" t="s">
        <v>431</v>
      </c>
      <c r="G91" s="286" t="s">
        <v>789</v>
      </c>
      <c r="H91" s="286" t="s">
        <v>790</v>
      </c>
      <c r="I91" s="286" t="s">
        <v>791</v>
      </c>
      <c r="J91" s="286" t="s">
        <v>426</v>
      </c>
      <c r="K91" s="286" t="s">
        <v>792</v>
      </c>
      <c r="L91" s="287">
        <v>421903714918</v>
      </c>
      <c r="M91" s="286" t="s">
        <v>793</v>
      </c>
      <c r="N91" s="286"/>
      <c r="O91" s="286"/>
      <c r="P91" s="286"/>
      <c r="R91" s="276" t="str">
        <f t="shared" si="2"/>
        <v>30811384</v>
      </c>
    </row>
    <row r="92" spans="1:18" x14ac:dyDescent="0.2">
      <c r="A92" s="203" t="s">
        <v>794</v>
      </c>
      <c r="B92" s="286" t="s">
        <v>795</v>
      </c>
      <c r="C92" s="286" t="s">
        <v>422</v>
      </c>
      <c r="D92" s="286" t="s">
        <v>796</v>
      </c>
      <c r="E92" s="286" t="s">
        <v>429</v>
      </c>
      <c r="F92" s="286" t="s">
        <v>797</v>
      </c>
      <c r="G92" s="286" t="s">
        <v>798</v>
      </c>
      <c r="H92" s="286" t="s">
        <v>799</v>
      </c>
      <c r="I92" s="286" t="s">
        <v>800</v>
      </c>
      <c r="J92" s="286" t="s">
        <v>424</v>
      </c>
      <c r="K92" s="286" t="s">
        <v>801</v>
      </c>
      <c r="L92" s="287">
        <v>421918882990</v>
      </c>
      <c r="M92" s="286" t="s">
        <v>802</v>
      </c>
      <c r="N92" s="286"/>
      <c r="O92" s="286"/>
      <c r="P92" s="286"/>
      <c r="R92" s="276" t="str">
        <f t="shared" si="2"/>
        <v>00688304</v>
      </c>
    </row>
    <row r="93" spans="1:18" x14ac:dyDescent="0.2">
      <c r="A93" s="203" t="s">
        <v>803</v>
      </c>
      <c r="B93" s="286" t="s">
        <v>804</v>
      </c>
      <c r="C93" s="286" t="s">
        <v>422</v>
      </c>
      <c r="D93" s="286" t="s">
        <v>473</v>
      </c>
      <c r="E93" s="286" t="s">
        <v>429</v>
      </c>
      <c r="F93" s="286" t="s">
        <v>524</v>
      </c>
      <c r="G93" s="286" t="s">
        <v>805</v>
      </c>
      <c r="H93" s="286" t="s">
        <v>806</v>
      </c>
      <c r="I93" s="286" t="s">
        <v>807</v>
      </c>
      <c r="J93" s="286" t="s">
        <v>808</v>
      </c>
      <c r="K93" s="286" t="s">
        <v>807</v>
      </c>
      <c r="L93" s="287">
        <v>421917476268</v>
      </c>
      <c r="M93" s="286" t="s">
        <v>809</v>
      </c>
      <c r="N93" s="286"/>
      <c r="O93" s="286"/>
      <c r="P93" s="286"/>
      <c r="R93" s="276" t="str">
        <f t="shared" si="2"/>
        <v>31791981</v>
      </c>
    </row>
    <row r="94" spans="1:18" x14ac:dyDescent="0.2">
      <c r="A94" s="203" t="s">
        <v>810</v>
      </c>
      <c r="B94" s="286" t="s">
        <v>811</v>
      </c>
      <c r="C94" s="286" t="s">
        <v>422</v>
      </c>
      <c r="D94" s="286" t="s">
        <v>812</v>
      </c>
      <c r="E94" s="286" t="s">
        <v>813</v>
      </c>
      <c r="F94" s="286" t="s">
        <v>814</v>
      </c>
      <c r="G94" s="286" t="s">
        <v>815</v>
      </c>
      <c r="H94" s="286" t="s">
        <v>816</v>
      </c>
      <c r="I94" s="286" t="s">
        <v>817</v>
      </c>
      <c r="J94" s="286" t="s">
        <v>808</v>
      </c>
      <c r="K94" s="286" t="s">
        <v>817</v>
      </c>
      <c r="L94" s="287">
        <v>421905193404</v>
      </c>
      <c r="M94" s="286" t="s">
        <v>818</v>
      </c>
      <c r="N94" s="286"/>
      <c r="O94" s="286"/>
      <c r="P94" s="286"/>
    </row>
    <row r="95" spans="1:18" x14ac:dyDescent="0.2">
      <c r="A95" s="203" t="s">
        <v>819</v>
      </c>
      <c r="B95" s="286" t="s">
        <v>820</v>
      </c>
      <c r="C95" s="286" t="s">
        <v>422</v>
      </c>
      <c r="D95" s="286" t="s">
        <v>821</v>
      </c>
      <c r="E95" s="286" t="s">
        <v>423</v>
      </c>
      <c r="F95" s="286" t="s">
        <v>822</v>
      </c>
      <c r="G95" s="286" t="s">
        <v>823</v>
      </c>
      <c r="H95" s="286" t="s">
        <v>824</v>
      </c>
      <c r="I95" s="286" t="s">
        <v>825</v>
      </c>
      <c r="J95" s="286" t="s">
        <v>426</v>
      </c>
      <c r="K95" s="286" t="s">
        <v>826</v>
      </c>
      <c r="L95" s="287">
        <v>421902902970</v>
      </c>
      <c r="M95" s="286" t="s">
        <v>827</v>
      </c>
      <c r="N95" s="286"/>
      <c r="O95" s="286"/>
      <c r="P95" s="286"/>
    </row>
    <row r="96" spans="1:18" x14ac:dyDescent="0.2">
      <c r="A96" s="203" t="s">
        <v>828</v>
      </c>
      <c r="B96" s="286" t="s">
        <v>829</v>
      </c>
      <c r="C96" s="286" t="s">
        <v>422</v>
      </c>
      <c r="D96" s="286" t="s">
        <v>830</v>
      </c>
      <c r="E96" s="286" t="s">
        <v>429</v>
      </c>
      <c r="F96" s="286" t="s">
        <v>831</v>
      </c>
      <c r="G96" s="286" t="s">
        <v>832</v>
      </c>
      <c r="H96" s="286" t="s">
        <v>833</v>
      </c>
      <c r="I96" s="286" t="s">
        <v>834</v>
      </c>
      <c r="J96" s="286" t="s">
        <v>424</v>
      </c>
      <c r="K96" s="286" t="s">
        <v>835</v>
      </c>
      <c r="L96" s="287">
        <v>421903262626</v>
      </c>
      <c r="M96" s="286" t="s">
        <v>836</v>
      </c>
      <c r="N96" s="286"/>
      <c r="O96" s="286"/>
      <c r="P96" s="286"/>
    </row>
    <row r="97" spans="1:16" x14ac:dyDescent="0.2">
      <c r="A97" s="203" t="s">
        <v>837</v>
      </c>
      <c r="B97" s="286" t="s">
        <v>838</v>
      </c>
      <c r="C97" s="286" t="s">
        <v>422</v>
      </c>
      <c r="D97" s="286" t="s">
        <v>839</v>
      </c>
      <c r="E97" s="286" t="s">
        <v>429</v>
      </c>
      <c r="F97" s="286" t="s">
        <v>431</v>
      </c>
      <c r="G97" s="286" t="s">
        <v>840</v>
      </c>
      <c r="H97" s="286" t="s">
        <v>841</v>
      </c>
      <c r="I97" s="286" t="s">
        <v>842</v>
      </c>
      <c r="J97" s="286" t="s">
        <v>843</v>
      </c>
      <c r="K97" s="286" t="s">
        <v>844</v>
      </c>
      <c r="L97" s="287">
        <v>421902228191</v>
      </c>
      <c r="M97" s="286" t="s">
        <v>845</v>
      </c>
      <c r="N97" s="286"/>
      <c r="O97" s="286"/>
      <c r="P97" s="286"/>
    </row>
    <row r="98" spans="1:16" x14ac:dyDescent="0.2">
      <c r="A98" s="203" t="s">
        <v>846</v>
      </c>
      <c r="B98" s="286" t="s">
        <v>847</v>
      </c>
      <c r="C98" s="286" t="s">
        <v>422</v>
      </c>
      <c r="D98" s="286" t="s">
        <v>473</v>
      </c>
      <c r="E98" s="286" t="s">
        <v>429</v>
      </c>
      <c r="F98" s="286" t="s">
        <v>524</v>
      </c>
      <c r="G98" s="286" t="s">
        <v>848</v>
      </c>
      <c r="H98" s="286" t="s">
        <v>849</v>
      </c>
      <c r="I98" s="286" t="s">
        <v>850</v>
      </c>
      <c r="J98" s="286" t="s">
        <v>426</v>
      </c>
      <c r="K98" s="286" t="s">
        <v>851</v>
      </c>
      <c r="L98" s="287">
        <v>421905305338</v>
      </c>
      <c r="M98" s="286" t="s">
        <v>852</v>
      </c>
      <c r="N98" s="286"/>
      <c r="O98" s="286"/>
      <c r="P98" s="286"/>
    </row>
    <row r="99" spans="1:16" x14ac:dyDescent="0.2">
      <c r="A99" s="203" t="s">
        <v>853</v>
      </c>
      <c r="B99" s="286" t="s">
        <v>854</v>
      </c>
      <c r="C99" s="286" t="s">
        <v>422</v>
      </c>
      <c r="D99" s="286" t="s">
        <v>473</v>
      </c>
      <c r="E99" s="286" t="s">
        <v>429</v>
      </c>
      <c r="F99" s="286" t="s">
        <v>524</v>
      </c>
      <c r="G99" s="286" t="s">
        <v>855</v>
      </c>
      <c r="H99" s="286" t="s">
        <v>856</v>
      </c>
      <c r="I99" s="286" t="s">
        <v>857</v>
      </c>
      <c r="J99" s="286" t="s">
        <v>426</v>
      </c>
      <c r="K99" s="286" t="s">
        <v>858</v>
      </c>
      <c r="L99" s="287">
        <v>421908979442</v>
      </c>
      <c r="M99" s="286" t="s">
        <v>859</v>
      </c>
      <c r="N99" s="286"/>
      <c r="O99" s="286"/>
      <c r="P99" s="286"/>
    </row>
    <row r="100" spans="1:16" x14ac:dyDescent="0.2">
      <c r="A100" s="203" t="s">
        <v>2002</v>
      </c>
      <c r="B100" s="286" t="s">
        <v>2003</v>
      </c>
      <c r="C100" s="286" t="s">
        <v>422</v>
      </c>
      <c r="D100" s="286" t="s">
        <v>2004</v>
      </c>
      <c r="E100" s="286" t="s">
        <v>430</v>
      </c>
      <c r="F100" s="286" t="s">
        <v>729</v>
      </c>
      <c r="G100" s="286" t="s">
        <v>2005</v>
      </c>
      <c r="H100" s="286" t="s">
        <v>2006</v>
      </c>
      <c r="I100" s="286" t="s">
        <v>2007</v>
      </c>
      <c r="J100" s="286" t="s">
        <v>424</v>
      </c>
      <c r="K100" s="286" t="s">
        <v>2007</v>
      </c>
      <c r="L100" s="287">
        <v>421915802888</v>
      </c>
      <c r="M100" s="286" t="s">
        <v>2008</v>
      </c>
      <c r="N100" s="286"/>
      <c r="O100" s="286"/>
      <c r="P100" s="286"/>
    </row>
    <row r="101" spans="1:16" x14ac:dyDescent="0.2">
      <c r="A101" s="203" t="s">
        <v>860</v>
      </c>
      <c r="B101" s="286" t="s">
        <v>861</v>
      </c>
      <c r="C101" s="286" t="s">
        <v>422</v>
      </c>
      <c r="D101" s="286" t="s">
        <v>473</v>
      </c>
      <c r="E101" s="286" t="s">
        <v>429</v>
      </c>
      <c r="F101" s="286" t="s">
        <v>524</v>
      </c>
      <c r="G101" s="286" t="s">
        <v>862</v>
      </c>
      <c r="H101" s="286" t="s">
        <v>863</v>
      </c>
      <c r="I101" s="286" t="s">
        <v>864</v>
      </c>
      <c r="J101" s="286" t="s">
        <v>426</v>
      </c>
      <c r="K101" s="286" t="s">
        <v>865</v>
      </c>
      <c r="L101" s="287">
        <v>421903708275</v>
      </c>
      <c r="M101" s="286" t="s">
        <v>866</v>
      </c>
      <c r="N101" s="286"/>
      <c r="O101" s="286"/>
      <c r="P101" s="286" t="s">
        <v>1457</v>
      </c>
    </row>
    <row r="102" spans="1:16" x14ac:dyDescent="0.2">
      <c r="A102" s="203" t="s">
        <v>2009</v>
      </c>
      <c r="B102" s="286" t="s">
        <v>2010</v>
      </c>
      <c r="C102" s="286" t="s">
        <v>422</v>
      </c>
      <c r="D102" s="286" t="s">
        <v>2011</v>
      </c>
      <c r="E102" s="286" t="s">
        <v>429</v>
      </c>
      <c r="F102" s="286" t="s">
        <v>2012</v>
      </c>
      <c r="G102" s="286" t="s">
        <v>2013</v>
      </c>
      <c r="H102" s="286" t="s">
        <v>2014</v>
      </c>
      <c r="I102" s="286" t="s">
        <v>2015</v>
      </c>
      <c r="J102" s="286" t="s">
        <v>2016</v>
      </c>
      <c r="K102" s="286" t="s">
        <v>2015</v>
      </c>
      <c r="L102" s="287">
        <v>421905343077</v>
      </c>
      <c r="M102" s="286" t="s">
        <v>2017</v>
      </c>
      <c r="N102" s="286"/>
      <c r="O102" s="286"/>
      <c r="P102" s="286"/>
    </row>
    <row r="103" spans="1:16" x14ac:dyDescent="0.2">
      <c r="A103" s="203" t="s">
        <v>867</v>
      </c>
      <c r="B103" s="286" t="s">
        <v>868</v>
      </c>
      <c r="C103" s="286" t="s">
        <v>422</v>
      </c>
      <c r="D103" s="286" t="s">
        <v>473</v>
      </c>
      <c r="E103" s="286" t="s">
        <v>429</v>
      </c>
      <c r="F103" s="286" t="s">
        <v>524</v>
      </c>
      <c r="G103" s="286" t="s">
        <v>869</v>
      </c>
      <c r="H103" s="286" t="s">
        <v>870</v>
      </c>
      <c r="I103" s="286" t="s">
        <v>871</v>
      </c>
      <c r="J103" s="286" t="s">
        <v>426</v>
      </c>
      <c r="K103" s="286" t="s">
        <v>872</v>
      </c>
      <c r="L103" s="287">
        <v>421918529304</v>
      </c>
      <c r="M103" s="286" t="s">
        <v>873</v>
      </c>
      <c r="N103" s="286"/>
      <c r="O103" s="286"/>
      <c r="P103" s="286"/>
    </row>
    <row r="104" spans="1:16" x14ac:dyDescent="0.2">
      <c r="A104" s="203" t="s">
        <v>874</v>
      </c>
      <c r="B104" s="286" t="s">
        <v>875</v>
      </c>
      <c r="C104" s="286" t="s">
        <v>422</v>
      </c>
      <c r="D104" s="286" t="s">
        <v>473</v>
      </c>
      <c r="E104" s="286" t="s">
        <v>429</v>
      </c>
      <c r="F104" s="286" t="s">
        <v>524</v>
      </c>
      <c r="G104" s="286" t="s">
        <v>876</v>
      </c>
      <c r="H104" s="286" t="s">
        <v>877</v>
      </c>
      <c r="I104" s="286" t="s">
        <v>2018</v>
      </c>
      <c r="J104" s="286" t="s">
        <v>878</v>
      </c>
      <c r="K104" s="286" t="s">
        <v>879</v>
      </c>
      <c r="L104" s="287">
        <v>421944318444</v>
      </c>
      <c r="M104" s="286" t="s">
        <v>880</v>
      </c>
      <c r="N104" s="286"/>
      <c r="O104" s="286"/>
      <c r="P104" s="286"/>
    </row>
    <row r="105" spans="1:16" x14ac:dyDescent="0.2">
      <c r="A105" s="203" t="s">
        <v>881</v>
      </c>
      <c r="B105" s="286" t="s">
        <v>882</v>
      </c>
      <c r="C105" s="286" t="s">
        <v>422</v>
      </c>
      <c r="D105" s="286" t="s">
        <v>473</v>
      </c>
      <c r="E105" s="286" t="s">
        <v>429</v>
      </c>
      <c r="F105" s="286" t="s">
        <v>474</v>
      </c>
      <c r="G105" s="286" t="s">
        <v>883</v>
      </c>
      <c r="H105" s="286" t="s">
        <v>884</v>
      </c>
      <c r="I105" s="286" t="s">
        <v>885</v>
      </c>
      <c r="J105" s="286" t="s">
        <v>426</v>
      </c>
      <c r="K105" s="286" t="s">
        <v>886</v>
      </c>
      <c r="L105" s="287">
        <v>421903692095</v>
      </c>
      <c r="M105" s="286" t="s">
        <v>887</v>
      </c>
      <c r="N105" s="286"/>
      <c r="O105" s="286"/>
      <c r="P105" s="286"/>
    </row>
    <row r="106" spans="1:16" x14ac:dyDescent="0.2">
      <c r="A106" s="203" t="s">
        <v>888</v>
      </c>
      <c r="B106" s="286" t="s">
        <v>889</v>
      </c>
      <c r="C106" s="286" t="s">
        <v>422</v>
      </c>
      <c r="D106" s="286" t="s">
        <v>473</v>
      </c>
      <c r="E106" s="286" t="s">
        <v>429</v>
      </c>
      <c r="F106" s="286" t="s">
        <v>524</v>
      </c>
      <c r="G106" s="286" t="s">
        <v>890</v>
      </c>
      <c r="H106" s="286" t="s">
        <v>2019</v>
      </c>
      <c r="I106" s="286" t="s">
        <v>891</v>
      </c>
      <c r="J106" s="286" t="s">
        <v>426</v>
      </c>
      <c r="K106" s="286" t="s">
        <v>1458</v>
      </c>
      <c r="L106" s="287">
        <v>421915499077</v>
      </c>
      <c r="M106" s="286" t="s">
        <v>892</v>
      </c>
      <c r="N106" s="286"/>
      <c r="O106" s="286"/>
      <c r="P106" s="286"/>
    </row>
    <row r="107" spans="1:16" x14ac:dyDescent="0.2">
      <c r="A107" s="203" t="s">
        <v>893</v>
      </c>
      <c r="B107" s="286" t="s">
        <v>894</v>
      </c>
      <c r="C107" s="286" t="s">
        <v>422</v>
      </c>
      <c r="D107" s="286" t="s">
        <v>2020</v>
      </c>
      <c r="E107" s="286" t="s">
        <v>429</v>
      </c>
      <c r="F107" s="286" t="s">
        <v>524</v>
      </c>
      <c r="G107" s="286" t="s">
        <v>895</v>
      </c>
      <c r="H107" s="286" t="s">
        <v>896</v>
      </c>
      <c r="I107" s="286" t="s">
        <v>897</v>
      </c>
      <c r="J107" s="286" t="s">
        <v>647</v>
      </c>
      <c r="K107" s="286" t="s">
        <v>898</v>
      </c>
      <c r="L107" s="287">
        <v>421905234323</v>
      </c>
      <c r="M107" s="286" t="s">
        <v>899</v>
      </c>
      <c r="N107" s="286"/>
      <c r="O107" s="286"/>
      <c r="P107" s="286"/>
    </row>
    <row r="108" spans="1:16" x14ac:dyDescent="0.2">
      <c r="A108" s="203" t="s">
        <v>2021</v>
      </c>
      <c r="B108" s="286" t="s">
        <v>2022</v>
      </c>
      <c r="C108" s="286" t="s">
        <v>422</v>
      </c>
      <c r="D108" s="286" t="s">
        <v>2023</v>
      </c>
      <c r="E108" s="286" t="s">
        <v>429</v>
      </c>
      <c r="F108" s="286" t="s">
        <v>900</v>
      </c>
      <c r="G108" s="286" t="s">
        <v>2024</v>
      </c>
      <c r="H108" s="286" t="s">
        <v>2025</v>
      </c>
      <c r="I108" s="286" t="s">
        <v>2026</v>
      </c>
      <c r="J108" s="286" t="s">
        <v>426</v>
      </c>
      <c r="K108" s="286" t="s">
        <v>2026</v>
      </c>
      <c r="L108" s="287">
        <v>421915902632</v>
      </c>
      <c r="M108" s="286" t="s">
        <v>2027</v>
      </c>
      <c r="N108" s="286"/>
      <c r="O108" s="286"/>
      <c r="P108" s="286"/>
    </row>
    <row r="109" spans="1:16" x14ac:dyDescent="0.2">
      <c r="A109" s="203" t="s">
        <v>901</v>
      </c>
      <c r="B109" s="286" t="s">
        <v>902</v>
      </c>
      <c r="C109" s="286" t="s">
        <v>422</v>
      </c>
      <c r="D109" s="286" t="s">
        <v>473</v>
      </c>
      <c r="E109" s="286" t="s">
        <v>429</v>
      </c>
      <c r="F109" s="286" t="s">
        <v>524</v>
      </c>
      <c r="G109" s="286" t="s">
        <v>903</v>
      </c>
      <c r="H109" s="286" t="s">
        <v>904</v>
      </c>
      <c r="I109" s="286" t="s">
        <v>905</v>
      </c>
      <c r="J109" s="286" t="s">
        <v>424</v>
      </c>
      <c r="K109" s="286" t="s">
        <v>906</v>
      </c>
      <c r="L109" s="287">
        <v>421905650170</v>
      </c>
      <c r="M109" s="286" t="s">
        <v>907</v>
      </c>
      <c r="N109" s="286"/>
      <c r="O109" s="286"/>
      <c r="P109" s="286"/>
    </row>
    <row r="110" spans="1:16" x14ac:dyDescent="0.2">
      <c r="A110" s="203" t="s">
        <v>908</v>
      </c>
      <c r="B110" s="286" t="s">
        <v>909</v>
      </c>
      <c r="C110" s="286" t="s">
        <v>422</v>
      </c>
      <c r="D110" s="286" t="s">
        <v>473</v>
      </c>
      <c r="E110" s="286" t="s">
        <v>429</v>
      </c>
      <c r="F110" s="286" t="s">
        <v>524</v>
      </c>
      <c r="G110" s="286" t="s">
        <v>910</v>
      </c>
      <c r="H110" s="286" t="s">
        <v>911</v>
      </c>
      <c r="I110" s="286" t="s">
        <v>912</v>
      </c>
      <c r="J110" s="286" t="s">
        <v>424</v>
      </c>
      <c r="K110" s="286" t="s">
        <v>913</v>
      </c>
      <c r="L110" s="287">
        <v>421903636503</v>
      </c>
      <c r="M110" s="286" t="s">
        <v>914</v>
      </c>
      <c r="N110" s="286"/>
      <c r="O110" s="286"/>
      <c r="P110" s="286"/>
    </row>
    <row r="111" spans="1:16" x14ac:dyDescent="0.2">
      <c r="A111" s="203" t="s">
        <v>915</v>
      </c>
      <c r="B111" s="286" t="s">
        <v>916</v>
      </c>
      <c r="C111" s="286" t="s">
        <v>422</v>
      </c>
      <c r="D111" s="286" t="s">
        <v>917</v>
      </c>
      <c r="E111" s="286" t="s">
        <v>429</v>
      </c>
      <c r="F111" s="286" t="s">
        <v>551</v>
      </c>
      <c r="G111" s="286" t="s">
        <v>918</v>
      </c>
      <c r="H111" s="286" t="s">
        <v>919</v>
      </c>
      <c r="I111" s="286" t="s">
        <v>920</v>
      </c>
      <c r="J111" s="286" t="s">
        <v>424</v>
      </c>
      <c r="K111" s="286" t="s">
        <v>921</v>
      </c>
      <c r="L111" s="287">
        <v>421917263316</v>
      </c>
      <c r="M111" s="286" t="s">
        <v>922</v>
      </c>
      <c r="N111" s="286"/>
      <c r="O111" s="286"/>
      <c r="P111" s="286"/>
    </row>
    <row r="112" spans="1:16" x14ac:dyDescent="0.2">
      <c r="A112" s="203" t="s">
        <v>923</v>
      </c>
      <c r="B112" s="286" t="s">
        <v>924</v>
      </c>
      <c r="C112" s="286" t="s">
        <v>422</v>
      </c>
      <c r="D112" s="286" t="s">
        <v>925</v>
      </c>
      <c r="E112" s="286" t="s">
        <v>926</v>
      </c>
      <c r="F112" s="286" t="s">
        <v>927</v>
      </c>
      <c r="G112" s="286" t="s">
        <v>928</v>
      </c>
      <c r="H112" s="286" t="s">
        <v>929</v>
      </c>
      <c r="I112" s="286" t="s">
        <v>930</v>
      </c>
      <c r="J112" s="286" t="s">
        <v>426</v>
      </c>
      <c r="K112" s="286" t="s">
        <v>930</v>
      </c>
      <c r="L112" s="287">
        <v>421905486716</v>
      </c>
      <c r="M112" s="286" t="s">
        <v>931</v>
      </c>
      <c r="N112" s="286"/>
      <c r="O112" s="286" t="s">
        <v>1459</v>
      </c>
      <c r="P112" s="286"/>
    </row>
    <row r="113" spans="1:16" x14ac:dyDescent="0.2">
      <c r="A113" s="203" t="s">
        <v>2028</v>
      </c>
      <c r="B113" s="286" t="s">
        <v>2029</v>
      </c>
      <c r="C113" s="286" t="s">
        <v>422</v>
      </c>
      <c r="D113" s="286" t="s">
        <v>2030</v>
      </c>
      <c r="E113" s="286" t="s">
        <v>2031</v>
      </c>
      <c r="F113" s="286" t="s">
        <v>2032</v>
      </c>
      <c r="G113" s="286" t="s">
        <v>2033</v>
      </c>
      <c r="H113" s="286" t="s">
        <v>2034</v>
      </c>
      <c r="I113" s="286" t="s">
        <v>2035</v>
      </c>
      <c r="J113" s="286" t="s">
        <v>426</v>
      </c>
      <c r="K113" s="286" t="s">
        <v>2035</v>
      </c>
      <c r="L113" s="287">
        <v>421905533719</v>
      </c>
      <c r="M113" s="286" t="s">
        <v>2036</v>
      </c>
      <c r="N113" s="286"/>
      <c r="O113" s="286"/>
      <c r="P113" s="286"/>
    </row>
    <row r="114" spans="1:16" x14ac:dyDescent="0.2">
      <c r="A114" s="203" t="s">
        <v>932</v>
      </c>
      <c r="B114" s="286" t="s">
        <v>933</v>
      </c>
      <c r="C114" s="286" t="s">
        <v>422</v>
      </c>
      <c r="D114" s="286" t="s">
        <v>934</v>
      </c>
      <c r="E114" s="286" t="s">
        <v>771</v>
      </c>
      <c r="F114" s="286" t="s">
        <v>935</v>
      </c>
      <c r="G114" s="286" t="s">
        <v>936</v>
      </c>
      <c r="H114" s="286" t="s">
        <v>937</v>
      </c>
      <c r="I114" s="286" t="s">
        <v>938</v>
      </c>
      <c r="J114" s="286" t="s">
        <v>426</v>
      </c>
      <c r="K114" s="286" t="s">
        <v>938</v>
      </c>
      <c r="L114" s="287">
        <v>421905235472</v>
      </c>
      <c r="M114" s="286" t="s">
        <v>939</v>
      </c>
      <c r="N114" s="286"/>
      <c r="O114" s="286"/>
      <c r="P114" s="286"/>
    </row>
    <row r="115" spans="1:16" x14ac:dyDescent="0.2">
      <c r="A115" s="203" t="s">
        <v>940</v>
      </c>
      <c r="B115" s="286" t="s">
        <v>941</v>
      </c>
      <c r="C115" s="286" t="s">
        <v>422</v>
      </c>
      <c r="D115" s="286" t="s">
        <v>942</v>
      </c>
      <c r="E115" s="286" t="s">
        <v>943</v>
      </c>
      <c r="F115" s="286" t="s">
        <v>944</v>
      </c>
      <c r="G115" s="286" t="s">
        <v>945</v>
      </c>
      <c r="H115" s="286" t="s">
        <v>946</v>
      </c>
      <c r="I115" s="286" t="s">
        <v>947</v>
      </c>
      <c r="J115" s="286" t="s">
        <v>424</v>
      </c>
      <c r="K115" s="286" t="s">
        <v>947</v>
      </c>
      <c r="L115" s="287">
        <v>421905970041</v>
      </c>
      <c r="M115" s="286" t="s">
        <v>948</v>
      </c>
      <c r="N115" s="286"/>
      <c r="O115" s="286"/>
      <c r="P115" s="286"/>
    </row>
    <row r="116" spans="1:16" x14ac:dyDescent="0.2">
      <c r="A116" s="203" t="s">
        <v>1460</v>
      </c>
      <c r="B116" s="286" t="s">
        <v>1461</v>
      </c>
      <c r="C116" s="286" t="s">
        <v>422</v>
      </c>
      <c r="D116" s="286" t="s">
        <v>1462</v>
      </c>
      <c r="E116" s="286" t="s">
        <v>433</v>
      </c>
      <c r="F116" s="286" t="s">
        <v>432</v>
      </c>
      <c r="G116" s="286" t="s">
        <v>1463</v>
      </c>
      <c r="H116" s="286" t="s">
        <v>1464</v>
      </c>
      <c r="I116" s="286" t="s">
        <v>1465</v>
      </c>
      <c r="J116" s="286" t="s">
        <v>424</v>
      </c>
      <c r="K116" s="286"/>
      <c r="L116" s="287">
        <v>421907953701</v>
      </c>
      <c r="M116" s="286" t="s">
        <v>2037</v>
      </c>
      <c r="N116" s="286"/>
      <c r="O116" s="286"/>
      <c r="P116" s="286"/>
    </row>
    <row r="117" spans="1:16" x14ac:dyDescent="0.2">
      <c r="A117" s="203" t="s">
        <v>949</v>
      </c>
      <c r="B117" s="286" t="s">
        <v>950</v>
      </c>
      <c r="C117" s="286" t="s">
        <v>422</v>
      </c>
      <c r="D117" s="286" t="s">
        <v>951</v>
      </c>
      <c r="E117" s="286" t="s">
        <v>952</v>
      </c>
      <c r="F117" s="286" t="s">
        <v>953</v>
      </c>
      <c r="G117" s="286" t="s">
        <v>954</v>
      </c>
      <c r="H117" s="286" t="s">
        <v>955</v>
      </c>
      <c r="I117" s="286" t="s">
        <v>956</v>
      </c>
      <c r="J117" s="286" t="s">
        <v>424</v>
      </c>
      <c r="K117" s="286" t="s">
        <v>956</v>
      </c>
      <c r="L117" s="287">
        <v>421915879583</v>
      </c>
      <c r="M117" s="286" t="s">
        <v>957</v>
      </c>
      <c r="N117" s="286"/>
      <c r="O117" s="286"/>
      <c r="P117" s="286"/>
    </row>
    <row r="118" spans="1:16" x14ac:dyDescent="0.2">
      <c r="A118" s="203" t="s">
        <v>958</v>
      </c>
      <c r="B118" s="286" t="s">
        <v>959</v>
      </c>
      <c r="C118" s="286" t="s">
        <v>422</v>
      </c>
      <c r="D118" s="286" t="s">
        <v>960</v>
      </c>
      <c r="E118" s="286" t="s">
        <v>430</v>
      </c>
      <c r="F118" s="286" t="s">
        <v>729</v>
      </c>
      <c r="G118" s="286" t="s">
        <v>961</v>
      </c>
      <c r="H118" s="286" t="s">
        <v>962</v>
      </c>
      <c r="I118" s="286" t="s">
        <v>963</v>
      </c>
      <c r="J118" s="286" t="s">
        <v>426</v>
      </c>
      <c r="K118" s="286" t="s">
        <v>964</v>
      </c>
      <c r="L118" s="287">
        <v>421918711548</v>
      </c>
      <c r="M118" s="286" t="s">
        <v>965</v>
      </c>
      <c r="N118" s="286"/>
      <c r="O118" s="286"/>
      <c r="P118" s="286"/>
    </row>
    <row r="119" spans="1:16" x14ac:dyDescent="0.2">
      <c r="A119" s="203" t="s">
        <v>2038</v>
      </c>
      <c r="B119" s="286" t="s">
        <v>2039</v>
      </c>
      <c r="C119" s="286" t="s">
        <v>422</v>
      </c>
      <c r="D119" s="286" t="s">
        <v>2040</v>
      </c>
      <c r="E119" s="286" t="s">
        <v>2041</v>
      </c>
      <c r="F119" s="286" t="s">
        <v>2042</v>
      </c>
      <c r="G119" s="286" t="s">
        <v>2043</v>
      </c>
      <c r="H119" s="286" t="s">
        <v>2044</v>
      </c>
      <c r="I119" s="286" t="s">
        <v>2045</v>
      </c>
      <c r="J119" s="286" t="s">
        <v>426</v>
      </c>
      <c r="K119" s="286" t="s">
        <v>2045</v>
      </c>
      <c r="L119" s="287">
        <v>421908553335</v>
      </c>
      <c r="M119" s="286" t="s">
        <v>2046</v>
      </c>
      <c r="N119" s="286"/>
      <c r="O119" s="286"/>
      <c r="P119" s="286"/>
    </row>
    <row r="120" spans="1:16" x14ac:dyDescent="0.2">
      <c r="A120" s="203" t="s">
        <v>966</v>
      </c>
      <c r="B120" s="286" t="s">
        <v>967</v>
      </c>
      <c r="C120" s="286" t="s">
        <v>422</v>
      </c>
      <c r="D120" s="286" t="s">
        <v>473</v>
      </c>
      <c r="E120" s="286" t="s">
        <v>429</v>
      </c>
      <c r="F120" s="286" t="s">
        <v>524</v>
      </c>
      <c r="G120" s="286" t="s">
        <v>968</v>
      </c>
      <c r="H120" s="286" t="s">
        <v>969</v>
      </c>
      <c r="I120" s="286" t="s">
        <v>970</v>
      </c>
      <c r="J120" s="286" t="s">
        <v>426</v>
      </c>
      <c r="K120" s="286" t="s">
        <v>970</v>
      </c>
      <c r="L120" s="287">
        <v>421905245008</v>
      </c>
      <c r="M120" s="286" t="s">
        <v>971</v>
      </c>
      <c r="N120" s="286"/>
      <c r="O120" s="286"/>
      <c r="P120" s="286"/>
    </row>
    <row r="121" spans="1:16" x14ac:dyDescent="0.2">
      <c r="A121" s="203" t="s">
        <v>1466</v>
      </c>
      <c r="B121" s="286" t="s">
        <v>1467</v>
      </c>
      <c r="C121" s="286" t="s">
        <v>422</v>
      </c>
      <c r="D121" s="286" t="s">
        <v>1449</v>
      </c>
      <c r="E121" s="286" t="s">
        <v>429</v>
      </c>
      <c r="F121" s="286" t="s">
        <v>425</v>
      </c>
      <c r="G121" s="286" t="s">
        <v>1468</v>
      </c>
      <c r="H121" s="286" t="s">
        <v>1469</v>
      </c>
      <c r="I121" s="286" t="s">
        <v>1452</v>
      </c>
      <c r="J121" s="286" t="s">
        <v>424</v>
      </c>
      <c r="K121" s="286" t="s">
        <v>2047</v>
      </c>
      <c r="L121" s="287" t="s">
        <v>1470</v>
      </c>
      <c r="M121" s="286" t="s">
        <v>1471</v>
      </c>
      <c r="N121" s="286"/>
      <c r="O121" s="286"/>
      <c r="P121" s="286"/>
    </row>
    <row r="122" spans="1:16" x14ac:dyDescent="0.2">
      <c r="A122" s="203" t="s">
        <v>972</v>
      </c>
      <c r="B122" s="286" t="s">
        <v>973</v>
      </c>
      <c r="C122" s="286" t="s">
        <v>422</v>
      </c>
      <c r="D122" s="286" t="s">
        <v>1472</v>
      </c>
      <c r="E122" s="286" t="s">
        <v>433</v>
      </c>
      <c r="F122" s="286" t="s">
        <v>434</v>
      </c>
      <c r="G122" s="286" t="s">
        <v>974</v>
      </c>
      <c r="H122" s="286" t="s">
        <v>975</v>
      </c>
      <c r="I122" s="286" t="s">
        <v>976</v>
      </c>
      <c r="J122" s="286" t="s">
        <v>424</v>
      </c>
      <c r="K122" s="286" t="s">
        <v>977</v>
      </c>
      <c r="L122" s="287">
        <v>421918808923</v>
      </c>
      <c r="M122" s="286" t="s">
        <v>978</v>
      </c>
      <c r="N122" s="286"/>
      <c r="O122" s="286"/>
      <c r="P122" s="286"/>
    </row>
    <row r="123" spans="1:16" x14ac:dyDescent="0.2">
      <c r="A123" s="203" t="s">
        <v>979</v>
      </c>
      <c r="B123" s="286" t="s">
        <v>980</v>
      </c>
      <c r="C123" s="286" t="s">
        <v>422</v>
      </c>
      <c r="D123" s="286" t="s">
        <v>981</v>
      </c>
      <c r="E123" s="286" t="s">
        <v>429</v>
      </c>
      <c r="F123" s="286" t="s">
        <v>982</v>
      </c>
      <c r="G123" s="286" t="s">
        <v>983</v>
      </c>
      <c r="H123" s="286" t="s">
        <v>984</v>
      </c>
      <c r="I123" s="286" t="s">
        <v>985</v>
      </c>
      <c r="J123" s="286" t="s">
        <v>424</v>
      </c>
      <c r="K123" s="286" t="s">
        <v>985</v>
      </c>
      <c r="L123" s="287">
        <v>421905418010</v>
      </c>
      <c r="M123" s="286" t="s">
        <v>986</v>
      </c>
      <c r="N123" s="286"/>
      <c r="O123" s="286"/>
      <c r="P123" s="286"/>
    </row>
    <row r="124" spans="1:16" x14ac:dyDescent="0.2">
      <c r="A124" s="203" t="s">
        <v>987</v>
      </c>
      <c r="B124" s="286" t="s">
        <v>988</v>
      </c>
      <c r="C124" s="286" t="s">
        <v>422</v>
      </c>
      <c r="D124" s="286" t="s">
        <v>473</v>
      </c>
      <c r="E124" s="286" t="s">
        <v>429</v>
      </c>
      <c r="F124" s="286" t="s">
        <v>524</v>
      </c>
      <c r="G124" s="286" t="s">
        <v>989</v>
      </c>
      <c r="H124" s="286" t="s">
        <v>990</v>
      </c>
      <c r="I124" s="286" t="s">
        <v>991</v>
      </c>
      <c r="J124" s="286" t="s">
        <v>424</v>
      </c>
      <c r="K124" s="286" t="s">
        <v>991</v>
      </c>
      <c r="L124" s="287">
        <v>421915282858</v>
      </c>
      <c r="M124" s="286" t="s">
        <v>992</v>
      </c>
      <c r="N124" s="286"/>
      <c r="O124" s="286"/>
      <c r="P124" s="286"/>
    </row>
    <row r="125" spans="1:16" x14ac:dyDescent="0.2">
      <c r="A125" s="203" t="s">
        <v>2048</v>
      </c>
      <c r="B125" s="286" t="s">
        <v>2049</v>
      </c>
      <c r="C125" s="286" t="s">
        <v>422</v>
      </c>
      <c r="D125" s="286" t="s">
        <v>2050</v>
      </c>
      <c r="E125" s="286" t="s">
        <v>429</v>
      </c>
      <c r="F125" s="286" t="s">
        <v>2051</v>
      </c>
      <c r="G125" s="286" t="s">
        <v>2052</v>
      </c>
      <c r="H125" s="286" t="s">
        <v>2053</v>
      </c>
      <c r="I125" s="286" t="s">
        <v>2054</v>
      </c>
      <c r="J125" s="286" t="s">
        <v>2055</v>
      </c>
      <c r="K125" s="286" t="s">
        <v>2056</v>
      </c>
      <c r="L125" s="287">
        <v>421905283021</v>
      </c>
      <c r="M125" s="286" t="s">
        <v>2057</v>
      </c>
      <c r="N125" s="286"/>
      <c r="O125" s="286"/>
      <c r="P125" s="286"/>
    </row>
    <row r="126" spans="1:16" x14ac:dyDescent="0.2">
      <c r="A126" s="203" t="s">
        <v>2058</v>
      </c>
      <c r="B126" s="286" t="s">
        <v>2059</v>
      </c>
      <c r="C126" s="286" t="s">
        <v>2060</v>
      </c>
      <c r="D126" s="286" t="s">
        <v>2061</v>
      </c>
      <c r="E126" s="286" t="s">
        <v>429</v>
      </c>
      <c r="F126" s="286" t="s">
        <v>524</v>
      </c>
      <c r="G126" s="286" t="s">
        <v>2062</v>
      </c>
      <c r="H126" s="286" t="s">
        <v>2063</v>
      </c>
      <c r="I126" s="286" t="s">
        <v>2064</v>
      </c>
      <c r="J126" s="286" t="s">
        <v>1722</v>
      </c>
      <c r="K126" s="286" t="s">
        <v>2065</v>
      </c>
      <c r="L126" s="287">
        <v>421917905248</v>
      </c>
      <c r="M126" s="286" t="s">
        <v>2066</v>
      </c>
      <c r="N126" s="286"/>
      <c r="O126" s="286"/>
      <c r="P126" s="286"/>
    </row>
    <row r="127" spans="1:16" x14ac:dyDescent="0.2">
      <c r="A127" s="203" t="s">
        <v>2067</v>
      </c>
      <c r="B127" s="286" t="s">
        <v>2068</v>
      </c>
      <c r="C127" s="286" t="s">
        <v>422</v>
      </c>
      <c r="D127" s="286" t="s">
        <v>2069</v>
      </c>
      <c r="E127" s="286" t="s">
        <v>429</v>
      </c>
      <c r="F127" s="286" t="s">
        <v>551</v>
      </c>
      <c r="G127" s="286" t="s">
        <v>2070</v>
      </c>
      <c r="H127" s="286" t="s">
        <v>2071</v>
      </c>
      <c r="I127" s="286" t="s">
        <v>756</v>
      </c>
      <c r="J127" s="286" t="s">
        <v>424</v>
      </c>
      <c r="K127" s="286" t="s">
        <v>756</v>
      </c>
      <c r="L127" s="287">
        <v>421905245825</v>
      </c>
      <c r="M127" s="286" t="s">
        <v>2072</v>
      </c>
      <c r="N127" s="286"/>
      <c r="O127" s="286"/>
      <c r="P127" s="286"/>
    </row>
    <row r="128" spans="1:16" x14ac:dyDescent="0.2">
      <c r="A128" s="203" t="s">
        <v>2282</v>
      </c>
      <c r="B128" s="286" t="s">
        <v>2283</v>
      </c>
      <c r="C128" s="286" t="s">
        <v>422</v>
      </c>
      <c r="D128" s="286" t="s">
        <v>2284</v>
      </c>
      <c r="E128" s="286" t="s">
        <v>429</v>
      </c>
      <c r="F128" s="286" t="s">
        <v>2285</v>
      </c>
      <c r="G128" s="286" t="s">
        <v>2286</v>
      </c>
      <c r="H128" s="286" t="s">
        <v>2287</v>
      </c>
      <c r="I128" s="286" t="s">
        <v>2288</v>
      </c>
      <c r="J128" s="286" t="s">
        <v>426</v>
      </c>
      <c r="K128" s="286"/>
      <c r="L128" s="287"/>
      <c r="M128" s="286" t="s">
        <v>2289</v>
      </c>
      <c r="N128" s="286"/>
      <c r="O128" s="286"/>
      <c r="P128" s="286"/>
    </row>
    <row r="129" spans="1:16" x14ac:dyDescent="0.2">
      <c r="A129" s="203" t="s">
        <v>1473</v>
      </c>
      <c r="B129" s="286" t="s">
        <v>1474</v>
      </c>
      <c r="C129" s="286" t="s">
        <v>422</v>
      </c>
      <c r="D129" s="286" t="s">
        <v>523</v>
      </c>
      <c r="E129" s="286" t="s">
        <v>429</v>
      </c>
      <c r="F129" s="286" t="s">
        <v>524</v>
      </c>
      <c r="G129" s="286" t="s">
        <v>1475</v>
      </c>
      <c r="H129" s="286" t="s">
        <v>1476</v>
      </c>
      <c r="I129" s="286" t="s">
        <v>1477</v>
      </c>
      <c r="J129" s="286" t="s">
        <v>1478</v>
      </c>
      <c r="K129" s="286" t="s">
        <v>1477</v>
      </c>
      <c r="L129" s="287">
        <v>421917176673</v>
      </c>
      <c r="M129" s="286" t="s">
        <v>1479</v>
      </c>
      <c r="N129" s="286"/>
      <c r="O129" s="286"/>
      <c r="P129" s="286"/>
    </row>
    <row r="130" spans="1:16" x14ac:dyDescent="0.2">
      <c r="A130" s="203" t="s">
        <v>2073</v>
      </c>
      <c r="B130" s="286" t="s">
        <v>2074</v>
      </c>
      <c r="C130" s="286" t="s">
        <v>422</v>
      </c>
      <c r="D130" s="286" t="s">
        <v>2075</v>
      </c>
      <c r="E130" s="286" t="s">
        <v>433</v>
      </c>
      <c r="F130" s="286" t="s">
        <v>434</v>
      </c>
      <c r="G130" s="286" t="s">
        <v>2076</v>
      </c>
      <c r="H130" s="286" t="s">
        <v>2077</v>
      </c>
      <c r="I130" s="286" t="s">
        <v>2078</v>
      </c>
      <c r="J130" s="286" t="s">
        <v>424</v>
      </c>
      <c r="K130" s="286" t="s">
        <v>2079</v>
      </c>
      <c r="L130" s="287">
        <v>421908689948</v>
      </c>
      <c r="M130" s="286" t="s">
        <v>2080</v>
      </c>
      <c r="N130" s="286"/>
      <c r="O130" s="286"/>
      <c r="P130" s="286"/>
    </row>
    <row r="131" spans="1:16" x14ac:dyDescent="0.2">
      <c r="A131" s="203" t="s">
        <v>2081</v>
      </c>
      <c r="B131" s="286" t="s">
        <v>2082</v>
      </c>
      <c r="C131" s="286" t="s">
        <v>422</v>
      </c>
      <c r="D131" s="286" t="s">
        <v>2083</v>
      </c>
      <c r="E131" s="286" t="s">
        <v>1901</v>
      </c>
      <c r="F131" s="286" t="s">
        <v>1902</v>
      </c>
      <c r="G131" s="286" t="s">
        <v>2084</v>
      </c>
      <c r="H131" s="286" t="s">
        <v>2085</v>
      </c>
      <c r="I131" s="286" t="s">
        <v>2086</v>
      </c>
      <c r="J131" s="286" t="s">
        <v>424</v>
      </c>
      <c r="K131" s="286" t="s">
        <v>2087</v>
      </c>
      <c r="L131" s="287">
        <v>421949335971</v>
      </c>
      <c r="M131" s="286" t="s">
        <v>2088</v>
      </c>
      <c r="N131" s="286"/>
      <c r="O131" s="286"/>
      <c r="P131" s="286"/>
    </row>
    <row r="132" spans="1:16" x14ac:dyDescent="0.2">
      <c r="A132" s="203" t="s">
        <v>2089</v>
      </c>
      <c r="B132" s="286" t="s">
        <v>2090</v>
      </c>
      <c r="C132" s="286" t="s">
        <v>422</v>
      </c>
      <c r="D132" s="286" t="s">
        <v>2091</v>
      </c>
      <c r="E132" s="286" t="s">
        <v>2092</v>
      </c>
      <c r="F132" s="286" t="s">
        <v>2093</v>
      </c>
      <c r="G132" s="286"/>
      <c r="H132" s="286" t="s">
        <v>2094</v>
      </c>
      <c r="I132" s="286" t="s">
        <v>2095</v>
      </c>
      <c r="J132" s="286" t="s">
        <v>2096</v>
      </c>
      <c r="K132" s="286" t="s">
        <v>2095</v>
      </c>
      <c r="L132" s="287">
        <v>421905264228</v>
      </c>
      <c r="M132" s="286" t="s">
        <v>2097</v>
      </c>
      <c r="N132" s="286"/>
      <c r="O132" s="286"/>
      <c r="P132" s="286"/>
    </row>
    <row r="133" spans="1:16" x14ac:dyDescent="0.2">
      <c r="A133" s="203" t="s">
        <v>2098</v>
      </c>
      <c r="B133" s="286" t="s">
        <v>2099</v>
      </c>
      <c r="C133" s="286" t="s">
        <v>422</v>
      </c>
      <c r="D133" s="286" t="s">
        <v>2100</v>
      </c>
      <c r="E133" s="286" t="s">
        <v>429</v>
      </c>
      <c r="F133" s="286" t="s">
        <v>542</v>
      </c>
      <c r="G133" s="286" t="s">
        <v>2101</v>
      </c>
      <c r="H133" s="286" t="s">
        <v>2102</v>
      </c>
      <c r="I133" s="286" t="s">
        <v>2103</v>
      </c>
      <c r="J133" s="286" t="s">
        <v>424</v>
      </c>
      <c r="K133" s="286"/>
      <c r="L133" s="287"/>
      <c r="M133" s="286" t="s">
        <v>2104</v>
      </c>
      <c r="N133" s="286"/>
      <c r="O133" s="286"/>
      <c r="P133" s="286"/>
    </row>
    <row r="134" spans="1:16" x14ac:dyDescent="0.2">
      <c r="A134" s="203" t="s">
        <v>2105</v>
      </c>
      <c r="B134" s="286" t="s">
        <v>2106</v>
      </c>
      <c r="C134" s="286" t="s">
        <v>422</v>
      </c>
      <c r="D134" s="286" t="s">
        <v>2107</v>
      </c>
      <c r="E134" s="286" t="s">
        <v>1440</v>
      </c>
      <c r="F134" s="286" t="s">
        <v>1441</v>
      </c>
      <c r="G134" s="286" t="s">
        <v>2108</v>
      </c>
      <c r="H134" s="286" t="s">
        <v>2109</v>
      </c>
      <c r="I134" s="286" t="s">
        <v>2110</v>
      </c>
      <c r="J134" s="286" t="s">
        <v>424</v>
      </c>
      <c r="K134" s="286" t="s">
        <v>2111</v>
      </c>
      <c r="L134" s="287">
        <v>421907641634</v>
      </c>
      <c r="M134" s="286" t="s">
        <v>2112</v>
      </c>
      <c r="N134" s="286"/>
      <c r="O134" s="286"/>
      <c r="P134" s="286"/>
    </row>
    <row r="135" spans="1:16" x14ac:dyDescent="0.2">
      <c r="A135" s="203" t="s">
        <v>2113</v>
      </c>
      <c r="B135" s="286" t="s">
        <v>2114</v>
      </c>
      <c r="C135" s="286" t="s">
        <v>422</v>
      </c>
      <c r="D135" s="286" t="s">
        <v>2115</v>
      </c>
      <c r="E135" s="286" t="s">
        <v>2116</v>
      </c>
      <c r="F135" s="286" t="s">
        <v>2117</v>
      </c>
      <c r="G135" s="286" t="s">
        <v>2118</v>
      </c>
      <c r="H135" s="286" t="s">
        <v>2119</v>
      </c>
      <c r="I135" s="286" t="s">
        <v>2120</v>
      </c>
      <c r="J135" s="286" t="s">
        <v>424</v>
      </c>
      <c r="K135" s="286" t="s">
        <v>2121</v>
      </c>
      <c r="L135" s="287">
        <v>421911466881</v>
      </c>
      <c r="M135" s="286" t="s">
        <v>2122</v>
      </c>
      <c r="N135" s="286"/>
      <c r="O135" s="286"/>
      <c r="P135" s="286"/>
    </row>
    <row r="136" spans="1:16" x14ac:dyDescent="0.2">
      <c r="A136" s="203" t="s">
        <v>2123</v>
      </c>
      <c r="B136" s="286" t="s">
        <v>2124</v>
      </c>
      <c r="C136" s="286" t="s">
        <v>422</v>
      </c>
      <c r="D136" s="286" t="s">
        <v>2125</v>
      </c>
      <c r="E136" s="286" t="s">
        <v>2126</v>
      </c>
      <c r="F136" s="286" t="s">
        <v>2127</v>
      </c>
      <c r="G136" s="286" t="s">
        <v>2128</v>
      </c>
      <c r="H136" s="286" t="s">
        <v>2129</v>
      </c>
      <c r="I136" s="286" t="s">
        <v>2130</v>
      </c>
      <c r="J136" s="286" t="s">
        <v>424</v>
      </c>
      <c r="K136" s="286" t="s">
        <v>2130</v>
      </c>
      <c r="L136" s="287">
        <v>421904435321</v>
      </c>
      <c r="M136" s="286" t="s">
        <v>2131</v>
      </c>
      <c r="N136" s="286"/>
      <c r="O136" s="286"/>
      <c r="P136" s="286"/>
    </row>
    <row r="137" spans="1:16" x14ac:dyDescent="0.2">
      <c r="A137" s="203" t="s">
        <v>2132</v>
      </c>
      <c r="B137" s="286" t="s">
        <v>2133</v>
      </c>
      <c r="C137" s="286" t="s">
        <v>422</v>
      </c>
      <c r="D137" s="286" t="s">
        <v>2134</v>
      </c>
      <c r="E137" s="286" t="s">
        <v>2135</v>
      </c>
      <c r="F137" s="286" t="s">
        <v>2136</v>
      </c>
      <c r="G137" s="286" t="s">
        <v>2137</v>
      </c>
      <c r="H137" s="286" t="s">
        <v>2138</v>
      </c>
      <c r="I137" s="286" t="s">
        <v>2139</v>
      </c>
      <c r="J137" s="286" t="s">
        <v>424</v>
      </c>
      <c r="K137" s="286" t="s">
        <v>2140</v>
      </c>
      <c r="L137" s="287">
        <v>421910690922</v>
      </c>
      <c r="M137" s="286" t="s">
        <v>2141</v>
      </c>
      <c r="N137" s="286"/>
      <c r="O137" s="286"/>
      <c r="P137" s="286"/>
    </row>
    <row r="138" spans="1:16" x14ac:dyDescent="0.2">
      <c r="A138" s="203" t="s">
        <v>2142</v>
      </c>
      <c r="B138" s="286" t="s">
        <v>2143</v>
      </c>
      <c r="C138" s="286" t="s">
        <v>422</v>
      </c>
      <c r="D138" s="286" t="s">
        <v>2144</v>
      </c>
      <c r="E138" s="286" t="s">
        <v>2145</v>
      </c>
      <c r="F138" s="286" t="s">
        <v>2146</v>
      </c>
      <c r="G138" s="286"/>
      <c r="H138" s="286" t="s">
        <v>2147</v>
      </c>
      <c r="I138" s="286" t="s">
        <v>2148</v>
      </c>
      <c r="J138" s="286" t="s">
        <v>424</v>
      </c>
      <c r="K138" s="286" t="s">
        <v>2148</v>
      </c>
      <c r="L138" s="287">
        <v>421903543319</v>
      </c>
      <c r="M138" s="286" t="s">
        <v>2149</v>
      </c>
      <c r="N138" s="286"/>
      <c r="O138" s="286"/>
      <c r="P138" s="286"/>
    </row>
    <row r="139" spans="1:16" x14ac:dyDescent="0.2">
      <c r="A139" s="203" t="s">
        <v>2150</v>
      </c>
      <c r="B139" s="286" t="s">
        <v>2151</v>
      </c>
      <c r="C139" s="286" t="s">
        <v>422</v>
      </c>
      <c r="D139" s="286" t="s">
        <v>2152</v>
      </c>
      <c r="E139" s="286" t="s">
        <v>2153</v>
      </c>
      <c r="F139" s="286" t="s">
        <v>2154</v>
      </c>
      <c r="G139" s="286" t="s">
        <v>2155</v>
      </c>
      <c r="H139" s="286" t="s">
        <v>2156</v>
      </c>
      <c r="I139" s="286" t="s">
        <v>2157</v>
      </c>
      <c r="J139" s="286" t="s">
        <v>424</v>
      </c>
      <c r="K139" s="286" t="s">
        <v>2157</v>
      </c>
      <c r="L139" s="287">
        <v>421904823578</v>
      </c>
      <c r="M139" s="286" t="s">
        <v>2158</v>
      </c>
      <c r="N139" s="286"/>
      <c r="O139" s="286"/>
      <c r="P139" s="286"/>
    </row>
    <row r="140" spans="1:16" x14ac:dyDescent="0.2">
      <c r="A140" s="203" t="s">
        <v>993</v>
      </c>
      <c r="B140" s="286" t="s">
        <v>994</v>
      </c>
      <c r="C140" s="286" t="s">
        <v>422</v>
      </c>
      <c r="D140" s="286" t="s">
        <v>2159</v>
      </c>
      <c r="E140" s="286" t="s">
        <v>813</v>
      </c>
      <c r="F140" s="286" t="s">
        <v>995</v>
      </c>
      <c r="G140" s="286" t="s">
        <v>996</v>
      </c>
      <c r="H140" s="286" t="s">
        <v>997</v>
      </c>
      <c r="I140" s="286" t="s">
        <v>998</v>
      </c>
      <c r="J140" s="286" t="s">
        <v>426</v>
      </c>
      <c r="K140" s="286" t="s">
        <v>998</v>
      </c>
      <c r="L140" s="287">
        <v>421918648073</v>
      </c>
      <c r="M140" s="286" t="s">
        <v>999</v>
      </c>
      <c r="N140" s="286"/>
      <c r="O140" s="286"/>
      <c r="P140" s="286"/>
    </row>
    <row r="141" spans="1:16" x14ac:dyDescent="0.2">
      <c r="A141" s="203" t="s">
        <v>2160</v>
      </c>
      <c r="B141" s="286" t="s">
        <v>2161</v>
      </c>
      <c r="C141" s="286" t="s">
        <v>422</v>
      </c>
      <c r="D141" s="286" t="s">
        <v>2162</v>
      </c>
      <c r="E141" s="286" t="s">
        <v>429</v>
      </c>
      <c r="F141" s="286" t="s">
        <v>436</v>
      </c>
      <c r="G141" s="286" t="s">
        <v>2163</v>
      </c>
      <c r="H141" s="286" t="s">
        <v>2164</v>
      </c>
      <c r="I141" s="286" t="s">
        <v>2026</v>
      </c>
      <c r="J141" s="286" t="s">
        <v>426</v>
      </c>
      <c r="K141" s="286" t="s">
        <v>2026</v>
      </c>
      <c r="L141" s="287">
        <v>421905706999</v>
      </c>
      <c r="M141" s="286" t="s">
        <v>2165</v>
      </c>
      <c r="N141" s="286"/>
      <c r="O141" s="286"/>
      <c r="P141" s="286"/>
    </row>
    <row r="142" spans="1:16" x14ac:dyDescent="0.2">
      <c r="A142" s="203" t="s">
        <v>2166</v>
      </c>
      <c r="B142" s="286" t="s">
        <v>2167</v>
      </c>
      <c r="C142" s="286" t="s">
        <v>422</v>
      </c>
      <c r="D142" s="286" t="s">
        <v>2168</v>
      </c>
      <c r="E142" s="286" t="s">
        <v>433</v>
      </c>
      <c r="F142" s="286" t="s">
        <v>434</v>
      </c>
      <c r="G142" s="286" t="s">
        <v>2169</v>
      </c>
      <c r="H142" s="286"/>
      <c r="I142" s="286" t="s">
        <v>2170</v>
      </c>
      <c r="J142" s="286" t="s">
        <v>424</v>
      </c>
      <c r="K142" s="286"/>
      <c r="L142" s="287"/>
      <c r="M142" s="286" t="s">
        <v>2171</v>
      </c>
      <c r="N142" s="286"/>
      <c r="O142" s="286"/>
      <c r="P142" s="286"/>
    </row>
    <row r="143" spans="1:16" x14ac:dyDescent="0.2">
      <c r="A143" s="203" t="s">
        <v>2172</v>
      </c>
      <c r="B143" s="286" t="s">
        <v>2173</v>
      </c>
      <c r="C143" s="286" t="s">
        <v>422</v>
      </c>
      <c r="D143" s="286" t="s">
        <v>2174</v>
      </c>
      <c r="E143" s="286" t="s">
        <v>435</v>
      </c>
      <c r="F143" s="286" t="s">
        <v>493</v>
      </c>
      <c r="G143" s="286" t="s">
        <v>2175</v>
      </c>
      <c r="H143" s="286" t="s">
        <v>2176</v>
      </c>
      <c r="I143" s="286" t="s">
        <v>2177</v>
      </c>
      <c r="J143" s="286" t="s">
        <v>426</v>
      </c>
      <c r="K143" s="286" t="s">
        <v>2178</v>
      </c>
      <c r="L143" s="287">
        <v>421915867076</v>
      </c>
      <c r="M143" s="286" t="s">
        <v>2179</v>
      </c>
      <c r="N143" s="286"/>
      <c r="O143" s="286"/>
      <c r="P143" s="286"/>
    </row>
    <row r="144" spans="1:16" x14ac:dyDescent="0.2">
      <c r="A144" s="203" t="s">
        <v>1000</v>
      </c>
      <c r="B144" s="286" t="s">
        <v>1001</v>
      </c>
      <c r="C144" s="286" t="s">
        <v>422</v>
      </c>
      <c r="D144" s="286" t="s">
        <v>2180</v>
      </c>
      <c r="E144" s="286" t="s">
        <v>433</v>
      </c>
      <c r="F144" s="286" t="s">
        <v>434</v>
      </c>
      <c r="G144" s="286" t="s">
        <v>1002</v>
      </c>
      <c r="H144" s="286" t="s">
        <v>1003</v>
      </c>
      <c r="I144" s="286" t="s">
        <v>1004</v>
      </c>
      <c r="J144" s="286" t="s">
        <v>424</v>
      </c>
      <c r="K144" s="286" t="s">
        <v>1004</v>
      </c>
      <c r="L144" s="287">
        <v>421905700790</v>
      </c>
      <c r="M144" s="286" t="s">
        <v>1005</v>
      </c>
      <c r="N144" s="286"/>
      <c r="O144" s="286"/>
      <c r="P144" s="286"/>
    </row>
    <row r="145" spans="1:16" x14ac:dyDescent="0.2">
      <c r="A145" s="203" t="s">
        <v>1006</v>
      </c>
      <c r="B145" s="286" t="s">
        <v>1007</v>
      </c>
      <c r="C145" s="286" t="s">
        <v>422</v>
      </c>
      <c r="D145" s="286" t="s">
        <v>2181</v>
      </c>
      <c r="E145" s="286" t="s">
        <v>429</v>
      </c>
      <c r="F145" s="286" t="s">
        <v>762</v>
      </c>
      <c r="G145" s="286" t="s">
        <v>1008</v>
      </c>
      <c r="H145" s="286" t="s">
        <v>1009</v>
      </c>
      <c r="I145" s="286" t="s">
        <v>1010</v>
      </c>
      <c r="J145" s="286" t="s">
        <v>426</v>
      </c>
      <c r="K145" s="286" t="s">
        <v>1011</v>
      </c>
      <c r="L145" s="287">
        <v>421918737877</v>
      </c>
      <c r="M145" s="286" t="s">
        <v>1012</v>
      </c>
      <c r="N145" s="286"/>
      <c r="O145" s="286"/>
      <c r="P145" s="286"/>
    </row>
    <row r="146" spans="1:16" x14ac:dyDescent="0.2">
      <c r="A146" s="203" t="s">
        <v>1013</v>
      </c>
      <c r="B146" s="286" t="s">
        <v>1014</v>
      </c>
      <c r="C146" s="286" t="s">
        <v>422</v>
      </c>
      <c r="D146" s="286" t="s">
        <v>1015</v>
      </c>
      <c r="E146" s="286" t="s">
        <v>429</v>
      </c>
      <c r="F146" s="286" t="s">
        <v>524</v>
      </c>
      <c r="G146" s="286" t="s">
        <v>1016</v>
      </c>
      <c r="H146" s="286" t="s">
        <v>1017</v>
      </c>
      <c r="I146" s="286" t="s">
        <v>1018</v>
      </c>
      <c r="J146" s="286" t="s">
        <v>424</v>
      </c>
      <c r="K146" s="286" t="s">
        <v>1018</v>
      </c>
      <c r="L146" s="287">
        <v>421903422249</v>
      </c>
      <c r="M146" s="286" t="s">
        <v>1019</v>
      </c>
      <c r="N146" s="286"/>
      <c r="O146" s="286"/>
      <c r="P146" s="286"/>
    </row>
    <row r="147" spans="1:16" x14ac:dyDescent="0.2">
      <c r="A147" s="203" t="s">
        <v>1020</v>
      </c>
      <c r="B147" s="286" t="s">
        <v>1021</v>
      </c>
      <c r="C147" s="286" t="s">
        <v>422</v>
      </c>
      <c r="D147" s="286" t="s">
        <v>1022</v>
      </c>
      <c r="E147" s="286" t="s">
        <v>429</v>
      </c>
      <c r="F147" s="286" t="s">
        <v>1023</v>
      </c>
      <c r="G147" s="286" t="s">
        <v>1024</v>
      </c>
      <c r="H147" s="286" t="s">
        <v>1025</v>
      </c>
      <c r="I147" s="286" t="s">
        <v>1026</v>
      </c>
      <c r="J147" s="286" t="s">
        <v>426</v>
      </c>
      <c r="K147" s="286" t="s">
        <v>1027</v>
      </c>
      <c r="L147" s="287">
        <v>421905641479</v>
      </c>
      <c r="M147" s="286" t="s">
        <v>1028</v>
      </c>
      <c r="N147" s="286"/>
      <c r="O147" s="286"/>
      <c r="P147" s="286"/>
    </row>
    <row r="148" spans="1:16" x14ac:dyDescent="0.2">
      <c r="A148" s="203" t="s">
        <v>2182</v>
      </c>
      <c r="B148" s="286" t="s">
        <v>2183</v>
      </c>
      <c r="C148" s="286" t="s">
        <v>422</v>
      </c>
      <c r="D148" s="286" t="s">
        <v>2184</v>
      </c>
      <c r="E148" s="286" t="s">
        <v>423</v>
      </c>
      <c r="F148" s="286" t="s">
        <v>822</v>
      </c>
      <c r="G148" s="286" t="s">
        <v>2185</v>
      </c>
      <c r="H148" s="286" t="s">
        <v>2186</v>
      </c>
      <c r="I148" s="286" t="s">
        <v>2187</v>
      </c>
      <c r="J148" s="286" t="s">
        <v>426</v>
      </c>
      <c r="K148" s="286" t="s">
        <v>2188</v>
      </c>
      <c r="L148" s="287">
        <v>421902821904</v>
      </c>
      <c r="M148" s="286" t="s">
        <v>2189</v>
      </c>
      <c r="N148" s="286"/>
      <c r="O148" s="286"/>
      <c r="P148" s="286"/>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
      <c r="A2" s="198" t="s">
        <v>1689</v>
      </c>
      <c r="B2" s="204" t="str">
        <f>VLOOKUP(A2,Adr!A:B,2,FALSE)</f>
        <v>ASOCIÁCIA MAŽORETKOVÉHO ŠPORTU SLOVENSKO</v>
      </c>
      <c r="C2" s="196" t="s">
        <v>352</v>
      </c>
      <c r="D2" s="288">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1698</v>
      </c>
      <c r="B3" s="204" t="str">
        <f>VLOOKUP(A3,Adr!A:B,2,FALSE)</f>
        <v>Asociácia športových klubov Inter Bratislava</v>
      </c>
      <c r="C3" s="196" t="s">
        <v>2226</v>
      </c>
      <c r="D3" s="288">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1707</v>
      </c>
      <c r="B4" s="204" t="str">
        <f>VLOOKUP(A4,Adr!A:B,2,FALSE)</f>
        <v>Asociácia športu pre všetkých Slovenskej republiky</v>
      </c>
      <c r="C4" s="196" t="s">
        <v>2263</v>
      </c>
      <c r="D4" s="290">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1384</v>
      </c>
      <c r="B5" s="204" t="str">
        <f>VLOOKUP(A5,Adr!A:B,2,FALSE)</f>
        <v>Deaflympijský výbor Slovenska</v>
      </c>
      <c r="C5" s="185" t="s">
        <v>1481</v>
      </c>
      <c r="D5" s="288">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1384</v>
      </c>
      <c r="B6" s="204" t="str">
        <f>VLOOKUP(A6,Adr!A:B,2,FALSE)</f>
        <v>Deaflympijský výbor Slovenska</v>
      </c>
      <c r="C6" s="185" t="s">
        <v>1495</v>
      </c>
      <c r="D6" s="288">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1384</v>
      </c>
      <c r="B7" s="204" t="str">
        <f>VLOOKUP(A7,Adr!A:B,2,FALSE)</f>
        <v>Deaflympijský výbor Slovenska</v>
      </c>
      <c r="C7" s="196" t="s">
        <v>1496</v>
      </c>
      <c r="D7" s="290">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1384</v>
      </c>
      <c r="B8" s="204" t="str">
        <f>VLOOKUP(A8,Adr!A:B,2,FALSE)</f>
        <v>Deaflympijský výbor Slovenska</v>
      </c>
      <c r="C8" s="196" t="s">
        <v>1497</v>
      </c>
      <c r="D8" s="288">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1384</v>
      </c>
      <c r="B9" s="204" t="str">
        <f>VLOOKUP(A9,Adr!A:B,2,FALSE)</f>
        <v>Deaflympijský výbor Slovenska</v>
      </c>
      <c r="C9" s="169" t="s">
        <v>1498</v>
      </c>
      <c r="D9" s="290">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1384</v>
      </c>
      <c r="B10" s="204" t="str">
        <f>VLOOKUP(A10,Adr!A:B,2,FALSE)</f>
        <v>Deaflympijský výbor Slovenska</v>
      </c>
      <c r="C10" s="196" t="s">
        <v>1499</v>
      </c>
      <c r="D10" s="290">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1384</v>
      </c>
      <c r="B11" s="204" t="str">
        <f>VLOOKUP(A11,Adr!A:B,2,FALSE)</f>
        <v>Deaflympijský výbor Slovenska</v>
      </c>
      <c r="C11" s="185" t="s">
        <v>1500</v>
      </c>
      <c r="D11" s="290">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1384</v>
      </c>
      <c r="B12" s="204" t="str">
        <f>VLOOKUP(A12,Adr!A:B,2,FALSE)</f>
        <v>Deaflympijský výbor Slovenska</v>
      </c>
      <c r="C12" s="185" t="s">
        <v>1501</v>
      </c>
      <c r="D12" s="288">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1384</v>
      </c>
      <c r="B13" s="204" t="str">
        <f>VLOOKUP(A13,Adr!A:B,2,FALSE)</f>
        <v>Deaflympijský výbor Slovenska</v>
      </c>
      <c r="C13" s="185" t="s">
        <v>1502</v>
      </c>
      <c r="D13" s="288">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1384</v>
      </c>
      <c r="B14" s="204" t="str">
        <f>VLOOKUP(A14,Adr!A:B,2,FALSE)</f>
        <v>Deaflympijský výbor Slovenska</v>
      </c>
      <c r="C14" s="185" t="s">
        <v>1503</v>
      </c>
      <c r="D14" s="288">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1384</v>
      </c>
      <c r="B15" s="204" t="str">
        <f>VLOOKUP(A15,Adr!A:B,2,FALSE)</f>
        <v>Deaflympijský výbor Slovenska</v>
      </c>
      <c r="C15" s="190" t="s">
        <v>1504</v>
      </c>
      <c r="D15" s="289">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1384</v>
      </c>
      <c r="B16" s="204" t="str">
        <f>VLOOKUP(A16,Adr!A:B,2,FALSE)</f>
        <v>Deaflympijský výbor Slovenska</v>
      </c>
      <c r="C16" s="190" t="s">
        <v>1505</v>
      </c>
      <c r="D16" s="289">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1384</v>
      </c>
      <c r="B17" s="204" t="str">
        <f>VLOOKUP(A17,Adr!A:B,2,FALSE)</f>
        <v>Deaflympijský výbor Slovenska</v>
      </c>
      <c r="C17" s="196" t="s">
        <v>1506</v>
      </c>
      <c r="D17" s="290">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1384</v>
      </c>
      <c r="B18" s="204" t="str">
        <f>VLOOKUP(A18,Adr!A:B,2,FALSE)</f>
        <v>Deaflympijský výbor Slovenska</v>
      </c>
      <c r="C18" s="169" t="s">
        <v>1507</v>
      </c>
      <c r="D18" s="289">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1384</v>
      </c>
      <c r="B19" s="204" t="str">
        <f>VLOOKUP(A19,Adr!A:B,2,FALSE)</f>
        <v>Deaflympijský výbor Slovenska</v>
      </c>
      <c r="C19" s="196" t="s">
        <v>1508</v>
      </c>
      <c r="D19" s="290">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1384</v>
      </c>
      <c r="B20" s="204" t="str">
        <f>VLOOKUP(A20,Adr!A:B,2,FALSE)</f>
        <v>Deaflympijský výbor Slovenska</v>
      </c>
      <c r="C20" s="196" t="s">
        <v>2225</v>
      </c>
      <c r="D20" s="290">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1713</v>
      </c>
      <c r="B21" s="204" t="str">
        <f>VLOOKUP(A21,Adr!A:B,2,FALSE)</f>
        <v>Gladiators TnUAD Trenčín n.o</v>
      </c>
      <c r="C21" s="185" t="s">
        <v>2190</v>
      </c>
      <c r="D21" s="288">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1723</v>
      </c>
      <c r="B22" s="204" t="str">
        <f>VLOOKUP(A22,Adr!A:B,2,FALSE)</f>
        <v>HC UNIZA</v>
      </c>
      <c r="C22" s="196" t="s">
        <v>2190</v>
      </c>
      <c r="D22" s="290">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1732</v>
      </c>
      <c r="B23" s="204" t="str">
        <f>VLOOKUP(A23,Adr!A:B,2,FALSE)</f>
        <v>Hlavné mesto Slovenskej republiky Bratislava</v>
      </c>
      <c r="C23" s="185" t="s">
        <v>2227</v>
      </c>
      <c r="D23" s="288">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1742</v>
      </c>
      <c r="B24" s="204" t="str">
        <f>VLOOKUP(A24,Adr!A:B,2,FALSE)</f>
        <v>Hokejový klub UMB</v>
      </c>
      <c r="C24" s="196" t="s">
        <v>2190</v>
      </c>
      <c r="D24" s="290">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1749</v>
      </c>
      <c r="B25" s="204" t="str">
        <f>VLOOKUP(A25,Adr!A:B,2,FALSE)</f>
        <v>iCompete Natural Slovakia</v>
      </c>
      <c r="C25" s="185" t="s">
        <v>352</v>
      </c>
      <c r="D25" s="288">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1757</v>
      </c>
      <c r="B26" s="204" t="str">
        <f>VLOOKUP(A26,Adr!A:B,2,FALSE)</f>
        <v>Jachtklub Akademik Technická univerzita Košice</v>
      </c>
      <c r="C26" s="196" t="s">
        <v>2228</v>
      </c>
      <c r="D26" s="290">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1765</v>
      </c>
      <c r="B27" s="204" t="str">
        <f>VLOOKUP(A27,Adr!A:B,2,FALSE)</f>
        <v>JUDO CLUB Bardejov o. z.</v>
      </c>
      <c r="C27" s="185" t="s">
        <v>2229</v>
      </c>
      <c r="D27" s="290">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1775</v>
      </c>
      <c r="B28" s="204" t="str">
        <f>VLOOKUP(A28,Adr!A:B,2,FALSE)</f>
        <v>Kajak &amp; kanoe klub Komárno, o.z.</v>
      </c>
      <c r="C28" s="196" t="s">
        <v>2230</v>
      </c>
      <c r="D28" s="290">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1784</v>
      </c>
      <c r="B29" s="204" t="str">
        <f>VLOOKUP(A29,Adr!A:B,2,FALSE)</f>
        <v>Klub gymnastických športov Slávia Trnava</v>
      </c>
      <c r="C29" s="185" t="s">
        <v>2231</v>
      </c>
      <c r="D29" s="288">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1794</v>
      </c>
      <c r="B30" s="204" t="str">
        <f>VLOOKUP(A30,Adr!A:B,2,FALSE)</f>
        <v>Klub orientačného behu ATU Košice</v>
      </c>
      <c r="C30" s="190" t="s">
        <v>2232</v>
      </c>
      <c r="D30" s="289">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1800</v>
      </c>
      <c r="B31" s="204" t="str">
        <f>VLOOKUP(A31,Adr!A:B,2,FALSE)</f>
        <v>Klub plaveckých športov Nereus Žilina, o. z.</v>
      </c>
      <c r="C31" s="185" t="s">
        <v>2233</v>
      </c>
      <c r="D31" s="288">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1808</v>
      </c>
      <c r="B32" s="204" t="str">
        <f>VLOOKUP(A32,Adr!A:B,2,FALSE)</f>
        <v>Klub sálového futbalu Športový klub Prednádražie Trnava</v>
      </c>
      <c r="C32" s="196" t="s">
        <v>2234</v>
      </c>
      <c r="D32" s="290">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1392</v>
      </c>
      <c r="B33" s="204" t="str">
        <f>VLOOKUP(A33,Adr!A:B,2,FALSE)</f>
        <v>Klub slovenských turistov</v>
      </c>
      <c r="C33" s="185" t="s">
        <v>1681</v>
      </c>
      <c r="D33" s="288">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1816</v>
      </c>
      <c r="B34" s="204" t="str">
        <f>VLOOKUP(A34,Adr!A:B,2,FALSE)</f>
        <v>MAMMAL - Slovenský zväz MMA</v>
      </c>
      <c r="C34" s="196" t="s">
        <v>352</v>
      </c>
      <c r="D34" s="289">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1825</v>
      </c>
      <c r="B35" s="204" t="str">
        <f>VLOOKUP(A35,Adr!A:B,2,FALSE)</f>
        <v>Maratón klub Rajec</v>
      </c>
      <c r="C35" s="196" t="s">
        <v>2235</v>
      </c>
      <c r="D35" s="289">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1836</v>
      </c>
      <c r="B36" s="204" t="str">
        <f>VLOOKUP(A36,Adr!A:B,2,FALSE)</f>
        <v>Mládežnícka basketbalová akadémia Prievidza</v>
      </c>
      <c r="C36" s="196" t="s">
        <v>2236</v>
      </c>
      <c r="D36" s="290">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1845</v>
      </c>
      <c r="B37" s="204" t="str">
        <f>VLOOKUP(A37,Adr!A:B,2,FALSE)</f>
        <v>Občianske združenie "Športový klub DELFÍN Nitra"</v>
      </c>
      <c r="C37" s="197" t="s">
        <v>2237</v>
      </c>
      <c r="D37" s="291">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1853</v>
      </c>
      <c r="B38" s="204" t="str">
        <f>VLOOKUP(A38,Adr!A:B,2,FALSE)</f>
        <v>OCRA Slovakia</v>
      </c>
      <c r="C38" s="169" t="s">
        <v>2267</v>
      </c>
      <c r="D38" s="289">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1862</v>
      </c>
      <c r="B39" s="204" t="str">
        <f>VLOOKUP(A39,Adr!A:B,2,FALSE)</f>
        <v>Philosophers Nitra</v>
      </c>
      <c r="C39" s="196" t="s">
        <v>2190</v>
      </c>
      <c r="D39" s="290">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1869</v>
      </c>
      <c r="B40" s="204" t="str">
        <f>VLOOKUP(A40,Adr!A:B,2,FALSE)</f>
        <v>PIRANA Sport Club</v>
      </c>
      <c r="C40" s="185" t="s">
        <v>2238</v>
      </c>
      <c r="D40" s="288">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1879</v>
      </c>
      <c r="B41" s="204" t="str">
        <f>VLOOKUP(A41,Adr!A:B,2,FALSE)</f>
        <v>Pohyb ako dar</v>
      </c>
      <c r="C41" s="196" t="s">
        <v>2239</v>
      </c>
      <c r="D41" s="290">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1886</v>
      </c>
      <c r="B42" s="204" t="str">
        <f>VLOOKUP(A42,Adr!A:B,2,FALSE)</f>
        <v>SKI CLUB VRÁTNA</v>
      </c>
      <c r="C42" s="196" t="s">
        <v>2240</v>
      </c>
      <c r="D42" s="288">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1">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89">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8">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8">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89">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0">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8">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1509</v>
      </c>
      <c r="D50" s="288">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1510</v>
      </c>
      <c r="D51" s="288">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0">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89">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89">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0">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1512</v>
      </c>
      <c r="D56" s="289">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1511</v>
      </c>
      <c r="D57" s="290">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1898</v>
      </c>
      <c r="B58" s="204" t="str">
        <f>VLOOKUP(A58,Adr!A:B,2,FALSE)</f>
        <v>Slovenská asociácia naturálnej kulturistiky</v>
      </c>
      <c r="C58" s="185" t="s">
        <v>352</v>
      </c>
      <c r="D58" s="290">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8">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8">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ht="20.399999999999999" x14ac:dyDescent="0.2">
      <c r="A61" s="166" t="s">
        <v>518</v>
      </c>
      <c r="B61" s="204" t="str">
        <f>VLOOKUP(A61,Adr!A:B,2,FALSE)</f>
        <v>Slovenská asociácia Taekwondo WT</v>
      </c>
      <c r="C61" s="196" t="s">
        <v>1483</v>
      </c>
      <c r="D61" s="290">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1513</v>
      </c>
      <c r="D62" s="288">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1411</v>
      </c>
      <c r="B63" s="204" t="str">
        <f>VLOOKUP(A63,Adr!A:B,2,FALSE)</f>
        <v>Slovenská asociácia univerzitného športu</v>
      </c>
      <c r="C63" s="185" t="s">
        <v>1493</v>
      </c>
      <c r="D63" s="288">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1909</v>
      </c>
      <c r="B64" s="204" t="str">
        <f>VLOOKUP(A64,Adr!A:B,2,FALSE)</f>
        <v>SLOVENSKÁ ASOCIÁCIA ZLATOKOPOV</v>
      </c>
      <c r="C64" s="169" t="s">
        <v>352</v>
      </c>
      <c r="D64" s="289">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1418</v>
      </c>
      <c r="B65" s="204" t="str">
        <f>VLOOKUP(A65,Adr!A:B,2,FALSE)</f>
        <v>Slovenská asociácia zrakovo postihnutých športovcov</v>
      </c>
      <c r="C65" s="169" t="s">
        <v>1481</v>
      </c>
      <c r="D65" s="289">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8">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89">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89">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2191</v>
      </c>
      <c r="D69" s="288">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2192</v>
      </c>
      <c r="D70" s="291">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2193</v>
      </c>
      <c r="D71" s="290">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2194</v>
      </c>
      <c r="D72" s="290">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2195</v>
      </c>
      <c r="D73" s="290">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1514</v>
      </c>
      <c r="D74" s="290">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2196</v>
      </c>
      <c r="D75" s="289">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1920</v>
      </c>
      <c r="B76" s="204" t="str">
        <f>VLOOKUP(A76,Adr!A:B,2,FALSE)</f>
        <v>SLOVENSKÁ CYKLOTRIALOVÁ ÚNIA</v>
      </c>
      <c r="C76" s="196" t="s">
        <v>2267</v>
      </c>
      <c r="D76" s="290">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1929</v>
      </c>
      <c r="B77" s="204" t="str">
        <f>VLOOKUP(A77,Adr!A:B,2,FALSE)</f>
        <v>Slovenská Escrima Wing Tsun Organizácia (SEWTO)</v>
      </c>
      <c r="C77" s="185" t="s">
        <v>352</v>
      </c>
      <c r="D77" s="288">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1939</v>
      </c>
      <c r="B78" s="204" t="str">
        <f>VLOOKUP(A78,Adr!A:B,2,FALSE)</f>
        <v>Slovenská federácia karate a bojových umení</v>
      </c>
      <c r="C78" s="196" t="s">
        <v>352</v>
      </c>
      <c r="D78" s="288">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1939</v>
      </c>
      <c r="B79" s="204" t="str">
        <f>VLOOKUP(A79,Adr!A:B,2,FALSE)</f>
        <v>Slovenská federácia karate a bojových umení</v>
      </c>
      <c r="C79" s="185" t="s">
        <v>2241</v>
      </c>
      <c r="D79" s="288">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89">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1946</v>
      </c>
      <c r="B81" s="204" t="str">
        <f>VLOOKUP(A81,Adr!A:B,2,FALSE)</f>
        <v>Slovenská footgolfová asociácia</v>
      </c>
      <c r="C81" s="169" t="s">
        <v>352</v>
      </c>
      <c r="D81" s="289">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89">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1484</v>
      </c>
      <c r="D83" s="289">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1515</v>
      </c>
      <c r="D84" s="290">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2242</v>
      </c>
      <c r="D85" s="290">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89">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2197</v>
      </c>
      <c r="D87" s="288">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2243</v>
      </c>
      <c r="D88" s="289">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1957</v>
      </c>
      <c r="B89" s="204" t="str">
        <f>VLOOKUP(A89,Adr!A:B,2,FALSE)</f>
        <v>Slovenská hokejbalová únia</v>
      </c>
      <c r="C89" s="169" t="s">
        <v>2267</v>
      </c>
      <c r="D89" s="289">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1957</v>
      </c>
      <c r="B90" s="204" t="str">
        <f>VLOOKUP(A90,Adr!A:B,2,FALSE)</f>
        <v>Slovenská hokejbalová únia</v>
      </c>
      <c r="C90" s="185" t="s">
        <v>352</v>
      </c>
      <c r="D90" s="289">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1957</v>
      </c>
      <c r="B91" s="204" t="str">
        <f>VLOOKUP(A91,Adr!A:B,2,FALSE)</f>
        <v>Slovenská hokejbalová únia</v>
      </c>
      <c r="C91" s="197" t="s">
        <v>2244</v>
      </c>
      <c r="D91" s="291">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89">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1">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8">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1516</v>
      </c>
      <c r="D95" s="290">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1517</v>
      </c>
      <c r="D96" s="290">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1518</v>
      </c>
      <c r="D97" s="288">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1519</v>
      </c>
      <c r="D98" s="288">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1520</v>
      </c>
      <c r="D99" s="290">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1521</v>
      </c>
      <c r="D100" s="290">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1522</v>
      </c>
      <c r="D101" s="288">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1523</v>
      </c>
      <c r="D102" s="288">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1524</v>
      </c>
      <c r="D103" s="288">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1525</v>
      </c>
      <c r="D104" s="288">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1526</v>
      </c>
      <c r="D105" s="288">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1527</v>
      </c>
      <c r="D106" s="288">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1528</v>
      </c>
      <c r="D107" s="288">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1529</v>
      </c>
      <c r="D108" s="288">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1530</v>
      </c>
      <c r="D109" s="288">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1531</v>
      </c>
      <c r="D110" s="290">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2198</v>
      </c>
      <c r="D111" s="290">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1532</v>
      </c>
      <c r="D112" s="290">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1533</v>
      </c>
      <c r="D113" s="289">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1534</v>
      </c>
      <c r="D114" s="289">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1535</v>
      </c>
      <c r="D115" s="290">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1536</v>
      </c>
      <c r="D116" s="288">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1537</v>
      </c>
      <c r="D117" s="290">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2199</v>
      </c>
      <c r="D118" s="288">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1538</v>
      </c>
      <c r="D119" s="289">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1539</v>
      </c>
      <c r="D120" s="289">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1540</v>
      </c>
      <c r="D121" s="288">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1541</v>
      </c>
      <c r="D122" s="289">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1542</v>
      </c>
      <c r="D123" s="289">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1543</v>
      </c>
      <c r="D124" s="288">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1544</v>
      </c>
      <c r="D125" s="288">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1545</v>
      </c>
      <c r="D126" s="288">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1546</v>
      </c>
      <c r="D127" s="288">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1547</v>
      </c>
      <c r="D128" s="288">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1548</v>
      </c>
      <c r="D129" s="290">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1549</v>
      </c>
      <c r="D130" s="288">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1550</v>
      </c>
      <c r="D131" s="288">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1551</v>
      </c>
      <c r="D132" s="288">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1552</v>
      </c>
      <c r="D133" s="288">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1553</v>
      </c>
      <c r="D134" s="290">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8">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1965</v>
      </c>
      <c r="B136" s="204" t="str">
        <f>VLOOKUP(A136,Adr!A:B,2,FALSE)</f>
        <v>Slovenská lukostrelecká asociácia 3D</v>
      </c>
      <c r="C136" s="185" t="s">
        <v>352</v>
      </c>
      <c r="D136" s="288">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0">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1554</v>
      </c>
      <c r="D138" s="289">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1555</v>
      </c>
      <c r="D139" s="288">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8">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1556</v>
      </c>
      <c r="D141" s="290">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1427</v>
      </c>
      <c r="B142" s="204" t="str">
        <f>VLOOKUP(A142,Adr!A:B,2,FALSE)</f>
        <v>Slovenská nohejbalová asociácia</v>
      </c>
      <c r="C142" s="196" t="s">
        <v>352</v>
      </c>
      <c r="D142" s="290">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1974</v>
      </c>
      <c r="B143" s="204" t="str">
        <f>VLOOKUP(A143,Adr!A:B,2,FALSE)</f>
        <v>SLOVENSKÁ PADELOVÁ ASOCIÁCIA</v>
      </c>
      <c r="C143" s="197" t="s">
        <v>2267</v>
      </c>
      <c r="D143" s="291">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8">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1557</v>
      </c>
      <c r="D145" s="290">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1558</v>
      </c>
      <c r="D146" s="290">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1559</v>
      </c>
      <c r="D147" s="288">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1561</v>
      </c>
      <c r="D148" s="288">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1560</v>
      </c>
      <c r="D149" s="288">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1562</v>
      </c>
      <c r="D150" s="288">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1563</v>
      </c>
      <c r="D151" s="289">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1564</v>
      </c>
      <c r="D152" s="288">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1565</v>
      </c>
      <c r="D153" s="289">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1566</v>
      </c>
      <c r="D154" s="288">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1567</v>
      </c>
      <c r="D155" s="290">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8">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8">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1568</v>
      </c>
      <c r="D158" s="289">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1569</v>
      </c>
      <c r="D159" s="288">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1570</v>
      </c>
      <c r="D160" s="289">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0">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8">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8">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
      <c r="A164" s="166" t="s">
        <v>649</v>
      </c>
      <c r="B164" s="204" t="str">
        <f>VLOOKUP(A164,Adr!A:B,2,FALSE)</f>
        <v>Slovenská triatlonová únia</v>
      </c>
      <c r="C164" s="196" t="s">
        <v>1485</v>
      </c>
      <c r="D164" s="290">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1571</v>
      </c>
      <c r="D165" s="290">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1572</v>
      </c>
      <c r="D166" s="288">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1573</v>
      </c>
      <c r="D167" s="291">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89">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8">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1574</v>
      </c>
      <c r="D170" s="289">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2200</v>
      </c>
      <c r="D171" s="288">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1579</v>
      </c>
      <c r="D172" s="288">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1575</v>
      </c>
      <c r="D173" s="290">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1576</v>
      </c>
      <c r="D174" s="288">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2201</v>
      </c>
      <c r="D175" s="289">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1581</v>
      </c>
      <c r="D176" s="288">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1577</v>
      </c>
      <c r="D177" s="288">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1578</v>
      </c>
      <c r="D178" s="289">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1580</v>
      </c>
      <c r="D179" s="290">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1582</v>
      </c>
      <c r="D180" s="288">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1982</v>
      </c>
      <c r="B181" s="204" t="str">
        <f>VLOOKUP(A181,Adr!A:B,2,FALSE)</f>
        <v>Slovenský bežecký spolok</v>
      </c>
      <c r="C181" s="196" t="s">
        <v>2263</v>
      </c>
      <c r="D181" s="290">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8">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8">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8">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8">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1437</v>
      </c>
      <c r="B186" s="204" t="str">
        <f>VLOOKUP(A186,Adr!A:B,2,FALSE)</f>
        <v>Slovenský cykloklub</v>
      </c>
      <c r="C186" s="185" t="s">
        <v>1682</v>
      </c>
      <c r="D186" s="288">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8">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8">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8">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1486</v>
      </c>
      <c r="D190" s="289">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1583</v>
      </c>
      <c r="D191" s="288">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1584</v>
      </c>
      <c r="D192" s="289">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1993</v>
      </c>
      <c r="B193" s="204" t="str">
        <f>VLOOKUP(A193,Adr!A:B,2,FALSE)</f>
        <v>Slovenský kolkársky zväz</v>
      </c>
      <c r="C193" s="196" t="s">
        <v>352</v>
      </c>
      <c r="D193" s="288">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8">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1585</v>
      </c>
      <c r="D195" s="289">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8">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1586</v>
      </c>
      <c r="D197" s="288">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2202</v>
      </c>
      <c r="D198" s="288">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8">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0">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735</v>
      </c>
      <c r="B201" s="204" t="str">
        <f>VLOOKUP(A201,Adr!A:B,2,FALSE)</f>
        <v>Slovenský olympijský a športový výbor</v>
      </c>
      <c r="C201" s="190" t="s">
        <v>2264</v>
      </c>
      <c r="D201" s="289">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735</v>
      </c>
      <c r="B202" s="204" t="str">
        <f>VLOOKUP(A202,Adr!A:B,2,FALSE)</f>
        <v>Slovenský olympijský a športový výbor</v>
      </c>
      <c r="C202" s="190" t="s">
        <v>1373</v>
      </c>
      <c r="D202" s="289">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735</v>
      </c>
      <c r="B203" s="204" t="str">
        <f>VLOOKUP(A203,Adr!A:B,2,FALSE)</f>
        <v>Slovenský olympijský a športový výbor</v>
      </c>
      <c r="C203" s="196" t="s">
        <v>1374</v>
      </c>
      <c r="D203" s="288">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735</v>
      </c>
      <c r="B204" s="204" t="str">
        <f>VLOOKUP(A204,Adr!A:B,2,FALSE)</f>
        <v>Slovenský olympijský a športový výbor</v>
      </c>
      <c r="C204" s="196" t="s">
        <v>1372</v>
      </c>
      <c r="D204" s="288">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1494</v>
      </c>
      <c r="D205" s="290">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1371</v>
      </c>
      <c r="D206" s="289">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2279</v>
      </c>
      <c r="D207" s="288">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2272</v>
      </c>
      <c r="D208" s="288">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2273</v>
      </c>
      <c r="D209" s="289">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735</v>
      </c>
      <c r="B210" s="204" t="str">
        <f>VLOOKUP(A210,Adr!A:B,2,FALSE)</f>
        <v>Slovenský olympijský a športový výbor</v>
      </c>
      <c r="C210" s="196" t="s">
        <v>2275</v>
      </c>
      <c r="D210" s="290">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735</v>
      </c>
      <c r="B211" s="204" t="str">
        <f>VLOOKUP(A211,Adr!A:B,2,FALSE)</f>
        <v>Slovenský olympijský a športový výbor</v>
      </c>
      <c r="C211" s="196" t="s">
        <v>2276</v>
      </c>
      <c r="D211" s="288">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735</v>
      </c>
      <c r="B212" s="204" t="str">
        <f>VLOOKUP(A212,Adr!A:B,2,FALSE)</f>
        <v>Slovenský olympijský a športový výbor</v>
      </c>
      <c r="C212" s="197" t="s">
        <v>2277</v>
      </c>
      <c r="D212" s="291">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735</v>
      </c>
      <c r="B213" s="204" t="str">
        <f>VLOOKUP(A213,Adr!A:B,2,FALSE)</f>
        <v>Slovenský olympijský a športový výbor</v>
      </c>
      <c r="C213" s="196" t="s">
        <v>2278</v>
      </c>
      <c r="D213" s="290">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2274</v>
      </c>
      <c r="D214" s="290">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735</v>
      </c>
      <c r="B215" s="204" t="str">
        <f>VLOOKUP(A215,Adr!A:B,2,FALSE)</f>
        <v>Slovenský olympijský a športový výbor</v>
      </c>
      <c r="C215" s="196" t="s">
        <v>2268</v>
      </c>
      <c r="D215" s="288">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1447</v>
      </c>
      <c r="B216" s="204" t="str">
        <f>VLOOKUP(A216,Adr!A:B,2,FALSE)</f>
        <v>Slovenský paralympijský výbor</v>
      </c>
      <c r="C216" s="196" t="s">
        <v>1480</v>
      </c>
      <c r="D216" s="288">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1447</v>
      </c>
      <c r="B217" s="204" t="str">
        <f>VLOOKUP(A217,Adr!A:B,2,FALSE)</f>
        <v>Slovenský paralympijský výbor</v>
      </c>
      <c r="C217" s="196" t="s">
        <v>1587</v>
      </c>
      <c r="D217" s="290">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1447</v>
      </c>
      <c r="B218" s="204" t="str">
        <f>VLOOKUP(A218,Adr!A:B,2,FALSE)</f>
        <v>Slovenský paralympijský výbor</v>
      </c>
      <c r="C218" s="190" t="s">
        <v>1588</v>
      </c>
      <c r="D218" s="289">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1447</v>
      </c>
      <c r="B219" s="204" t="str">
        <f>VLOOKUP(A219,Adr!A:B,2,FALSE)</f>
        <v>Slovenský paralympijský výbor</v>
      </c>
      <c r="C219" s="196" t="s">
        <v>2203</v>
      </c>
      <c r="D219" s="288">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1447</v>
      </c>
      <c r="B220" s="204" t="str">
        <f>VLOOKUP(A220,Adr!A:B,2,FALSE)</f>
        <v>Slovenský paralympijský výbor</v>
      </c>
      <c r="C220" s="185" t="s">
        <v>1590</v>
      </c>
      <c r="D220" s="288">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1447</v>
      </c>
      <c r="B221" s="204" t="str">
        <f>VLOOKUP(A221,Adr!A:B,2,FALSE)</f>
        <v>Slovenský paralympijský výbor</v>
      </c>
      <c r="C221" s="196" t="s">
        <v>1589</v>
      </c>
      <c r="D221" s="288">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1447</v>
      </c>
      <c r="B222" s="204" t="str">
        <f>VLOOKUP(A222,Adr!A:B,2,FALSE)</f>
        <v>Slovenský paralympijský výbor</v>
      </c>
      <c r="C222" s="185" t="s">
        <v>1591</v>
      </c>
      <c r="D222" s="288">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1447</v>
      </c>
      <c r="B223" s="204" t="str">
        <f>VLOOKUP(A223,Adr!A:B,2,FALSE)</f>
        <v>Slovenský paralympijský výbor</v>
      </c>
      <c r="C223" s="196" t="s">
        <v>1592</v>
      </c>
      <c r="D223" s="290">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1447</v>
      </c>
      <c r="B224" s="204" t="str">
        <f>VLOOKUP(A224,Adr!A:B,2,FALSE)</f>
        <v>Slovenský paralympijský výbor</v>
      </c>
      <c r="C224" s="196" t="s">
        <v>2204</v>
      </c>
      <c r="D224" s="290">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1447</v>
      </c>
      <c r="B225" s="204" t="str">
        <f>VLOOKUP(A225,Adr!A:B,2,FALSE)</f>
        <v>Slovenský paralympijský výbor</v>
      </c>
      <c r="C225" s="196" t="s">
        <v>1593</v>
      </c>
      <c r="D225" s="290">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1447</v>
      </c>
      <c r="B226" s="204" t="str">
        <f>VLOOKUP(A226,Adr!A:B,2,FALSE)</f>
        <v>Slovenský paralympijský výbor</v>
      </c>
      <c r="C226" s="185" t="s">
        <v>1594</v>
      </c>
      <c r="D226" s="288">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1447</v>
      </c>
      <c r="B227" s="204" t="str">
        <f>VLOOKUP(A227,Adr!A:B,2,FALSE)</f>
        <v>Slovenský paralympijský výbor</v>
      </c>
      <c r="C227" s="185" t="s">
        <v>2265</v>
      </c>
      <c r="D227" s="288">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8">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1595</v>
      </c>
      <c r="D229" s="290">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8">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2205</v>
      </c>
      <c r="D231" s="288">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2206</v>
      </c>
      <c r="D232" s="290">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1596</v>
      </c>
      <c r="D233" s="288">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1597</v>
      </c>
      <c r="D234" s="289">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2207</v>
      </c>
      <c r="D235" s="290">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1598</v>
      </c>
      <c r="D236" s="290">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2266</v>
      </c>
      <c r="D237" s="291">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89">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1599</v>
      </c>
      <c r="D239" s="290">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1601</v>
      </c>
      <c r="D240" s="288">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1600</v>
      </c>
      <c r="D241" s="289">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1602</v>
      </c>
      <c r="D242" s="290">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1603</v>
      </c>
      <c r="D243" s="288">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1604</v>
      </c>
      <c r="D244" s="288">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1605</v>
      </c>
      <c r="D245" s="288">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1606</v>
      </c>
      <c r="D246" s="289">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1607</v>
      </c>
      <c r="D247" s="288">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2208</v>
      </c>
      <c r="D248" s="290">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2209</v>
      </c>
      <c r="D249" s="288">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1608</v>
      </c>
      <c r="D250" s="288">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1609</v>
      </c>
      <c r="D251" s="289">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1610</v>
      </c>
      <c r="D252" s="288">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2245</v>
      </c>
      <c r="D253" s="288">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0">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1487</v>
      </c>
      <c r="D255" s="288">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2246</v>
      </c>
      <c r="D256" s="290">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89">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1611</v>
      </c>
      <c r="D258" s="288">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8">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2210</v>
      </c>
      <c r="D260" s="288">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1612</v>
      </c>
      <c r="D261" s="290">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1613</v>
      </c>
      <c r="D262" s="288">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1614</v>
      </c>
      <c r="D263" s="290">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1615</v>
      </c>
      <c r="D264" s="288">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1616</v>
      </c>
      <c r="D265" s="288">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1617</v>
      </c>
      <c r="D266" s="288">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1618</v>
      </c>
      <c r="D267" s="288">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89">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x14ac:dyDescent="0.2">
      <c r="A269" s="202" t="s">
        <v>794</v>
      </c>
      <c r="B269" s="204" t="str">
        <f>VLOOKUP(A269,Adr!A:B,2,FALSE)</f>
        <v>Slovenský veslársky zväz</v>
      </c>
      <c r="C269" s="190" t="s">
        <v>1488</v>
      </c>
      <c r="D269" s="289">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1619</v>
      </c>
      <c r="D270" s="289">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1620</v>
      </c>
      <c r="D271" s="290">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1621</v>
      </c>
      <c r="D272" s="288">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89">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1622</v>
      </c>
      <c r="D274" s="288">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2211</v>
      </c>
      <c r="D275" s="288">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1623</v>
      </c>
      <c r="D276" s="288">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1624</v>
      </c>
      <c r="D277" s="288">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1625</v>
      </c>
      <c r="D278" s="288">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2212</v>
      </c>
      <c r="D279" s="288">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1626</v>
      </c>
      <c r="D280" s="288">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1627</v>
      </c>
      <c r="D281" s="288">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1628</v>
      </c>
      <c r="D282" s="288">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8">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1489</v>
      </c>
      <c r="D284" s="288">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89">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1633</v>
      </c>
      <c r="D286" s="289">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1629</v>
      </c>
      <c r="D287" s="288">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2213</v>
      </c>
      <c r="D288" s="288">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1630</v>
      </c>
      <c r="D289" s="288">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2214</v>
      </c>
      <c r="D290" s="288">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2215</v>
      </c>
      <c r="D291" s="288">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1631</v>
      </c>
      <c r="D292" s="290">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1632</v>
      </c>
      <c r="D293" s="288">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2216</v>
      </c>
      <c r="D294" s="290">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0">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0">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1490</v>
      </c>
      <c r="D297" s="289">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1634</v>
      </c>
      <c r="D298" s="288">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1635</v>
      </c>
      <c r="D299" s="288">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1636</v>
      </c>
      <c r="D300" s="288">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1637</v>
      </c>
      <c r="D301" s="288">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1638</v>
      </c>
      <c r="D302" s="290">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1639</v>
      </c>
      <c r="D303" s="290">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1640</v>
      </c>
      <c r="D304" s="290">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1641</v>
      </c>
      <c r="D305" s="288">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1680</v>
      </c>
      <c r="D306" s="289">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0">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0">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8">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2002</v>
      </c>
      <c r="B310" s="204" t="str">
        <f>VLOOKUP(A310,Adr!A:B,2,FALSE)</f>
        <v>Slovenský zväz hasičského športu</v>
      </c>
      <c r="C310" s="185" t="s">
        <v>2267</v>
      </c>
      <c r="D310" s="288">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2009</v>
      </c>
      <c r="B311" s="204" t="str">
        <f>VLOOKUP(A311,Adr!A:B,2,FALSE)</f>
        <v>Slovenský zväz integrovaného tanca a tanečného športu</v>
      </c>
      <c r="C311" s="196" t="s">
        <v>352</v>
      </c>
      <c r="D311" s="288">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0">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1642</v>
      </c>
      <c r="D313" s="291">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8">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1643</v>
      </c>
      <c r="D315" s="288">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1644</v>
      </c>
      <c r="D316" s="288">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1645</v>
      </c>
      <c r="D317" s="288">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1646</v>
      </c>
      <c r="D318" s="288">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1647</v>
      </c>
      <c r="D319" s="288">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1648</v>
      </c>
      <c r="D320" s="288">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89">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1491</v>
      </c>
      <c r="D322" s="289">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1649</v>
      </c>
      <c r="D323" s="288">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2247</v>
      </c>
      <c r="D324" s="289">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89">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1650</v>
      </c>
      <c r="D326" s="290">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1651</v>
      </c>
      <c r="D327" s="288">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888</v>
      </c>
      <c r="B328" s="204" t="str">
        <f>VLOOKUP(A328,Adr!A:B,2,FALSE)</f>
        <v>Slovenský zväz kickboxu</v>
      </c>
      <c r="C328" s="196" t="s">
        <v>2281</v>
      </c>
      <c r="D328" s="290">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2248</v>
      </c>
      <c r="D329" s="290">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89">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2021</v>
      </c>
      <c r="B331" s="204" t="str">
        <f>VLOOKUP(A331,Adr!A:B,2,FALSE)</f>
        <v>Slovenský zväz malého futbalu</v>
      </c>
      <c r="C331" s="185" t="s">
        <v>352</v>
      </c>
      <c r="D331" s="288">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0">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8">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8">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8">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2028</v>
      </c>
      <c r="B336" s="204" t="str">
        <f>VLOOKUP(A336,Adr!A:B,2,FALSE)</f>
        <v>Slovenský zväz rádioamatérov</v>
      </c>
      <c r="C336" s="185" t="s">
        <v>2267</v>
      </c>
      <c r="D336" s="288">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8">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8">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2217</v>
      </c>
      <c r="D339" s="288">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2218</v>
      </c>
      <c r="D340" s="290">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2219</v>
      </c>
      <c r="D341" s="290">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1460</v>
      </c>
      <c r="B342" s="204" t="str">
        <f>VLOOKUP(A342,Adr!A:B,2,FALSE)</f>
        <v>Slovenský zväz športovcov s mentálnym postihnutím</v>
      </c>
      <c r="C342" s="185" t="s">
        <v>1481</v>
      </c>
      <c r="D342" s="288">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8">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8">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2038</v>
      </c>
      <c r="B345" s="204" t="str">
        <f>VLOOKUP(A345,Adr!A:B,2,FALSE)</f>
        <v>Slovenský zväz Taekwon-Do ITF</v>
      </c>
      <c r="C345" s="185" t="s">
        <v>352</v>
      </c>
      <c r="D345" s="288">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8">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1466</v>
      </c>
      <c r="B347" s="204" t="str">
        <f>VLOOKUP(A347,Adr!A:B,2,FALSE)</f>
        <v>Slovenský zväz telesne postihnutých športovcov</v>
      </c>
      <c r="C347" s="169" t="s">
        <v>1482</v>
      </c>
      <c r="D347" s="289">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1466</v>
      </c>
      <c r="B348" s="204" t="str">
        <f>VLOOKUP(A348,Adr!A:B,2,FALSE)</f>
        <v>Slovenský zväz telesne postihnutých športovcov</v>
      </c>
      <c r="C348" s="185" t="s">
        <v>1652</v>
      </c>
      <c r="D348" s="288">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1466</v>
      </c>
      <c r="B349" s="204" t="str">
        <f>VLOOKUP(A349,Adr!A:B,2,FALSE)</f>
        <v>Slovenský zväz telesne postihnutých športovcov</v>
      </c>
      <c r="C349" s="196" t="s">
        <v>1653</v>
      </c>
      <c r="D349" s="290">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1466</v>
      </c>
      <c r="B350" s="204" t="str">
        <f>VLOOKUP(A350,Adr!A:B,2,FALSE)</f>
        <v>Slovenský zväz telesne postihnutých športovcov</v>
      </c>
      <c r="C350" s="169" t="s">
        <v>1654</v>
      </c>
      <c r="D350" s="289">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1466</v>
      </c>
      <c r="B351" s="204" t="str">
        <f>VLOOKUP(A351,Adr!A:B,2,FALSE)</f>
        <v>Slovenský zväz telesne postihnutých športovcov</v>
      </c>
      <c r="C351" s="185" t="s">
        <v>1655</v>
      </c>
      <c r="D351" s="288">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1466</v>
      </c>
      <c r="B352" s="204" t="str">
        <f>VLOOKUP(A352,Adr!A:B,2,FALSE)</f>
        <v>Slovenský zväz telesne postihnutých športovcov</v>
      </c>
      <c r="C352" s="196" t="s">
        <v>2220</v>
      </c>
      <c r="D352" s="290">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1466</v>
      </c>
      <c r="B353" s="204" t="str">
        <f>VLOOKUP(A353,Adr!A:B,2,FALSE)</f>
        <v>Slovenský zväz telesne postihnutých športovcov</v>
      </c>
      <c r="C353" s="185" t="s">
        <v>2221</v>
      </c>
      <c r="D353" s="288">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1466</v>
      </c>
      <c r="B354" s="204" t="str">
        <f>VLOOKUP(A354,Adr!A:B,2,FALSE)</f>
        <v>Slovenský zväz telesne postihnutých športovcov</v>
      </c>
      <c r="C354" s="185" t="s">
        <v>2222</v>
      </c>
      <c r="D354" s="288">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1466</v>
      </c>
      <c r="B355" s="204" t="str">
        <f>VLOOKUP(A355,Adr!A:B,2,FALSE)</f>
        <v>Slovenský zväz telesne postihnutých športovcov</v>
      </c>
      <c r="C355" s="196" t="s">
        <v>1656</v>
      </c>
      <c r="D355" s="290">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1466</v>
      </c>
      <c r="B356" s="204" t="str">
        <f>VLOOKUP(A356,Adr!A:B,2,FALSE)</f>
        <v>Slovenský zväz telesne postihnutých športovcov</v>
      </c>
      <c r="C356" s="185" t="s">
        <v>1657</v>
      </c>
      <c r="D356" s="288">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1466</v>
      </c>
      <c r="B357" s="204" t="str">
        <f>VLOOKUP(A357,Adr!A:B,2,FALSE)</f>
        <v>Slovenský zväz telesne postihnutých športovcov</v>
      </c>
      <c r="C357" s="196" t="s">
        <v>1658</v>
      </c>
      <c r="D357" s="290">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1466</v>
      </c>
      <c r="B358" s="204" t="str">
        <f>VLOOKUP(A358,Adr!A:B,2,FALSE)</f>
        <v>Slovenský zväz telesne postihnutých športovcov</v>
      </c>
      <c r="C358" s="196" t="s">
        <v>1659</v>
      </c>
      <c r="D358" s="290">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1466</v>
      </c>
      <c r="B359" s="204" t="str">
        <f>VLOOKUP(A359,Adr!A:B,2,FALSE)</f>
        <v>Slovenský zväz telesne postihnutých športovcov</v>
      </c>
      <c r="C359" s="185" t="s">
        <v>1660</v>
      </c>
      <c r="D359" s="288">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1466</v>
      </c>
      <c r="B360" s="204" t="str">
        <f>VLOOKUP(A360,Adr!A:B,2,FALSE)</f>
        <v>Slovenský zväz telesne postihnutých športovcov</v>
      </c>
      <c r="C360" s="185" t="s">
        <v>1661</v>
      </c>
      <c r="D360" s="288">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1466</v>
      </c>
      <c r="B361" s="204" t="str">
        <f>VLOOKUP(A361,Adr!A:B,2,FALSE)</f>
        <v>Slovenský zväz telesne postihnutých športovcov</v>
      </c>
      <c r="C361" s="185" t="s">
        <v>1662</v>
      </c>
      <c r="D361" s="288">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1466</v>
      </c>
      <c r="B362" s="204" t="str">
        <f>VLOOKUP(A362,Adr!A:B,2,FALSE)</f>
        <v>Slovenský zväz telesne postihnutých športovcov</v>
      </c>
      <c r="C362" s="197" t="s">
        <v>2223</v>
      </c>
      <c r="D362" s="291">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1466</v>
      </c>
      <c r="B363" s="204" t="str">
        <f>VLOOKUP(A363,Adr!A:B,2,FALSE)</f>
        <v>Slovenský zväz telesne postihnutých športovcov</v>
      </c>
      <c r="C363" s="196" t="s">
        <v>1663</v>
      </c>
      <c r="D363" s="290">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1466</v>
      </c>
      <c r="B364" s="204" t="str">
        <f>VLOOKUP(A364,Adr!A:B,2,FALSE)</f>
        <v>Slovenský zväz telesne postihnutých športovcov</v>
      </c>
      <c r="C364" s="185" t="s">
        <v>1664</v>
      </c>
      <c r="D364" s="288">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1466</v>
      </c>
      <c r="B365" s="204" t="str">
        <f>VLOOKUP(A365,Adr!A:B,2,FALSE)</f>
        <v>Slovenský zväz telesne postihnutých športovcov</v>
      </c>
      <c r="C365" s="196" t="s">
        <v>1665</v>
      </c>
      <c r="D365" s="288">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1466</v>
      </c>
      <c r="B366" s="204" t="str">
        <f>VLOOKUP(A366,Adr!A:B,2,FALSE)</f>
        <v>Slovenský zväz telesne postihnutých športovcov</v>
      </c>
      <c r="C366" s="190" t="s">
        <v>1666</v>
      </c>
      <c r="D366" s="289">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1466</v>
      </c>
      <c r="B367" s="204" t="str">
        <f>VLOOKUP(A367,Adr!A:B,2,FALSE)</f>
        <v>Slovenský zväz telesne postihnutých športovcov</v>
      </c>
      <c r="C367" s="185" t="s">
        <v>2224</v>
      </c>
      <c r="D367" s="288">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1466</v>
      </c>
      <c r="B368" s="204" t="str">
        <f>VLOOKUP(A368,Adr!A:B,2,FALSE)</f>
        <v>Slovenský zväz telesne postihnutých športovcov</v>
      </c>
      <c r="C368" s="196" t="s">
        <v>1667</v>
      </c>
      <c r="D368" s="290">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1466</v>
      </c>
      <c r="B369" s="204" t="str">
        <f>VLOOKUP(A369,Adr!A:B,2,FALSE)</f>
        <v>Slovenský zväz telesne postihnutých športovcov</v>
      </c>
      <c r="C369" s="196" t="s">
        <v>1668</v>
      </c>
      <c r="D369" s="290">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1466</v>
      </c>
      <c r="B370" s="204" t="str">
        <f>VLOOKUP(A370,Adr!A:B,2,FALSE)</f>
        <v>Slovenský zväz telesne postihnutých športovcov</v>
      </c>
      <c r="C370" s="185" t="s">
        <v>1669</v>
      </c>
      <c r="D370" s="288">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1466</v>
      </c>
      <c r="B371" s="204" t="str">
        <f>VLOOKUP(A371,Adr!A:B,2,FALSE)</f>
        <v>Slovenský zväz telesne postihnutých športovcov</v>
      </c>
      <c r="C371" s="185" t="s">
        <v>1670</v>
      </c>
      <c r="D371" s="288">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1466</v>
      </c>
      <c r="B372" s="204" t="str">
        <f>VLOOKUP(A372,Adr!A:B,2,FALSE)</f>
        <v>Slovenský zväz telesne postihnutých športovcov</v>
      </c>
      <c r="C372" s="185" t="s">
        <v>2249</v>
      </c>
      <c r="D372" s="288">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8">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8">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1671</v>
      </c>
      <c r="D375" s="290">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8">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2048</v>
      </c>
      <c r="B377" s="204" t="str">
        <f>VLOOKUP(A377,Adr!A:B,2,FALSE)</f>
        <v>Sokolská únia Slovenska</v>
      </c>
      <c r="C377" s="196" t="s">
        <v>2263</v>
      </c>
      <c r="D377" s="290">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2067</v>
      </c>
      <c r="B378" s="204" t="str">
        <f>VLOOKUP(A378,Adr!A:B,2,FALSE)</f>
        <v>ST Relax</v>
      </c>
      <c r="C378" s="196" t="s">
        <v>2250</v>
      </c>
      <c r="D378" s="288">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2282</v>
      </c>
      <c r="B379" s="204" t="str">
        <f>VLOOKUP(A379,Adr!A:B,2,FALSE)</f>
        <v>ŠK Hargašova Záhorská Bystrica</v>
      </c>
      <c r="C379" s="196" t="s">
        <v>2290</v>
      </c>
      <c r="D379" s="288">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1473</v>
      </c>
      <c r="B380" s="204" t="str">
        <f>VLOOKUP(A380,Adr!A:B,2,FALSE)</f>
        <v>Špeciálne olympiády Slovensko</v>
      </c>
      <c r="C380" s="169" t="s">
        <v>1481</v>
      </c>
      <c r="D380" s="289">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2073</v>
      </c>
      <c r="B381" s="204" t="str">
        <f>VLOOKUP(A381,Adr!A:B,2,FALSE)</f>
        <v>Športový klub polície - ILYO Taekwondo Košice</v>
      </c>
      <c r="C381" s="185" t="s">
        <v>2251</v>
      </c>
      <c r="D381" s="288">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2081</v>
      </c>
      <c r="B382" s="204" t="str">
        <f>VLOOKUP(A382,Adr!A:B,2,FALSE)</f>
        <v>Športový klub ZEMPLÍN Michalovce - oddiel Judo, o.z.</v>
      </c>
      <c r="C382" s="197" t="s">
        <v>2252</v>
      </c>
      <c r="D382" s="291">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2089</v>
      </c>
      <c r="B383" s="204" t="str">
        <f>VLOOKUP(A383,Adr!A:B,2,FALSE)</f>
        <v>TANEČNÉ CENTRUM CHARIZMA</v>
      </c>
      <c r="C383" s="169" t="s">
        <v>2253</v>
      </c>
      <c r="D383" s="289">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2098</v>
      </c>
      <c r="B384" s="204" t="str">
        <f>VLOOKUP(A384,Adr!A:B,2,FALSE)</f>
        <v>TANEČNO ŠPORTOVÝ KLUB M+M BRATISLAVA pri ZŠ Ostredková</v>
      </c>
      <c r="C384" s="196" t="s">
        <v>2254</v>
      </c>
      <c r="D384" s="290">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2105</v>
      </c>
      <c r="B385" s="204" t="str">
        <f>VLOOKUP(A385,Adr!A:B,2,FALSE)</f>
        <v>Telovýchovná jednota DRUŽBA PIEŠŤANY</v>
      </c>
      <c r="C385" s="185" t="s">
        <v>2255</v>
      </c>
      <c r="D385" s="288">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2113</v>
      </c>
      <c r="B386" s="204" t="str">
        <f>VLOOKUP(A386,Adr!A:B,2,FALSE)</f>
        <v>Telovýchovná jednota Nižná</v>
      </c>
      <c r="C386" s="185" t="s">
        <v>2256</v>
      </c>
      <c r="D386" s="288">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2123</v>
      </c>
      <c r="B387" s="204" t="str">
        <f>VLOOKUP(A387,Adr!A:B,2,FALSE)</f>
        <v>Telovýchovná jednota Nohejbalový klub Zalužice</v>
      </c>
      <c r="C387" s="196" t="s">
        <v>2257</v>
      </c>
      <c r="D387" s="290">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2132</v>
      </c>
      <c r="B388" s="204" t="str">
        <f>VLOOKUP(A388,Adr!A:B,2,FALSE)</f>
        <v>Telovýchovná jednota Roháče Zuberec</v>
      </c>
      <c r="C388" s="185" t="s">
        <v>2258</v>
      </c>
      <c r="D388" s="288">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2142</v>
      </c>
      <c r="B389" s="204" t="str">
        <f>VLOOKUP(A389,Adr!A:B,2,FALSE)</f>
        <v>Telovýchovná jednota Športový klub Podbiel</v>
      </c>
      <c r="C389" s="185" t="s">
        <v>2259</v>
      </c>
      <c r="D389" s="288">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2150</v>
      </c>
      <c r="B390" s="204" t="str">
        <f>VLOOKUP(A390,Adr!A:B,2,FALSE)</f>
        <v>Telovýchovná jednota Štart, sekcia nevidiacich a slabozrakých športovcov Slovenska 054 01 Levoča</v>
      </c>
      <c r="C390" s="196" t="s">
        <v>2260</v>
      </c>
      <c r="D390" s="288">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8">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2160</v>
      </c>
      <c r="B392" s="204" t="str">
        <f>VLOOKUP(A392,Adr!A:B,2,FALSE)</f>
        <v>Trinity Triathlon Team</v>
      </c>
      <c r="C392" s="196" t="s">
        <v>2261</v>
      </c>
      <c r="D392" s="290">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2166</v>
      </c>
      <c r="B393" s="204" t="str">
        <f>VLOOKUP(A393,Adr!A:B,2,FALSE)</f>
        <v>University Spartacus</v>
      </c>
      <c r="C393" s="190" t="s">
        <v>2190</v>
      </c>
      <c r="D393" s="289">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2172</v>
      </c>
      <c r="B394" s="204" t="str">
        <f>VLOOKUP(A394,Adr!A:B,2,FALSE)</f>
        <v>Zápasnícky klub Baník Prievidza, o. z.</v>
      </c>
      <c r="C394" s="169" t="s">
        <v>2262</v>
      </c>
      <c r="D394" s="289">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8">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8">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1672</v>
      </c>
      <c r="D397" s="288">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0">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1673</v>
      </c>
      <c r="D399" s="290">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8">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1492</v>
      </c>
      <c r="D401" s="288">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1674</v>
      </c>
      <c r="D402" s="288">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1675</v>
      </c>
      <c r="D403" s="289">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1679</v>
      </c>
      <c r="D404" s="288">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1676</v>
      </c>
      <c r="D405" s="288">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1677</v>
      </c>
      <c r="D406" s="289">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1678</v>
      </c>
      <c r="D407" s="290">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2182</v>
      </c>
      <c r="B408" s="204" t="str">
        <f>VLOOKUP(A408,Adr!A:B,2,FALSE)</f>
        <v>ZVÄZ ŠPORTOVEJ KYNOLÓGIE SR</v>
      </c>
      <c r="C408" s="185" t="s">
        <v>2267</v>
      </c>
      <c r="D408" s="288">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8"/>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1"/>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8"/>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1"/>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8"/>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1"/>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1"/>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8"/>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8"/>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0"/>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8"/>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0"/>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8"/>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0"/>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8"/>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1"/>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0"/>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8"/>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0"/>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8"/>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8"/>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8"/>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8"/>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1"/>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8"/>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8"/>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0"/>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0"/>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8"/>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0"/>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0"/>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8"/>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8"/>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8"/>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1"/>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0"/>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89"/>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0"/>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8"/>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8"/>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8"/>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0"/>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8"/>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1"/>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0"/>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0"/>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8"/>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8"/>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8"/>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8"/>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8"/>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8"/>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8"/>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89"/>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8"/>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8"/>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0"/>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8"/>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8"/>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89"/>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8"/>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89"/>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8"/>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0"/>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89"/>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89"/>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0"/>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8"/>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89"/>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8"/>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8"/>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0"/>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8"/>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8"/>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0"/>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0"/>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8"/>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0"/>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8"/>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89"/>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5" t="str">
        <f>Spolu!C3&amp;", "&amp;Spolu!C6</f>
        <v>Slovenský zväz tanečných športov, Olympijské námestie 14290/1, Bratislava, 831 04</v>
      </c>
      <c r="B1" s="375"/>
      <c r="C1" s="375"/>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76" t="s">
        <v>1259</v>
      </c>
      <c r="F3" s="377"/>
      <c r="N3" s="137" t="str">
        <f t="shared" si="0"/>
        <v>c - príspevok Slovenskému paralympijskému výboru</v>
      </c>
      <c r="O3" s="137" t="s">
        <v>343</v>
      </c>
      <c r="P3" s="137" t="s">
        <v>344</v>
      </c>
    </row>
    <row r="4" spans="1:16" ht="45.75" customHeight="1" x14ac:dyDescent="0.25">
      <c r="E4" s="377"/>
      <c r="F4" s="377"/>
      <c r="N4" s="137" t="str">
        <f t="shared" si="0"/>
        <v>d - príspevok športovcom top tímu</v>
      </c>
      <c r="O4" s="137" t="s">
        <v>345</v>
      </c>
      <c r="P4" s="137" t="s">
        <v>346</v>
      </c>
    </row>
    <row r="5" spans="1:16" ht="30.75" customHeight="1" x14ac:dyDescent="0.25">
      <c r="C5" s="138" t="s">
        <v>1260</v>
      </c>
      <c r="N5" s="137" t="str">
        <f t="shared" si="0"/>
        <v>e - rozvoj športov, ktoré nie sú uznanými podľa zákona č. 440/2015 Z. z.</v>
      </c>
      <c r="O5" s="137" t="s">
        <v>347</v>
      </c>
      <c r="P5" s="137" t="s">
        <v>352</v>
      </c>
    </row>
    <row r="6" spans="1:16" ht="30" x14ac:dyDescent="0.25">
      <c r="C6" s="138" t="s">
        <v>1261</v>
      </c>
      <c r="E6" s="140" t="s">
        <v>1262</v>
      </c>
      <c r="F6" s="149"/>
      <c r="N6" s="137" t="str">
        <f t="shared" si="0"/>
        <v>f - organizovanie významných a tradičných športových podujatí na území SR v roku 2020</v>
      </c>
      <c r="O6" s="137" t="s">
        <v>349</v>
      </c>
      <c r="P6" s="137" t="s">
        <v>1263</v>
      </c>
    </row>
    <row r="7" spans="1:16" x14ac:dyDescent="0.25">
      <c r="C7" s="138" t="s">
        <v>1264</v>
      </c>
      <c r="E7" s="140" t="s">
        <v>1265</v>
      </c>
      <c r="F7" s="150"/>
      <c r="N7" s="137" t="str">
        <f t="shared" si="0"/>
        <v>g - projekty školského, univerzitného športu a športu pre všetkých</v>
      </c>
      <c r="O7" s="137" t="s">
        <v>351</v>
      </c>
      <c r="P7" s="137" t="s">
        <v>1266</v>
      </c>
    </row>
    <row r="8" spans="1:16" x14ac:dyDescent="0.25">
      <c r="C8" s="138" t="s">
        <v>1683</v>
      </c>
      <c r="E8" s="140" t="s">
        <v>1267</v>
      </c>
      <c r="F8" s="151"/>
      <c r="N8" s="137" t="str">
        <f t="shared" si="0"/>
        <v>h - podpora a rozvoj turistických a cykloturistických trás</v>
      </c>
      <c r="O8" s="137" t="s">
        <v>353</v>
      </c>
      <c r="P8" s="137" t="s">
        <v>354</v>
      </c>
    </row>
    <row r="9" spans="1:16" x14ac:dyDescent="0.25">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5">
      <c r="N10" s="137" t="str">
        <f t="shared" si="0"/>
        <v>j - projekty pre popularizáciu pohybových aktivít detí, mládeže a seniorov</v>
      </c>
      <c r="O10" s="137" t="s">
        <v>356</v>
      </c>
      <c r="P10" s="137" t="s">
        <v>1270</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8" t="s">
        <v>1271</v>
      </c>
      <c r="B12" s="378"/>
      <c r="C12" s="378"/>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1272</v>
      </c>
    </row>
    <row r="14" spans="1:16" ht="45" customHeight="1" x14ac:dyDescent="0.25">
      <c r="A14" s="379"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9"/>
      <c r="C14" s="379"/>
      <c r="F14" s="141"/>
      <c r="N14" s="137" t="str">
        <f t="shared" si="0"/>
        <v>n - organizovanie významnej súťaže podľa § 55 ods. 1 písm. b)</v>
      </c>
      <c r="O14" s="137" t="s">
        <v>364</v>
      </c>
      <c r="P14" s="137" t="s">
        <v>1273</v>
      </c>
    </row>
    <row r="15" spans="1:16" ht="32.1" customHeight="1" thickBot="1" x14ac:dyDescent="0.3">
      <c r="A15" s="139" t="s">
        <v>1274</v>
      </c>
      <c r="B15" s="380" t="s">
        <v>1275</v>
      </c>
      <c r="C15" s="381"/>
      <c r="N15" s="137" t="str">
        <f t="shared" si="0"/>
        <v>o - účasť na významnej súťaži podľa § 3 písm. h) druhého až štvrtého bodu Zákona o športe vrátane prípravy na túto súťaž</v>
      </c>
      <c r="O15" s="137" t="s">
        <v>365</v>
      </c>
      <c r="P15" s="137" t="s">
        <v>1276</v>
      </c>
    </row>
    <row r="16" spans="1:16" x14ac:dyDescent="0.25">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5">
      <c r="A17" s="139" t="s">
        <v>1280</v>
      </c>
      <c r="B17" s="254" t="s">
        <v>1281</v>
      </c>
      <c r="C17" s="194"/>
      <c r="E17" s="147"/>
      <c r="F17" s="283"/>
      <c r="N17" s="137" t="str">
        <f t="shared" si="0"/>
        <v xml:space="preserve">q - </v>
      </c>
      <c r="O17" s="137" t="s">
        <v>367</v>
      </c>
    </row>
    <row r="18" spans="1:16" x14ac:dyDescent="0.25">
      <c r="B18" s="193" t="s">
        <v>1282</v>
      </c>
      <c r="C18" s="142" t="str">
        <f>Spolu!C4</f>
        <v>00684767</v>
      </c>
      <c r="E18" s="147" t="s">
        <v>1283</v>
      </c>
      <c r="F18" s="283">
        <v>421947749446</v>
      </c>
      <c r="N18" s="137" t="str">
        <f t="shared" si="0"/>
        <v xml:space="preserve">r - </v>
      </c>
      <c r="O18" s="137" t="s">
        <v>368</v>
      </c>
    </row>
    <row r="19" spans="1:16" x14ac:dyDescent="0.25">
      <c r="E19" s="147" t="s">
        <v>1284</v>
      </c>
      <c r="F19" s="283">
        <v>421947749756</v>
      </c>
    </row>
    <row r="20" spans="1:16" ht="15.6" thickBot="1" x14ac:dyDescent="0.3">
      <c r="A20" s="139" t="s">
        <v>392</v>
      </c>
      <c r="B20" s="143">
        <f>F6</f>
        <v>0</v>
      </c>
      <c r="E20" s="208"/>
      <c r="F20" s="284"/>
    </row>
    <row r="21" spans="1:16" ht="189" customHeight="1" x14ac:dyDescent="0.25">
      <c r="B21" s="211"/>
      <c r="C21" s="144"/>
    </row>
    <row r="22" spans="1:16" ht="39.75" customHeight="1" x14ac:dyDescent="0.25">
      <c r="B22" s="374" t="s">
        <v>1285</v>
      </c>
      <c r="C22" s="374"/>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1286</v>
      </c>
    </row>
    <row r="29" spans="1:16" x14ac:dyDescent="0.25">
      <c r="N29" s="137" t="s">
        <v>1287</v>
      </c>
    </row>
    <row r="30" spans="1:16" x14ac:dyDescent="0.25">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a0c4d74-2ddf-4a3f-9c85-3b2ab35ffe4a}" enabled="1" method="Standard" siteId="{95735dfb-83cb-4be7-9b78-61e3b2310d4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Ivanič, Peter</cp:lastModifiedBy>
  <cp:revision/>
  <cp:lastPrinted>2025-01-23T13:30:36Z</cp:lastPrinted>
  <dcterms:created xsi:type="dcterms:W3CDTF">2017-02-20T06:20:12Z</dcterms:created>
  <dcterms:modified xsi:type="dcterms:W3CDTF">2026-04-13T23:30:01Z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