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RZ\Desktop\"/>
    </mc:Choice>
  </mc:AlternateContent>
  <xr:revisionPtr revIDLastSave="0" documentId="13_ncr:1_{FF290026-8B91-4F49-8AA6-6A671835EA83}" xr6:coauthVersionLast="47" xr6:coauthVersionMax="47" xr10:uidLastSave="{00000000-0000-0000-0000-000000000000}"/>
  <bookViews>
    <workbookView xWindow="-108" yWindow="-108" windowWidth="23256" windowHeight="125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<sst xmlns="http://schemas.openxmlformats.org/spreadsheetml/2006/main" count="2973" uniqueCount="1713">
  <si>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</si>
  <si>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</si>
  <si>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</si>
  <si>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</si>
  <si>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</si>
  <si>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</si>
  <si>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</si>
  <si>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</si>
  <si>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</si>
  <si>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</si>
  <si>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</si>
  <si>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</si>
  <si>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</si>
  <si>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</si>
  <si>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</si>
  <si>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</si>
  <si>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</si>
  <si>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</si>
  <si>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</si>
  <si>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</si>
  <si>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</si>
  <si>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</si>
  <si>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</si>
  <si>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</si>
  <si>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</si>
  <si>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</si>
  <si>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</si>
  <si>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</si>
  <si>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</si>
  <si>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</si>
  <si>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</si>
  <si>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</si>
  <si>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</si>
  <si>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</si>
  <si>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</si>
  <si>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</si>
  <si>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</si>
  <si>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</si>
  <si>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</si>
  <si>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</si>
  <si>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</si>
  <si>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</si>
  <si>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</si>
  <si>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</si>
  <si>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</si>
  <si>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</si>
  <si>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</si>
  <si>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</si>
  <si>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</si>
  <si>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</si>
  <si>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</si>
  <si>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</si>
  <si>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</si>
  <si>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</si>
  <si>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</si>
  <si>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</si>
  <si>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</si>
  <si>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</si>
  <si>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</si>
  <si>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</si>
  <si>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</si>
  <si>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</si>
  <si>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</si>
  <si>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</si>
  <si>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</si>
  <si>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</si>
  <si>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</si>
  <si>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</si>
  <si>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</si>
  <si>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</si>
  <si>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</si>
  <si>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</si>
  <si>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</si>
  <si>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</si>
  <si>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</si>
  <si>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</si>
  <si>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</si>
  <si>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</si>
  <si>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</si>
  <si>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</si>
  <si>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</si>
  <si>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</si>
  <si>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</si>
  <si>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</si>
  <si>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</si>
  <si>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</si>
  <si>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</si>
  <si>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</si>
  <si>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</si>
  <si>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</si>
  <si>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</si>
  <si>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</si>
  <si>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</si>
  <si>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</si>
  <si>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</si>
  <si>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</si>
  <si>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</si>
  <si>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</si>
  <si>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</si>
  <si>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</si>
  <si>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</si>
  <si>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</si>
  <si>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</si>
  <si>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</si>
  <si>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</si>
  <si>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</si>
  <si>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</si>
  <si>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</si>
  <si>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</si>
  <si>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</si>
  <si>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</si>
  <si>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</si>
  <si>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</si>
  <si>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</si>
  <si>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</si>
  <si>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</si>
  <si>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</si>
  <si>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</si>
  <si>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</si>
  <si>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</si>
  <si>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</si>
  <si>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</si>
  <si>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</si>
  <si>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</si>
  <si>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</si>
  <si>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</si>
  <si>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</si>
  <si>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</si>
  <si>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</si>
  <si>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</si>
  <si>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</si>
  <si>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</si>
  <si>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</si>
  <si>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</si>
  <si>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</si>
  <si>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</si>
  <si>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</si>
  <si>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</si>
  <si>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</si>
  <si>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</si>
  <si>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</si>
  <si>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</si>
  <si>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</si>
  <si>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</si>
  <si>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</si>
  <si>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</si>
  <si>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</si>
  <si>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</si>
  <si>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</si>
  <si>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</si>
  <si>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</si>
  <si>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</si>
  <si>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</si>
  <si>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</si>
  <si>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</si>
  <si>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</si>
  <si>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</si>
  <si>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</si>
  <si>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</si>
  <si>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</si>
  <si>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</si>
  <si>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</si>
  <si>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</si>
  <si>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</si>
  <si>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</si>
  <si>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</si>
  <si>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</si>
  <si>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</si>
  <si>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</si>
  <si>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</si>
  <si>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</si>
  <si>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</si>
  <si>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</si>
  <si>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</si>
  <si>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</si>
  <si>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</si>
  <si>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</si>
  <si>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</si>
  <si>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</si>
  <si>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</si>
  <si>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</si>
  <si>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</si>
  <si>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</si>
  <si>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</si>
  <si>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</si>
  <si>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</si>
  <si>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</si>
  <si>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</si>
  <si>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</si>
  <si>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</si>
  <si>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</si>
  <si>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</si>
  <si>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</si>
  <si>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</si>
  <si>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</si>
  <si>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</si>
  <si>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</si>
  <si>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</si>
  <si>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</si>
  <si>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</si>
  <si>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</si>
  <si>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</si>
  <si>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</si>
  <si>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</si>
  <si>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</si>
  <si>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</si>
  <si>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</si>
  <si>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</si>
  <si>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</si>
  <si>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</si>
  <si>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</si>
  <si>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</si>
  <si>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</si>
  <si>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</si>
  <si>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</si>
  <si>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</si>
  <si>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</si>
  <si>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</si>
  <si>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</si>
  <si>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</si>
  <si>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</si>
  <si>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</si>
  <si>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</si>
  <si>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</si>
  <si>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</si>
  <si>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</si>
  <si>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</si>
  <si>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</si>
  <si>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</si>
  <si>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</si>
  <si>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</si>
  <si>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</si>
  <si>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</si>
  <si>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</si>
  <si>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</si>
  <si>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</si>
  <si>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</si>
  <si>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</si>
  <si>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</si>
  <si>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</si>
  <si>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</si>
  <si>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</si>
  <si>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</si>
  <si>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</si>
  <si>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</si>
  <si>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</si>
  <si>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</si>
  <si>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</si>
  <si>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</si>
  <si>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</si>
  <si>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</si>
  <si>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</si>
  <si>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</si>
  <si>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</si>
  <si>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</si>
  <si>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</si>
  <si>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</si>
  <si>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</si>
  <si>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</si>
  <si>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</si>
  <si>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</si>
  <si>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</si>
  <si>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</si>
  <si>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</si>
  <si>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</si>
  <si>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</si>
  <si>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</si>
  <si>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</si>
  <si>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</si>
  <si>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</si>
  <si>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</si>
  <si>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</si>
  <si>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</si>
  <si>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</si>
  <si>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</si>
  <si>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</si>
  <si>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</si>
  <si>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</si>
  <si>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</si>
  <si>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</si>
  <si>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</si>
  <si>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</si>
  <si>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</si>
  <si>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</si>
  <si>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</si>
  <si>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</si>
  <si>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</si>
  <si>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</si>
  <si>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</si>
  <si>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</si>
  <si>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</si>
  <si>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</si>
  <si>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</si>
  <si>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</si>
  <si>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</si>
  <si>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</si>
  <si>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</si>
  <si>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</si>
  <si>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</si>
  <si>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</si>
  <si>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</si>
  <si>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</si>
  <si>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</si>
  <si>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</si>
  <si>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</si>
  <si>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</si>
  <si>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</si>
  <si>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</si>
  <si>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</si>
  <si>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</si>
  <si>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</si>
  <si>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</si>
  <si>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</si>
  <si>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</si>
  <si>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</si>
  <si>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</si>
  <si>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</si>
  <si>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</si>
  <si>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</si>
  <si>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</si>
  <si>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</si>
  <si>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</si>
  <si>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</si>
  <si>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</si>
  <si>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</si>
  <si>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</si>
  <si>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</si>
  <si>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</si>
  <si>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</si>
  <si>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</si>
  <si>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</si>
  <si>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</si>
  <si>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</si>
  <si>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</si>
  <si>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</si>
  <si>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</si>
  <si>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</si>
  <si>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</si>
  <si>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</si>
  <si>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</si>
  <si>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</si>
  <si>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</si>
  <si>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</si>
  <si>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</si>
  <si>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</si>
  <si>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</si>
  <si>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</si>
  <si>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</si>
  <si>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</si>
  <si>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</si>
  <si>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</si>
  <si>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</si>
  <si>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</si>
  <si>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</si>
  <si>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</si>
  <si>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</si>
  <si>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</si>
  <si>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</si>
  <si>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</si>
  <si>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</si>
  <si>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</si>
  <si>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</si>
  <si>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</si>
  <si>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</si>
  <si>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</si>
  <si>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</si>
  <si>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</si>
  <si>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</si>
  <si>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</si>
  <si>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</si>
  <si>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</si>
  <si>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</si>
  <si>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</si>
  <si>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</si>
  <si>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</si>
  <si>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</si>
  <si>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</si>
  <si>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</si>
  <si>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</si>
  <si>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</si>
  <si>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</si>
  <si>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</si>
  <si>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</si>
  <si>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</si>
  <si>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</si>
  <si>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</si>
  <si>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</si>
  <si>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</si>
  <si>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</si>
  <si>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</si>
  <si>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</si>
  <si>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</si>
  <si>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</si>
  <si>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</si>
  <si>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</si>
  <si>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</si>
  <si>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</si>
  <si>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</si>
  <si>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</si>
  <si>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</si>
  <si>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</si>
  <si>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</si>
  <si>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</si>
  <si>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</si>
  <si>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</si>
  <si>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</si>
  <si>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</si>
  <si>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</si>
  <si>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</si>
  <si>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</si>
  <si>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</si>
  <si>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</si>
  <si>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</si>
  <si>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</si>
  <si>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</si>
  <si>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</si>
  <si>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</si>
  <si>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</si>
  <si>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</si>
  <si>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</si>
  <si>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</si>
  <si>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</si>
  <si>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</si>
  <si>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</si>
  <si>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</si>
  <si>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</si>
  <si>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</si>
  <si>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</si>
  <si>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</si>
  <si>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</si>
  <si>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</si>
  <si>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</si>
  <si>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</si>
  <si>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</si>
  <si>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</si>
  <si>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</si>
  <si>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</si>
  <si>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</si>
  <si>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</si>
  <si>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</si>
  <si>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</si>
  <si>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</si>
  <si>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</si>
  <si>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</si>
  <si>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</si>
  <si>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</si>
  <si>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</si>
  <si>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</si>
  <si>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</si>
  <si>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</si>
  <si>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</si>
  <si>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</si>
  <si>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</si>
  <si>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</si>
  <si>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</si>
  <si>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</si>
  <si>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</si>
  <si>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</si>
  <si>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</si>
  <si>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</si>
  <si>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</si>
  <si>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</si>
  <si>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</si>
  <si>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</si>
  <si>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</si>
  <si>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</si>
  <si>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</si>
  <si>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</si>
  <si>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</si>
  <si>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</si>
  <si>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</si>
  <si>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</si>
  <si>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</si>
  <si>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</si>
  <si>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</si>
  <si>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</si>
  <si>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</si>
  <si>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</si>
  <si>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</si>
  <si>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</si>
  <si>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</si>
  <si>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</si>
  <si>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</si>
  <si>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</si>
  <si>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</si>
  <si>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</si>
  <si>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</si>
  <si>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</si>
  <si>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</si>
  <si>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</si>
  <si>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</si>
  <si>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</si>
  <si>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</si>
  <si>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</si>
  <si>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</si>
  <si>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</si>
  <si>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</si>
  <si>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</si>
  <si>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</si>
  <si>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</si>
  <si>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</si>
  <si>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</si>
  <si>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</si>
  <si>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</si>
  <si>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</si>
  <si>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</si>
  <si>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</si>
  <si>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</si>
  <si>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</si>
  <si>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</si>
  <si>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</si>
  <si>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</si>
  <si>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</si>
  <si>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</si>
  <si>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</si>
  <si>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</si>
  <si>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</si>
  <si>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</si>
  <si>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</si>
  <si>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</si>
  <si>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</si>
  <si>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</si>
  <si>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</si>
  <si>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</si>
  <si>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</si>
  <si>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</si>
  <si>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</si>
  <si>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</si>
  <si>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</si>
  <si>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</si>
  <si>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</si>
  <si>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</si>
  <si>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</si>
  <si>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</si>
  <si>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</si>
  <si>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</si>
  <si>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</si>
  <si>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</si>
  <si>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</si>
  <si>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</si>
  <si>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</si>
  <si>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</si>
  <si>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</si>
  <si>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</si>
  <si>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</si>
  <si>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</si>
  <si>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</si>
  <si>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</si>
  <si>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</si>
  <si>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</si>
  <si>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</si>
  <si>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</si>
  <si>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</si>
  <si>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</si>
  <si>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</si>
  <si>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</si>
  <si>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</si>
  <si>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</si>
  <si>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</si>
  <si>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</si>
  <si>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</si>
  <si>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</si>
  <si>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</si>
  <si>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</si>
  <si>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</si>
  <si>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</si>
  <si>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</si>
  <si>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</si>
  <si>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</si>
  <si>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</si>
  <si>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</si>
  <si>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</si>
  <si>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</si>
  <si>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</si>
  <si>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</si>
  <si>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</si>
  <si>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</si>
  <si>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</si>
  <si>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</si>
  <si>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</si>
  <si>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</si>
  <si>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</si>
  <si>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</si>
  <si>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</si>
  <si>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</si>
  <si>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</si>
  <si>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</si>
  <si>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</si>
  <si>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</si>
  <si>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</si>
  <si>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</si>
  <si>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</si>
  <si>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</si>
  <si>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</si>
  <si>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</si>
  <si>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</si>
  <si>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</si>
  <si>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</si>
  <si>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</si>
  <si>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</si>
  <si>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</si>
  <si>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</si>
  <si>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</si>
  <si>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</si>
  <si>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</si>
  <si>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</si>
  <si>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</si>
  <si>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</si>
  <si>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</si>
  <si>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</si>
  <si>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</si>
  <si>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</si>
  <si>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</si>
  <si>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</si>
  <si>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</si>
  <si>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</si>
  <si>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</si>
  <si>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</si>
  <si>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</si>
  <si>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</si>
  <si>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</si>
  <si>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</si>
  <si>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</si>
  <si>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</si>
  <si>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</si>
  <si>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</si>
  <si>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</si>
  <si>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</si>
  <si>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</si>
  <si>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</si>
  <si>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</si>
  <si>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</si>
  <si>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</si>
  <si>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</si>
  <si>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</si>
  <si>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</si>
  <si>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</si>
  <si>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</si>
  <si>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</si>
  <si>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</si>
  <si>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</si>
  <si>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</si>
  <si>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</si>
  <si>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</si>
  <si>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</si>
  <si>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</si>
  <si>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</si>
  <si>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</si>
  <si>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</si>
  <si>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</si>
  <si>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</si>
  <si>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</si>
  <si>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</si>
  <si>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</si>
  <si>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</si>
  <si>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</si>
  <si>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</si>
  <si>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</si>
  <si>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</si>
  <si>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</si>
  <si>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</si>
  <si>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</si>
  <si>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</si>
  <si>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</si>
  <si>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</si>
  <si>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</si>
  <si>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</si>
  <si>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</si>
  <si>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</si>
  <si>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</si>
  <si>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</si>
  <si>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</si>
  <si>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</si>
  <si>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</si>
  <si>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</si>
  <si>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</si>
  <si>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</si>
  <si>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</si>
  <si>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</si>
  <si>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</si>
  <si>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</si>
  <si>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</si>
  <si>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</si>
  <si>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</si>
  <si>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</si>
  <si>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</si>
  <si>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</si>
  <si>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</si>
  <si>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</si>
  <si>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</si>
  <si>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</si>
  <si>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</si>
  <si>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</si>
  <si>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</si>
  <si>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</si>
  <si>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</si>
  <si>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</si>
  <si>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</si>
  <si>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</si>
  <si>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</si>
  <si>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</si>
  <si>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</si>
  <si>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</si>
  <si>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</si>
  <si>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</si>
  <si>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</si>
  <si>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</si>
  <si>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</si>
  <si>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</si>
  <si>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</si>
  <si>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</si>
  <si>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</si>
  <si>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</si>
  <si>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</si>
  <si>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</si>
  <si>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</si>
  <si>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</si>
  <si>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</si>
  <si>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</si>
  <si>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</si>
  <si>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</si>
  <si>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</si>
  <si>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</si>
  <si>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</si>
  <si>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</si>
  <si>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</si>
  <si>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</si>
  <si>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</si>
  <si>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</si>
  <si>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</si>
  <si>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</si>
  <si>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</si>
  <si>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</si>
  <si>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</si>
  <si>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</si>
  <si>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</si>
  <si>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</si>
  <si>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</si>
  <si>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</si>
  <si>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</si>
  <si>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</si>
  <si>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</si>
  <si>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</si>
  <si>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</si>
  <si>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</si>
  <si>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</si>
  <si>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</si>
  <si>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</si>
  <si>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</si>
  <si>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</si>
  <si>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</si>
  <si>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</si>
  <si>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</si>
  <si>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</si>
  <si>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</si>
  <si>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</si>
  <si>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</si>
  <si>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</si>
  <si>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</si>
  <si>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</si>
  <si>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</si>
  <si>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</si>
  <si>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</si>
  <si>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</si>
  <si>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</si>
  <si>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</si>
  <si>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</si>
  <si>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</si>
  <si>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</si>
  <si>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</si>
  <si>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</si>
  <si>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</si>
  <si>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</si>
  <si>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</si>
  <si>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</si>
  <si>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</si>
  <si>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</si>
  <si>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</si>
  <si>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</si>
  <si>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</si>
  <si>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</si>
  <si>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</si>
  <si>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</si>
  <si>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</si>
  <si>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</si>
  <si>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</si>
  <si>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</si>
  <si>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</si>
  <si>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</si>
  <si>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</si>
  <si>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</si>
  <si>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</si>
  <si>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</si>
  <si>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</si>
  <si>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</si>
  <si>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</si>
  <si>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</si>
  <si>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</si>
  <si>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</si>
  <si>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</si>
  <si>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</si>
  <si>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</si>
  <si>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</si>
  <si>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</si>
  <si>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</si>
  <si>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</si>
  <si>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</si>
  <si>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</si>
  <si>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</si>
  <si>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</si>
  <si>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</si>
  <si>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</si>
  <si>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</si>
  <si>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</si>
  <si>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</si>
  <si>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</si>
  <si>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</si>
  <si>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</si>
  <si>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</si>
  <si>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</si>
  <si>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</si>
  <si>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</si>
  <si>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</si>
  <si>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</si>
  <si>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</si>
  <si>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</si>
  <si>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</si>
  <si>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</si>
  <si>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</si>
  <si>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</si>
  <si>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</si>
  <si>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</si>
  <si>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</si>
  <si>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</si>
  <si>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</si>
  <si>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</si>
  <si>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</si>
  <si>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</si>
  <si>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</si>
  <si>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</si>
  <si>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</si>
  <si>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</si>
  <si>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</si>
  <si>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</si>
  <si>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</si>
  <si>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</si>
  <si>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</si>
  <si>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</si>
  <si>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</si>
  <si>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</si>
  <si>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</si>
  <si>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</si>
  <si>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</si>
  <si>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</si>
  <si>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</si>
  <si>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</si>
  <si>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</si>
  <si>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</si>
  <si>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</si>
  <si>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</si>
  <si>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</si>
  <si>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</si>
  <si>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</si>
  <si>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</si>
  <si>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</si>
  <si>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</si>
  <si>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</si>
  <si>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</si>
  <si>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</si>
  <si>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</si>
  <si>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</si>
  <si>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</si>
  <si>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</si>
  <si>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</si>
  <si>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</si>
  <si>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</si>
  <si>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</si>
  <si>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</si>
  <si>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</si>
  <si>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</si>
  <si>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</si>
  <si>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</si>
  <si>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</si>
  <si>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</si>
  <si>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</si>
  <si>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</si>
  <si>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</si>
  <si>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</si>
  <si>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</si>
  <si>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</si>
  <si>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</si>
  <si>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</si>
  <si>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</si>
  <si>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</si>
  <si>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</si>
  <si>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</si>
  <si>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</si>
  <si>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</si>
  <si>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</si>
  <si>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</si>
  <si>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</si>
  <si>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</si>
  <si>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</si>
  <si>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</si>
  <si>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</si>
  <si>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</si>
  <si>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</si>
  <si>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</si>
  <si>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</si>
  <si>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</si>
  <si>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</si>
  <si>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</si>
  <si>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</si>
  <si>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</si>
  <si>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</si>
  <si>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</si>
  <si>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</si>
  <si>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</si>
  <si>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</si>
  <si>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</si>
  <si>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</si>
  <si>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</si>
  <si>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</si>
  <si>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</si>
  <si>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</si>
  <si>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</si>
  <si>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</si>
  <si>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</si>
  <si>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</si>
  <si>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</si>
  <si>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</si>
  <si>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</si>
  <si>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</si>
  <si>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</si>
  <si>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</si>
  <si>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</si>
  <si>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</si>
  <si>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</si>
  <si>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</si>
  <si>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</si>
  <si>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</si>
  <si>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</si>
  <si>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</si>
  <si>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</si>
  <si>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</si>
  <si>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</si>
  <si>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</si>
  <si>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</si>
  <si>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</si>
  <si>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</si>
  <si>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</si>
  <si>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</si>
  <si>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</si>
  <si>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</si>
  <si>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</si>
  <si>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</si>
  <si>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</si>
  <si>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</si>
  <si>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</si>
  <si>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</si>
  <si>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</si>
  <si>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</si>
  <si>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</si>
  <si>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</si>
  <si>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</si>
  <si>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</si>
  <si>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</si>
  <si>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</si>
  <si>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</si>
  <si>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</si>
  <si>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</si>
  <si>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</si>
  <si>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</si>
  <si>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</si>
  <si>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</si>
  <si>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</si>
  <si>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</si>
  <si>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</si>
  <si>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</si>
  <si>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</si>
  <si>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</si>
  <si>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</si>
  <si>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</si>
  <si>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</si>
  <si>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</si>
  <si>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</si>
  <si>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</si>
  <si>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</si>
  <si>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</si>
  <si>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</si>
  <si>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</si>
  <si>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</si>
  <si>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</si>
  <si>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</si>
  <si>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</si>
  <si>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</si>
  <si>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</si>
  <si>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</si>
  <si>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</si>
  <si>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</si>
  <si>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</si>
  <si>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</si>
  <si>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</si>
  <si>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</si>
  <si>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</si>
  <si>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</si>
  <si>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</si>
  <si>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</si>
  <si>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</si>
  <si>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</si>
  <si>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</si>
  <si>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</si>
  <si>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</si>
  <si>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</si>
  <si>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</si>
  <si>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</si>
  <si>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</si>
  <si>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</si>
  <si>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</si>
  <si>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</si>
  <si>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</si>
  <si>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</si>
  <si>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</si>
  <si>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</si>
  <si>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</si>
  <si>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</si>
  <si>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</si>
  <si>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</si>
  <si>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</si>
  <si>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</si>
  <si>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</si>
  <si>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</si>
  <si>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</si>
  <si>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</si>
  <si>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</si>
  <si>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</si>
  <si>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</si>
  <si>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</si>
  <si>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</si>
  <si>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</si>
  <si>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</si>
  <si>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</si>
  <si>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</si>
  <si>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</si>
  <si>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</si>
  <si>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</si>
  <si>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</si>
  <si>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</si>
  <si>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</si>
  <si>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</si>
  <si>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</si>
  <si>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</si>
  <si>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</si>
  <si>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</si>
  <si>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</si>
  <si>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</si>
  <si>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</si>
  <si>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</si>
  <si>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</si>
  <si>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</si>
  <si>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</si>
  <si>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</si>
  <si>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</si>
  <si>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</si>
  <si>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</si>
  <si>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</si>
  <si>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</si>
  <si>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</si>
  <si>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</si>
  <si>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</si>
  <si>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</si>
  <si>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</si>
  <si>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</si>
  <si>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</si>
  <si>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</si>
  <si>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</si>
  <si>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</si>
  <si>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</si>
  <si>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</si>
  <si>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</si>
  <si>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</si>
  <si>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</si>
  <si>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</si>
  <si>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</si>
  <si>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</si>
  <si>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</si>
  <si>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</si>
  <si>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</si>
  <si>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</si>
  <si>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</si>
  <si>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</si>
  <si>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</si>
  <si>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</si>
  <si>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</si>
  <si>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</si>
  <si>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</si>
  <si>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</si>
  <si>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</si>
  <si>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</si>
  <si>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</si>
  <si>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</si>
  <si>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</si>
  <si>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</si>
  <si>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</si>
  <si>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</si>
  <si>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</si>
  <si>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</si>
  <si>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</si>
  <si>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</si>
  <si>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</si>
  <si>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</si>
  <si>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</si>
  <si>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</si>
  <si>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</si>
  <si>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</si>
  <si>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</si>
  <si>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</si>
  <si>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</si>
  <si>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</si>
  <si>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</si>
  <si>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</si>
  <si>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</si>
  <si>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</si>
  <si>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</si>
  <si>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</si>
  <si>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</si>
  <si>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</si>
  <si>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</si>
  <si>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</si>
  <si>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</si>
  <si>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</si>
  <si>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</si>
  <si>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</si>
  <si>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</si>
  <si>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</si>
  <si>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</si>
  <si>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</si>
  <si>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</si>
  <si>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</si>
  <si>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</si>
  <si>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</si>
  <si>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</si>
  <si>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</si>
  <si>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</si>
  <si>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</si>
  <si>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</si>
  <si>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</si>
  <si>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</si>
  <si>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</si>
  <si>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</si>
  <si>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</si>
  <si>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</si>
  <si>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</si>
  <si>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</si>
  <si>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</si>
  <si>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</si>
  <si>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</si>
  <si>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</si>
  <si>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</si>
  <si>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</si>
  <si>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</si>
  <si>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</si>
  <si>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</si>
  <si>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</si>
  <si>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</si>
  <si>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</si>
  <si>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</si>
  <si>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</si>
  <si>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</si>
  <si>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</si>
  <si>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</si>
  <si>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</si>
  <si>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</si>
  <si>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</si>
  <si>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</si>
  <si>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</si>
  <si>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</si>
  <si>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</si>
  <si>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</si>
  <si>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</si>
  <si>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</si>
  <si>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</si>
  <si>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</si>
  <si>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</si>
  <si>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</si>
  <si>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</si>
  <si>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</si>
  <si>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</si>
  <si>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</si>
  <si>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</si>
  <si>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</si>
  <si>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</si>
  <si>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</si>
  <si>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</si>
  <si>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</si>
  <si>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</si>
  <si>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</si>
  <si>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</si>
  <si>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</si>
  <si>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</si>
  <si>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</si>
  <si>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</si>
  <si>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</si>
  <si>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</si>
  <si>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</si>
  <si>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</si>
  <si>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</si>
  <si>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</si>
  <si>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</si>
  <si>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</si>
  <si>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</si>
  <si>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</si>
  <si>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</si>
  <si>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</si>
  <si>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</si>
  <si>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</si>
  <si>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</si>
  <si>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</si>
  <si>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</si>
  <si>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</si>
  <si>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</si>
  <si>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</si>
  <si>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</si>
  <si>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</si>
  <si>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</si>
  <si>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</si>
  <si>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</si>
  <si>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</si>
  <si>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</si>
  <si>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</si>
  <si>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</si>
  <si>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</si>
  <si>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</si>
  <si>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</si>
  <si>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</si>
  <si>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</si>
  <si>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</si>
  <si>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</si>
  <si>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</si>
  <si>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</si>
  <si>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</si>
  <si>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</si>
  <si>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</si>
  <si>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</si>
  <si>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</si>
  <si>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</si>
  <si>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</si>
  <si>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</si>
  <si>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</si>
  <si>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</si>
  <si>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</si>
  <si>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</si>
  <si>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</si>
  <si>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</si>
  <si>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</si>
  <si>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</si>
  <si>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</si>
  <si>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</si>
  <si>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</si>
  <si>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</si>
  <si>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</si>
  <si>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</si>
  <si>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</si>
  <si>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</si>
  <si>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</si>
  <si>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</si>
  <si>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</si>
  <si>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</si>
  <si>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</si>
  <si>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</si>
  <si>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</si>
  <si>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</si>
  <si>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</si>
  <si>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</si>
  <si>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</si>
  <si>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</si>
  <si>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</si>
  <si>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</si>
  <si>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</si>
  <si>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</si>
  <si>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</si>
  <si>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</si>
  <si>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</si>
  <si>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</si>
  <si>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</si>
  <si>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</si>
  <si>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</si>
  <si>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</si>
  <si>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</si>
  <si>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</si>
  <si>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</si>
  <si>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</si>
  <si>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</si>
  <si>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</si>
  <si>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</si>
  <si>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</si>
  <si>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</si>
  <si>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</si>
  <si>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</si>
  <si>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</si>
  <si>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</si>
  <si>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</si>
  <si>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</si>
  <si>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</si>
  <si>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</si>
  <si>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</si>
  <si>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</si>
  <si>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</si>
  <si>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</si>
  <si>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</si>
  <si>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</si>
  <si>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</si>
  <si>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</si>
  <si>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</si>
  <si>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</si>
  <si>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</si>
  <si>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</si>
  <si>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</si>
  <si>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</si>
  <si>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</si>
  <si>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</si>
  <si>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</si>
  <si>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</si>
  <si>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</si>
  <si>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</si>
  <si>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</si>
  <si>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</si>
  <si>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</si>
  <si>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</si>
  <si>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</si>
  <si>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</si>
  <si>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</si>
  <si>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</si>
  <si>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</si>
  <si>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</si>
  <si>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</si>
  <si>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</si>
  <si>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</si>
  <si>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</si>
  <si>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</si>
  <si>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</si>
  <si>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</si>
  <si>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</si>
  <si>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</si>
  <si>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</si>
  <si>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</si>
  <si>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</si>
  <si>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</si>
  <si>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</si>
  <si>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</si>
  <si>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</si>
  <si>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</si>
  <si>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</si>
  <si>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</si>
  <si>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</si>
  <si>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</si>
  <si>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</si>
  <si>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</si>
  <si>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</si>
  <si>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</si>
  <si>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</si>
  <si>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</si>
  <si>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</si>
  <si>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</si>
  <si>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</si>
  <si>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</si>
  <si>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</si>
  <si>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</si>
  <si>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</si>
  <si>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</si>
  <si>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</si>
  <si>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</si>
  <si>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</si>
  <si>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</si>
  <si>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</si>
  <si>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</si>
  <si>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</si>
  <si>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</si>
  <si>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</si>
  <si>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</si>
  <si>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</si>
  <si>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</si>
  <si>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</si>
  <si>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</si>
  <si>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</si>
  <si>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</si>
  <si>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</si>
  <si>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</si>
  <si>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</si>
  <si>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</si>
  <si>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</si>
  <si>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</si>
  <si>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</si>
  <si>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</si>
  <si>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</si>
  <si>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</si>
  <si>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</si>
  <si>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</si>
  <si>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</si>
  <si>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</si>
  <si>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</si>
  <si>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</si>
  <si>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</si>
  <si>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</si>
  <si>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</si>
  <si>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</si>
  <si>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</si>
  <si>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</si>
  <si>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</si>
  <si>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</si>
  <si>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</si>
  <si>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</si>
  <si>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</si>
  <si>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</si>
  <si>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</si>
  <si>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</si>
  <si>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</si>
  <si>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</si>
  <si>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</si>
  <si>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</si>
  <si>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</si>
  <si>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</si>
  <si>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</si>
  <si>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</si>
  <si>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</si>
  <si>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</si>
  <si>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</si>
  <si>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</si>
  <si>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</si>
  <si>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</si>
  <si>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</si>
  <si>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</si>
  <si>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</si>
  <si>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</si>
  <si>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</si>
  <si>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</si>
  <si>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</si>
  <si>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</si>
  <si>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</si>
  <si>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</si>
  <si>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</si>
  <si>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</si>
  <si>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</si>
  <si>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</si>
  <si>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</si>
  <si>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</si>
  <si>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</si>
  <si>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</si>
  <si>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</si>
  <si>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</si>
  <si>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</si>
  <si>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</si>
  <si>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</si>
  <si>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</si>
  <si>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</si>
  <si>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</si>
  <si>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</si>
  <si>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</si>
  <si>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</si>
  <si>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</si>
  <si>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</si>
  <si>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</si>
  <si>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</si>
  <si>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</si>
  <si>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</si>
  <si>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</si>
  <si>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</si>
  <si>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</si>
  <si>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</si>
  <si>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</si>
  <si>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</si>
  <si>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</si>
  <si>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</si>
  <si>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</si>
  <si>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</si>
  <si>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</si>
  <si>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</si>
  <si>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</si>
  <si>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</si>
  <si>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</si>
  <si>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</si>
  <si>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</si>
  <si>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</si>
  <si>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</si>
  <si>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</si>
  <si>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</si>
  <si>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</si>
  <si>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</si>
  <si>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</si>
  <si>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</si>
  <si>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</si>
  <si>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</si>
  <si>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</si>
  <si>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</si>
  <si>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</si>
  <si>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</si>
  <si>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</si>
  <si>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</si>
  <si>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</si>
  <si>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</si>
  <si>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</si>
  <si>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</si>
  <si>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</si>
  <si>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</si>
  <si>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</si>
  <si>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</si>
  <si>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športové rybárstvo - bežné transfery</t>
  </si>
  <si>
    <t>BU2-002-001</t>
  </si>
  <si>
    <t>20250201</t>
  </si>
  <si>
    <t>50174614</t>
  </si>
  <si>
    <t>NEORA, s.r.o.</t>
  </si>
  <si>
    <t>BU2-002-002</t>
  </si>
  <si>
    <t>18</t>
  </si>
  <si>
    <t>registračný poplatok na MS LRU mucha 2025 vrátane poplatku za ubytovanie</t>
  </si>
  <si>
    <t>Česká republika</t>
  </si>
  <si>
    <t>Ceský rybársky svaz, z.s., Jihočeský územní svaz</t>
  </si>
  <si>
    <t>BU2-003-001 BU2-003-002 BU2-003-003 BU2-003-004 BU2-003-005</t>
  </si>
  <si>
    <t>Hrubé mzdy vyplatené osobám (zamestnancom) vrátane odvodov zamestnávateľa
počet fyzických osôb 2
obdobie január 2025</t>
  </si>
  <si>
    <t xml:space="preserve">                     35937874          30807484               42499500</t>
  </si>
  <si>
    <t>osoba č. 1,2                                      Všeobecná zdravotná poisťovňa Sociálna poisťovňa,              Daňový úrad</t>
  </si>
  <si>
    <t>BU2-003-006</t>
  </si>
  <si>
    <t>pracovná cesta - cestovný príkaz - sústredenie juniorskej reprezentácie LRU mucha v dňoch 01.02.2025 - 02.02.2025 Borová Sihoť, spôsob dopravy autom</t>
  </si>
  <si>
    <t>Ing. Peter Tomko</t>
  </si>
  <si>
    <t>BU2-004-001</t>
  </si>
  <si>
    <t>Milan Čubík</t>
  </si>
  <si>
    <t>BU2-005-001</t>
  </si>
  <si>
    <t>registračný poplatok na 4. MS Masters LRU feeder v dňoch 7.4.-13.4.2025 v Španielsku</t>
  </si>
  <si>
    <t>Španielsko</t>
  </si>
  <si>
    <t>Federacion da Pesca da la Comunidad Valenciana</t>
  </si>
  <si>
    <t>BU2-005-002</t>
  </si>
  <si>
    <t>registračný poplatok na 22. MS národov LRU prívlač v dňoch 2.4.-6.4.2025 v Poľsku</t>
  </si>
  <si>
    <t>Poľsko</t>
  </si>
  <si>
    <t>Polski Zeiazek Wedkarski</t>
  </si>
  <si>
    <t>BU2-006-001</t>
  </si>
  <si>
    <t>poplatok medzinárodnej športovej federácií Conféderation Internationale de la Peche Sportive - preúčtovanie</t>
  </si>
  <si>
    <t>Francúzsko</t>
  </si>
  <si>
    <t>C.I.P.S. Confédération Internationale de la Peche Sportive</t>
  </si>
  <si>
    <t>BU2-007-001</t>
  </si>
  <si>
    <t>registračný poplatok na 2. MS U25 LRU feeder v dňoch 7.4.-13.4.2025 v Španielsku</t>
  </si>
  <si>
    <t>BU2-008-001 BU2-008-002 BU2-008-003 BU2-008-004 BU2-008-005  BU2-008-006</t>
  </si>
  <si>
    <t>Hrubé mzdy vyplatené osobám (zamestnancom) vrátane odvodov zamestnávateľa
počet fyzických osôb 3
obdobie február 2025</t>
  </si>
  <si>
    <t>osoba č. 1,2,3                                      Všeobecná zdravotná poisťovňa Sociálna poisťovňa,              Daňový úrad</t>
  </si>
  <si>
    <t>BU2-009-001</t>
  </si>
  <si>
    <t>30250049</t>
  </si>
  <si>
    <t>36283355</t>
  </si>
  <si>
    <t>Simply supplies, a.s.</t>
  </si>
  <si>
    <t>BU2-010-001</t>
  </si>
  <si>
    <t>19</t>
  </si>
  <si>
    <t>ubytovanie na 22. MS národov LRU prívlač v dňoch 2.4.-6.4.2025 v Poľsku</t>
  </si>
  <si>
    <t>The Lion Bridge Rogoznik LTD</t>
  </si>
  <si>
    <t>BU2-011-002</t>
  </si>
  <si>
    <t>0001FV000349/25</t>
  </si>
  <si>
    <t>poháre na ligu juniorov LRU feeder</t>
  </si>
  <si>
    <t>35774282</t>
  </si>
  <si>
    <t>Victory sport, spol.s r.o.</t>
  </si>
  <si>
    <t>BU2-011-001  BU2-011-003 BU2-011-004 BU2-011-005  BU2-011-006    BU2-011-007</t>
  </si>
  <si>
    <t>Hrubé mzdy vyplatené osobám (zamestnancom) vrátane odvodov zamestnávateľa
počet fyzických osôb 3
obdobie marec 2025</t>
  </si>
  <si>
    <t>BU2-013-001</t>
  </si>
  <si>
    <t>0001FV000399/25</t>
  </si>
  <si>
    <t>poháre a medaily pre juniorov LRU plávaná</t>
  </si>
  <si>
    <t>BU2-014-001</t>
  </si>
  <si>
    <t>0001FV000418/25</t>
  </si>
  <si>
    <t>poháre a medaily na MSR masters a veteránov LRU plávaná</t>
  </si>
  <si>
    <t>BU2-015-001</t>
  </si>
  <si>
    <t>0001FV000457/25</t>
  </si>
  <si>
    <t>poháre na preteky LRU feeder</t>
  </si>
  <si>
    <t>BU2-016-001</t>
  </si>
  <si>
    <t>0001FV000471/25</t>
  </si>
  <si>
    <t>poháre a medaily pre juniorov LRU kapor</t>
  </si>
  <si>
    <t>BU2-017-001</t>
  </si>
  <si>
    <t>20250012</t>
  </si>
  <si>
    <t>násadová ryba na preteky LRU prívlač</t>
  </si>
  <si>
    <t>44412029</t>
  </si>
  <si>
    <t>WOOD&amp;FISH, s.r.o.</t>
  </si>
  <si>
    <t>BU2-018-001</t>
  </si>
  <si>
    <t>30250058</t>
  </si>
  <si>
    <t>potlač oblečenia pre reprezentáciu seniorov a juniorov na MS LRU feeder 2025</t>
  </si>
  <si>
    <t xml:space="preserve">BU2-019-001 </t>
  </si>
  <si>
    <t>250120121</t>
  </si>
  <si>
    <t>41984854</t>
  </si>
  <si>
    <t>Štefan Dúc Rybárske potreby</t>
  </si>
  <si>
    <t>BU2-020-001</t>
  </si>
  <si>
    <t>102025035</t>
  </si>
  <si>
    <t>47482508</t>
  </si>
  <si>
    <t>Flagman s.r.o.</t>
  </si>
  <si>
    <t>BU2-021-001</t>
  </si>
  <si>
    <t>2025050002</t>
  </si>
  <si>
    <t>poháre na preteky LRU kapor</t>
  </si>
  <si>
    <t>36886556</t>
  </si>
  <si>
    <t>Zuzana Petrusová - Discovery Zuzana</t>
  </si>
  <si>
    <t>BU2-021-002</t>
  </si>
  <si>
    <t>registračný poplatok na 14. MS národov LRU feeder v dňoch 14.6.-15.6.2025 v Litve</t>
  </si>
  <si>
    <t>Litva</t>
  </si>
  <si>
    <t>Lietuvos sportines zukles federacija</t>
  </si>
  <si>
    <t xml:space="preserve">BU2-022-001 </t>
  </si>
  <si>
    <t>1</t>
  </si>
  <si>
    <t>organizácia nominačného preteku juniorskej muškárskej reprezentácie na pstruhovom jazere vo Svite</t>
  </si>
  <si>
    <t>52639177</t>
  </si>
  <si>
    <t>Svitskí rybári, o.z.</t>
  </si>
  <si>
    <t>BU2-023-001</t>
  </si>
  <si>
    <t>Portugalsko</t>
  </si>
  <si>
    <t>Federacao Portuguesa de Pesca Desportiva</t>
  </si>
  <si>
    <t>BU2-024-001</t>
  </si>
  <si>
    <t>pracovná cesta - cestovný príkaz - sústredenie juniorskej reprezentácie LRU mucha v dňoch 16.04.2025 - 20.04.2025 Vrbov, spôsob dopravy autom</t>
  </si>
  <si>
    <t>BU2-024-002</t>
  </si>
  <si>
    <t>pracovná cesta - cestovný príkaz - Majstrovstvá SR juniorov LRU mucha na jazere dňa 12.04.2025 Banská Bystrica, spôsob dopravy autom</t>
  </si>
  <si>
    <t>BU2-024-003</t>
  </si>
  <si>
    <t>Ing. Michal Leibiczer</t>
  </si>
  <si>
    <t>BU2-024-004</t>
  </si>
  <si>
    <t>BU2-024-006</t>
  </si>
  <si>
    <t>Zúčtovanie 1/2025 nákladov na stravovanie na sústredení juniorskej reprezentácie LRU mucha v dňoch 16.04.2025 - 20.04.2025 Vrbov</t>
  </si>
  <si>
    <t>Ing.Peter Tomko</t>
  </si>
  <si>
    <t>BU2-024-007</t>
  </si>
  <si>
    <t>BU2-024-005  BU2-024-008 BU2-024-009 BU2-024-010  BU2-024-011    BU2-024-012</t>
  </si>
  <si>
    <t>Hrubé mzdy vyplatené osobám (zamestnancom) vrátane odvodov zamestnávateľa
počet fyzických osôb 3
obdobie apríl 2025</t>
  </si>
  <si>
    <t>BU2-025-001</t>
  </si>
  <si>
    <t>pracovná cesta - cestovný príkaz - MS národov LRU prívlač v dňoch 02.04.2025-06.04.2025 v Poľsku - Bedzin, spôsob dopravy autom</t>
  </si>
  <si>
    <t>Ing. Peter Horňák</t>
  </si>
  <si>
    <t>BU2-026-001</t>
  </si>
  <si>
    <t>pracovná cesta - cestovný príkaz - Kongres CIPS v dňoch 24.04.2025-25.04.2025 v Slovinsku - Bohinj, spôsob dopravy autom</t>
  </si>
  <si>
    <t>Mgr. Daniel Hrk</t>
  </si>
  <si>
    <t>BU2-026-002</t>
  </si>
  <si>
    <t>pracovná cesta - cestovný príkaz - Kongres CIPS v dňoch 23.04.2025-27.04.2025 v Slovinsku - Bohinj, spôsob dopravy autom</t>
  </si>
  <si>
    <t>BU2-026-003</t>
  </si>
  <si>
    <t>2</t>
  </si>
  <si>
    <t>BU2-027-001</t>
  </si>
  <si>
    <t>20250049</t>
  </si>
  <si>
    <t>poháre na Medzinárodné majstrovstvá SR juniorov LRU prívlač</t>
  </si>
  <si>
    <t>56950250</t>
  </si>
  <si>
    <t>Trofans s.r.o.</t>
  </si>
  <si>
    <t>BU2-027-002</t>
  </si>
  <si>
    <t>250100103</t>
  </si>
  <si>
    <t>vnadiace zmesi na preteky juniorov LRU plávaná</t>
  </si>
  <si>
    <t>RPP, s.r.o.</t>
  </si>
  <si>
    <t>BU2-027-003</t>
  </si>
  <si>
    <t>7320250370</t>
  </si>
  <si>
    <t>potrava pre ryby na preteky juniorov LRU plávaná</t>
  </si>
  <si>
    <t>36551511</t>
  </si>
  <si>
    <t>Vaďo, s.r.o.</t>
  </si>
  <si>
    <t>BU2-027-004</t>
  </si>
  <si>
    <t>25VF00026</t>
  </si>
  <si>
    <t>košele pre juniorov na MS LRU mucha 2025</t>
  </si>
  <si>
    <t>46075712</t>
  </si>
  <si>
    <t>do-domu.sk, s.r.o.</t>
  </si>
  <si>
    <t>BU2-027-005</t>
  </si>
  <si>
    <t>10250002</t>
  </si>
  <si>
    <t>zabezpečenie a príprava trate na preteky 2.kola 1.ligy a 2.kola 2.ligy LRU prívlač na Studenom potoku</t>
  </si>
  <si>
    <t>37802771</t>
  </si>
  <si>
    <t>Slovenský rybársky zväz - Miestna organizácia Trstená</t>
  </si>
  <si>
    <t>BU2-027-006</t>
  </si>
  <si>
    <t>31/2025</t>
  </si>
  <si>
    <t>45858870</t>
  </si>
  <si>
    <t>VežaSvit s.r.o.</t>
  </si>
  <si>
    <t>BU2-028-001</t>
  </si>
  <si>
    <t>455820</t>
  </si>
  <si>
    <t>SENSAS SAS</t>
  </si>
  <si>
    <t>BU2-030-001</t>
  </si>
  <si>
    <t>Martin Šalát</t>
  </si>
  <si>
    <t>BU2-031-001</t>
  </si>
  <si>
    <t>2025060002</t>
  </si>
  <si>
    <t>Discovery Zuzana</t>
  </si>
  <si>
    <t>BU2-031-002</t>
  </si>
  <si>
    <t>pracovná cesta - cestovný príkaz - MS národov LRU mucha  v dňoch 25.5.2025-31.5.2025 v Českej republike, spôsob dopravy autom</t>
  </si>
  <si>
    <t>Igor Lukášik</t>
  </si>
  <si>
    <t>BU2-032-001</t>
  </si>
  <si>
    <t>registračný poplatok na 25. MS národov LRU kapor v dňoch 17.9.-20.9.2025 v Chorvátsku</t>
  </si>
  <si>
    <t>Chorvátsko</t>
  </si>
  <si>
    <t>Union of Sport Fishing Associations Dakovo</t>
  </si>
  <si>
    <t>BU2-033-001</t>
  </si>
  <si>
    <t>0001FV000801/25</t>
  </si>
  <si>
    <t>poháre na MMSR juniorov LRU feeder</t>
  </si>
  <si>
    <t>osoba č. 1</t>
  </si>
  <si>
    <t>ubytovanie a strava na Medzinárodné majstrovstvá SR juniorov LRU prívlač v termíne 23.5.-25.5.2025 vo Svite na rieke Poprad - čiastočné zúčtovanie</t>
  </si>
  <si>
    <t>BU2-041-004</t>
  </si>
  <si>
    <t>0001FV001042/25</t>
  </si>
  <si>
    <t>BU2-044-002</t>
  </si>
  <si>
    <t>20250152</t>
  </si>
  <si>
    <t>51939461</t>
  </si>
  <si>
    <t>Akros, s.r.o.</t>
  </si>
  <si>
    <t>BU2-052-002</t>
  </si>
  <si>
    <t>20250173</t>
  </si>
  <si>
    <t>Zúčtovanie 2/2025 - zapožičanie multivanu na MS LRU prívlač  v dňoch 02.04.2025-06.04.2025 v Poľsku - Bedzin</t>
  </si>
  <si>
    <t>Vyhotovenie webovej stránky, servisný poplatok za pravidelné zálohovanie, bezpečnostná aktualizácia použitého softwaru, licencia a webhosting pre LRU kapor</t>
  </si>
  <si>
    <t>SR</t>
  </si>
  <si>
    <t>Slovenská republika</t>
  </si>
  <si>
    <t>LRU</t>
  </si>
  <si>
    <t>Lov rýb udicou</t>
  </si>
  <si>
    <t xml:space="preserve">MS </t>
  </si>
  <si>
    <t>Majstrovstvá sveta</t>
  </si>
  <si>
    <t>Majstrovstvá Slovenskej republiky</t>
  </si>
  <si>
    <t>MMSR</t>
  </si>
  <si>
    <t>Medzinárodné majstrovstvá Slovenskej republiky</t>
  </si>
  <si>
    <t>ZSLM</t>
  </si>
  <si>
    <t>Západoslovenská liga mládeže</t>
  </si>
  <si>
    <t>VN</t>
  </si>
  <si>
    <t>Vodná nádrž</t>
  </si>
  <si>
    <t>MsO SRZ</t>
  </si>
  <si>
    <t>mestská organizácia Slovenského rybárskeho zväzu</t>
  </si>
  <si>
    <t>oblečenie pre reprezentáciu LRU feeder 2025</t>
  </si>
  <si>
    <t>zabezpečenie a príprava trate na MSR seniorov LRU prívlač v dňoch 16.5.2025-18.5.2025 na rieke Poprad</t>
  </si>
  <si>
    <t>2/2025</t>
  </si>
  <si>
    <t>poháre a medaily na MMSR LRU feeder a MMSR LRU method feeder 2025</t>
  </si>
  <si>
    <t>1/2025</t>
  </si>
  <si>
    <t>Hrubé mzdy vyplatené osobám (zamestnancom) vrátane odvodov zamestnávateľa
počet fyzických osôb 1
obdobie máj 2025 - čiastočná úhrada</t>
  </si>
  <si>
    <t>vecné ceny na preteky juniorov LRU kapor Dip Shimano Bait Isolate Hookbait 2ks, Chytacie boilies Shimano Bait TX1 Hard Hookbait Monster Crab - 150g 2ks, Boilies Shimano Bait TX1 Boillie 5ks, Boilies Shimano TX1 Boillie Squid &amp;nOctopus 20mm 1kg 5ks, Púzdro Fox Voyager 13ft Single Rod Sleeve 2ks, Spací vak JRC Defender II Sleeping Bag Wide 2ks, Kreslo JRC Relaxa Defend 2ks</t>
  </si>
  <si>
    <t>vecné ceny na ligu juniorov a Majstrovstvá SR juniorov LRU feeder S-CANAL FEEDER 4500 5ks, SQUADRON FLOW FEEDER 3,30m 70G COMMERCIAL CARP 5ks, LANDING NET HANDLE SQUADRON FLOW
PUT OVER HANDLE 4.0M TWO THREADS 3ks, LANDING NET HANDLE FORCE RANK POWER PUT OVER HANDLE 3.40M 2ks, CARP PRO CP METHOD+ SQUARE KEEP NET 55*45CM, 4M NEW 5ks, FLAGMAN NEW ARMADALE EVA KEEPNET BAG Size: 60x60x12cm 5ks, LANDING NET HEAD GREY RUBBER HEAD 40x50cm ROUND 5ks, FLAGMAN ARMADALE GRAND BAIT STORAGE TRAY EVA 27*27*12 5ks, LAGMAN NEW ARMADALE EVA BUCKET WITH ROPE Size: 18?20cm 5ks, FLAGMAN NEW ARMADALE HARD CASE 3sec 165cm 5ks, ARMADALE Feeder tackle box 350x220x100mm 5ks, EVA RIG SPOOLS 12pcs in box 5ks, MATRIOSHKA 5 BOXES 1/8,1/4,1/2,3/4,1litre MADE IN ITALY 5ks, BOX WITH LID AND RIDDLE FOR BLOODWORM 15x15cm MADE IN ITALY 5ks, FEEDER ARM ARMADALE SIZE S-450mm,Connector 25,30,36mm 5ks</t>
  </si>
  <si>
    <t>vecné ceny na preteky juniorov LRU plávaná TAMIS ROND WORLD CHAMPION 45CM 5MM 20ks, KBELÍK 40L 20ks, 3000 CLUB BREAM (CEJN) HNĚDÝ 1KG 20ks, 3000 FINE LAKE (JEZERO JEMNÉ) 1KG 20ks, 3000 ABLETTES ORANGE (ORAN. OUKLEJ) 1KG 20ks, 3000 BRUNE BREAM (CEJN) 1KG 20ks, TETE BARNSTON COMPETITION RUBBER 40X30CM 20ks, VANIČKA S UŠIMA SENSAS MALÁ 10L 20ks, VANIČKA S UŠIMA SENSAS VELKÁ 15L 20ks, COMPETITON CATAPULT MAGGOT 20ks, KBELÍK 25L 20ks, TAMIS ROND WORLD CHAMPION 45CM 3.5MM 20ks, CANNE ANG. COIMBRA FLOAT MEDIUM 420 6ks, OULINET POWER MATCH 3000 6ks</t>
  </si>
  <si>
    <t xml:space="preserve">vecné ceny pre víťazov 1.ligy a ligy žien LRU plávaná 2025 JURASSIC MATCH LIGHT Variant: Dľžka: dĺžka 420cm 1ks, LASER MATCH Variant: Dľžka: dĺžka 420cm 5ks, LASER MATCH Variant: Dľžka: dĺžka 450cm 5ks, Navijak MV-R CSX Variant: Veľkosť: 4000 5ks, Navijak MV-R CSX Variant: Veľkosť: 3000 5ks, Plošina pod sedačku ADRIA PLATFORM 1ks, Podber. hlava ECLIPSE NET Variant: Veľkosť: 40x50cm 5ks, odberáková tyč SLIM FORCE Variant: Dľžka: 4,00m 5ks, Púzdro na deličku Pole Protection Case 192x18x14cm 5ks, Púzdro na topsety Kit Protection Case 177x20x13cm 1ks </t>
  </si>
  <si>
    <t>vecné ceny pre víťazov 2.ligy LRU plávaná a na sústredenie talentovaných juniorov - čiastočná úhrada LASER MATCH Variant: Dľžka: dĺžka 420cm 3ks, LASER MATCH Variant: Dľžka: dĺžka 450cm 1ks, MAVER 99K5 13m POLE 1ks, MAVER MV-R TOP RACE 13m 1ks, Navijak MV-R CSX Variant: Veľkosť: 4000 2ks, Obal na deličku SUPERLITHIUM TOP CASE POLE HOLDALL 1ks, Obal pevný 4 komory MV-R QUAD READY
ROD HOLDALL 2ks, Podber. tyč COMPETITION PRE 4M PUT OVER 2ks, Podberáková tyč SLIM FORCE Variant: Dľžka: 4,00m 2ks, Rolna MV-R Pro Roller 2ks, Topset S71 5diel 1ks, Úlovková sieťka EASY FLOW RIVER KEEPNET Variant: Dľžka: 4M 2ks, Úlovková sieťka LASER Pro 4M 2ks, Úlovková sieťka MV-R COMMERCIAL KEEPNET Variant: Dľžka: 4M 2ks</t>
  </si>
  <si>
    <t>registračný poplatok na 5. MS národov LRU method feeder v dňoch 6.7.-12.7.2025 v Portugalsku</t>
  </si>
  <si>
    <t>pracovná cesta - cestovný príkaz - sústredenie juniorskej reprezentácie LRU mucha v dňoch 16.4.2025 - 20.4.2025 Vrbov, spôsob dopravy autom</t>
  </si>
  <si>
    <t>ks</t>
  </si>
  <si>
    <t>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</si>
</sst>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5"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1380</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zväz športového rybolovu, Andreja Kmeťa 314/20, Žilina, 010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51118831</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B45" sqref="B45"/>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t="s">
        <v>1683</v>
      </c>
      <c r="B37" s="63" t="s">
        <v>1684</v>
      </c>
    </row>
    <row r="38" spans="1:2" x14ac:dyDescent="0.25">
      <c r="A38" s="63" t="s">
        <v>1685</v>
      </c>
      <c r="B38" s="63" t="s">
        <v>1686</v>
      </c>
    </row>
    <row r="39" spans="1:2" x14ac:dyDescent="0.25">
      <c r="A39" s="63" t="s">
        <v>1687</v>
      </c>
      <c r="B39" s="63" t="s">
        <v>1688</v>
      </c>
    </row>
    <row r="40" spans="1:2" x14ac:dyDescent="0.25">
      <c r="A40" s="63" t="s">
        <v>1328</v>
      </c>
      <c r="B40" s="63" t="s">
        <v>1689</v>
      </c>
    </row>
    <row r="41" spans="1:2" x14ac:dyDescent="0.25">
      <c r="A41" s="63" t="s">
        <v>1690</v>
      </c>
      <c r="B41" s="63" t="s">
        <v>1691</v>
      </c>
    </row>
    <row r="42" spans="1:2" x14ac:dyDescent="0.25">
      <c r="A42" s="63" t="s">
        <v>1692</v>
      </c>
      <c r="B42" s="63" t="s">
        <v>1693</v>
      </c>
    </row>
    <row r="43" spans="1:2" x14ac:dyDescent="0.25">
      <c r="A43" s="63" t="s">
        <v>1694</v>
      </c>
      <c r="B43" s="63" t="s">
        <v>1695</v>
      </c>
    </row>
    <row r="44" spans="1:2" x14ac:dyDescent="0.25">
      <c r="A44" s="63" t="s">
        <v>1696</v>
      </c>
      <c r="B44" s="63" t="s">
        <v>1697</v>
      </c>
    </row>
    <row r="45" spans="1:2" x14ac:dyDescent="0.25">
      <c r="A45" s="63" t="s">
        <v>1711</v>
      </c>
      <c r="B45" s="63" t="s">
        <v>1712</v>
      </c>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45838</v>
      </c>
      <c r="D1" s="26"/>
      <c r="G1" s="252">
        <v>45688</v>
      </c>
    </row>
    <row r="2" spans="1:7" ht="13.8" x14ac:dyDescent="0.25">
      <c r="A2" s="28"/>
      <c r="B2" s="28"/>
      <c r="G2" s="252">
        <v>45716</v>
      </c>
    </row>
    <row r="3" spans="1:7" ht="13.8" x14ac:dyDescent="0.25">
      <c r="A3" s="30" t="s">
        <v>312</v>
      </c>
      <c r="B3" s="326" t="str">
        <f>INDEX(Adr!B:B,Doklady!B102+1)</f>
        <v>Slovenský zväz športového rybolovu</v>
      </c>
      <c r="C3" s="326"/>
      <c r="D3" s="326"/>
      <c r="G3" s="252">
        <v>45747</v>
      </c>
    </row>
    <row r="4" spans="1:7" ht="13.8" x14ac:dyDescent="0.25">
      <c r="A4" s="30" t="s">
        <v>313</v>
      </c>
      <c r="B4" s="29" t="str">
        <f>RIGHT("0000"&amp;INDEX(Adr!A:A,Doklady!B102+1),8)</f>
        <v>51118831</v>
      </c>
      <c r="G4" s="252">
        <v>45777</v>
      </c>
    </row>
    <row r="5" spans="1:7" ht="13.8" x14ac:dyDescent="0.25">
      <c r="A5" s="30" t="s">
        <v>314</v>
      </c>
      <c r="B5" s="29" t="str">
        <f>INDEX(Adr!D:D,Doklady!B102+1)&amp;", "&amp;INDEX(Adr!E:E,Doklady!B102+1)</f>
        <v>Andreja Kmeťa 314/20, Žilina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72718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72718</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8" t="s">
        <v>1504</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5">
      <c r="B3" s="160" t="s">
        <v>59</v>
      </c>
      <c r="C3" s="339" t="str">
        <f>INDEX(Adr!B2:B87,Doklady!B102)</f>
        <v>Slovenský zväz športového rybolovu</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51118831</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Andreja Kmeťa 314/20, Žilina, 010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7.399999999999999" x14ac:dyDescent="0.3">
      <c r="A11" s="69" t="s">
        <v>319</v>
      </c>
      <c r="B11" s="70" t="s">
        <v>320</v>
      </c>
      <c r="C11" s="126">
        <f>SUMIF(FP!J:J,Doklady!$B$1&amp;A11,FP!D:D)</f>
        <v>72718</v>
      </c>
      <c r="D11" s="126">
        <f>+C11-E11</f>
        <v>72718</v>
      </c>
      <c r="E11" s="342">
        <f>+I39-I42+I44-I47</f>
        <v>0</v>
      </c>
      <c r="F11" s="343"/>
      <c r="J11" s="176"/>
      <c r="L11" s="161" t="str">
        <f>L41</f>
        <v>a - športové rybárstvo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1">
        <f>SUMIF(K:K,A12,I:I)</f>
        <v>0</v>
      </c>
      <c r="F12" s="332"/>
      <c r="J12" s="177"/>
      <c r="L12" s="161" t="str">
        <f>L42</f>
        <v>a - športové rybárstvo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72718</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športové rybárstvo</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14543.6</v>
      </c>
      <c r="G39" s="78">
        <f>+MAX(I39-C39-D39-E39-F39-H39,0)</f>
        <v>58174.400000000001</v>
      </c>
      <c r="H39" s="78">
        <f>+IFERROR(VLOOKUP(K40&amp;" - kapitálové transfery",B$53:C$90,2,0),0)</f>
        <v>0</v>
      </c>
      <c r="I39" s="73">
        <f>SUMIF(FP!K:K,K40,FP!D:D)</f>
        <v>72718</v>
      </c>
      <c r="L39" s="84">
        <f>COUNTIF(FP!N:N,Doklady!B1&amp;"aK")</f>
        <v>0</v>
      </c>
      <c r="T39" s="86"/>
    </row>
    <row r="40" spans="1:21" x14ac:dyDescent="0.2">
      <c r="A40" s="115" t="s">
        <v>338</v>
      </c>
      <c r="B40" s="116" t="s">
        <v>377</v>
      </c>
      <c r="C40" s="78">
        <f>DSUM(Doklady!A103:J10000,"GGG",Spolu!L40:M42)</f>
        <v>9243.24</v>
      </c>
      <c r="D40" s="78">
        <f>DSUM(Doklady!A103:J10000,"GGG",Spolu!N40:O42)</f>
        <v>0</v>
      </c>
      <c r="E40" s="78">
        <f>DSUM(Doklady!A103:J10000,"GGG",Spolu!P40:Q42)</f>
        <v>25475.039999999997</v>
      </c>
      <c r="F40" s="78">
        <f>DSUM(Doklady!A103:J10000,"GGG",Spolu!R40:S42)</f>
        <v>14543.410000000002</v>
      </c>
      <c r="G40" s="78">
        <f>DSUM(Doklady!A103:J10000,"GGG",Spolu!T40:U42)-H40</f>
        <v>23456.309999999998</v>
      </c>
      <c r="H40" s="78">
        <f>+IFERROR(VLOOKUP(K40&amp;" - kapitálové transfery",B$53:D$90,3,0),0)</f>
        <v>0</v>
      </c>
      <c r="I40" s="73">
        <f>+C40+D40+E40+F40+G40+H40</f>
        <v>72718</v>
      </c>
      <c r="J40" s="218" t="str">
        <f>+K45</f>
        <v>.</v>
      </c>
      <c r="K40" s="218" t="str">
        <f>IF(L38&gt;0,INDEX(FP!K:K,Doklady!B2),".")</f>
        <v>športové rybárstvo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športové rybárstvo - bežné transfery</v>
      </c>
      <c r="M41" s="120">
        <v>1</v>
      </c>
      <c r="N41" s="161" t="str">
        <f>+L41</f>
        <v>a - športové rybárstvo - bežné transfery</v>
      </c>
      <c r="O41" s="120">
        <v>2</v>
      </c>
      <c r="P41" s="161" t="str">
        <f>+L41</f>
        <v>a - športové rybárstvo - bežné transfery</v>
      </c>
      <c r="Q41" s="120">
        <v>3</v>
      </c>
      <c r="R41" s="161" t="str">
        <f>+L41</f>
        <v>a - športové rybárstvo - bežné transfery</v>
      </c>
      <c r="S41" s="120">
        <v>4</v>
      </c>
      <c r="T41" s="161" t="str">
        <f>+L41</f>
        <v>a - športové rybárstvo - bežné transfery</v>
      </c>
      <c r="U41" s="120">
        <v>5</v>
      </c>
    </row>
    <row r="42" spans="1:21" ht="10.5" customHeight="1" x14ac:dyDescent="0.2">
      <c r="A42" s="115" t="s">
        <v>338</v>
      </c>
      <c r="B42" s="116" t="s">
        <v>380</v>
      </c>
      <c r="C42" s="73">
        <f>+C40</f>
        <v>9243.24</v>
      </c>
      <c r="D42" s="216">
        <f>+D40</f>
        <v>0</v>
      </c>
      <c r="E42" s="216">
        <f>+E40</f>
        <v>25475.039999999997</v>
      </c>
      <c r="F42" s="216">
        <f>+MIN(F39:F40)</f>
        <v>14543.410000000002</v>
      </c>
      <c r="G42" s="216">
        <f>+MIN(G39+MAX(F39-F40,0)-MAX(E40-E39,0)-MAX(D40-D39,0)-MAX(C40-C39,0),G40)</f>
        <v>23456.309999999998</v>
      </c>
      <c r="H42" s="216">
        <f>+MIN(H39:H40)</f>
        <v>0</v>
      </c>
      <c r="I42" s="73">
        <f>+C42+D42+E42+MIN(F39:F40)+G42+H42</f>
        <v>72718</v>
      </c>
      <c r="J42" s="219">
        <f>+K47</f>
        <v>0</v>
      </c>
      <c r="K42" s="219">
        <f>+I42-H42</f>
        <v>72718</v>
      </c>
      <c r="L42" s="161" t="str">
        <f>+SUBSTITUTE(L41,"bežné","kapitálové")</f>
        <v>a - športové rybárstvo - kapitálové transfery</v>
      </c>
      <c r="M42" s="120">
        <v>1</v>
      </c>
      <c r="N42" s="161" t="str">
        <f>+L42</f>
        <v>a - športové rybárstvo - kapitálové transfery</v>
      </c>
      <c r="O42" s="120">
        <v>2</v>
      </c>
      <c r="P42" s="161" t="str">
        <f>+L42</f>
        <v>a - športové rybárstvo - kapitálové transfery</v>
      </c>
      <c r="Q42" s="120">
        <v>3</v>
      </c>
      <c r="R42" s="161" t="str">
        <f>+L42</f>
        <v>a - športové rybárstvo - kapitálové transfery</v>
      </c>
      <c r="S42" s="120">
        <v>4</v>
      </c>
      <c r="T42" s="161" t="str">
        <f>+L42</f>
        <v>a - športové rybárstvo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športové rybárstvo - bežné transfery</v>
      </c>
      <c r="C53" s="73">
        <f>IF(A53&lt;&gt;"",INDEX(FP!D:D,Doklady!B$2+(ROW()-53)),"")</f>
        <v>72718</v>
      </c>
      <c r="D53" s="73">
        <f>IF(A53&lt;&gt;"",Doklady!I1-Doklady!J1,"")</f>
        <v>72717.999999999985</v>
      </c>
      <c r="E53" s="73">
        <f>IF(A53&lt;&gt;"",MIN(D53,C53)*Doklady!C1/(1-Doklady!C1),"")</f>
        <v>0</v>
      </c>
      <c r="F53" s="71">
        <f>IF(A53&lt;&gt;"",Doklady!J1,"")</f>
        <v>0</v>
      </c>
      <c r="G53" s="73">
        <f>+IFERROR(HLOOKUP(IF(RIGHT(B53,15)="bežné transfery",LEFT(B53,LEN(B53)-18),0),$J$40:$K$42,3,0),MIN(C53,D53))</f>
        <v>72718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72718</v>
      </c>
      <c r="D130" s="228">
        <f t="shared" ref="D130:I130" si="9">SUM(D53:D129)</f>
        <v>72717.999999999985</v>
      </c>
      <c r="E130" s="228">
        <f t="shared" si="9"/>
        <v>0</v>
      </c>
      <c r="F130" s="228">
        <f t="shared" si="9"/>
        <v>0</v>
      </c>
      <c r="G130" s="228">
        <f t="shared" si="9"/>
        <v>72718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50"/>
      <c r="E140" s="350"/>
      <c r="F140" s="350"/>
      <c r="G140" s="350"/>
      <c r="H140" s="350"/>
      <c r="I140" s="350"/>
      <c r="J140" s="85"/>
    </row>
    <row r="141" spans="1:26" ht="68.25" customHeight="1" x14ac:dyDescent="0.25">
      <c r="A141" s="9"/>
      <c r="B141" s="283" t="s">
        <v>397</v>
      </c>
      <c r="C141" s="214"/>
      <c r="D141" s="330" t="s">
        <v>398</v>
      </c>
      <c r="E141" s="330"/>
      <c r="F141" s="330"/>
      <c r="G141" s="330"/>
      <c r="H141" s="330"/>
      <c r="I141" s="33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C100" zoomScaleNormal="100" workbookViewId="0">
      <selection activeCell="C107" sqref="C10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športové rybárstvo - bežné transfery</v>
      </c>
      <c r="B1" s="232" t="str">
        <f>INDEX(Adr!A:A,B102+1)</f>
        <v>51118831</v>
      </c>
      <c r="C1" s="233">
        <f>IF(ROW()&lt;=B$3,INDEX(FP!E:E,B$2+ROW()-1),"")</f>
        <v>0</v>
      </c>
      <c r="D1" s="234" t="str">
        <f>IF(ROW()&lt;=B$3,INDEX(FP!F:F,B$2+ROW()-1),"")</f>
        <v>a</v>
      </c>
      <c r="E1" s="234"/>
      <c r="F1" s="234" t="str">
        <f>IF(ROW()&lt;=B$3,INDEX(FP!G:G,B$2+ROW()-1),"")</f>
        <v>026 02</v>
      </c>
      <c r="G1" s="234"/>
      <c r="H1" s="235" t="str">
        <f>IF(ROW()&lt;=B$3,INDEX(FP!C:C,B$2+ROW()-1),"")</f>
        <v>športové rybárstvo - bežné transfery</v>
      </c>
      <c r="I1" s="236">
        <f t="shared" ref="I1:I6" si="0">IF(ROW()&lt;=B$3,SUMIF(A$107:A$10042,A1,I$107:I$10042),"")</f>
        <v>72717.999999999985</v>
      </c>
      <c r="J1" s="236">
        <f t="shared" ref="J1:J32" si="1">IF(ROW()&lt;=B$3,SUMIFS(I$103:I$50042,A$103:A$50042,K1,J$103:J$50042,L1),"")</f>
        <v>0</v>
      </c>
      <c r="K1" s="110" t="str">
        <f>$A1</f>
        <v>a - športové rybárstvo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83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1505</v>
      </c>
      <c r="B100" s="361"/>
      <c r="C100" s="361"/>
      <c r="D100" s="361"/>
      <c r="E100" s="361"/>
      <c r="F100" s="361"/>
      <c r="G100" s="361"/>
      <c r="H100" s="361"/>
      <c r="I100" s="363" t="s">
        <v>1488</v>
      </c>
      <c r="J100" s="363"/>
      <c r="K100" s="89"/>
    </row>
    <row r="101" spans="1:25" ht="15.6" x14ac:dyDescent="0.3">
      <c r="A101" s="364"/>
      <c r="B101" s="364"/>
      <c r="C101" s="364"/>
      <c r="D101" s="364"/>
      <c r="E101" s="364"/>
      <c r="F101" s="364"/>
      <c r="G101" s="364"/>
      <c r="H101" s="364"/>
      <c r="I101" s="362">
        <v>45887</v>
      </c>
      <c r="J101" s="362"/>
    </row>
    <row r="102" spans="1:25" ht="13.8" x14ac:dyDescent="0.25">
      <c r="A102" s="249" t="s">
        <v>403</v>
      </c>
      <c r="B102" s="250">
        <v>75</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799999999999997" x14ac:dyDescent="0.25">
      <c r="A107" s="14" t="s">
        <v>1506</v>
      </c>
      <c r="B107" s="14" t="s">
        <v>1507</v>
      </c>
      <c r="C107" s="14" t="s">
        <v>1508</v>
      </c>
      <c r="D107" s="16">
        <v>45698</v>
      </c>
      <c r="E107" s="16"/>
      <c r="F107" s="14" t="s">
        <v>1682</v>
      </c>
      <c r="G107" s="14" t="s">
        <v>1509</v>
      </c>
      <c r="H107" s="14" t="s">
        <v>1510</v>
      </c>
      <c r="I107" s="15">
        <v>4170</v>
      </c>
      <c r="J107" s="77">
        <v>5</v>
      </c>
      <c r="K107" s="92"/>
    </row>
    <row r="108" spans="1:25" ht="20.399999999999999" x14ac:dyDescent="0.25">
      <c r="A108" s="14" t="s">
        <v>1506</v>
      </c>
      <c r="B108" s="14" t="s">
        <v>1511</v>
      </c>
      <c r="C108" s="14" t="s">
        <v>1512</v>
      </c>
      <c r="D108" s="16">
        <v>45698</v>
      </c>
      <c r="E108" s="16"/>
      <c r="F108" s="14" t="s">
        <v>1513</v>
      </c>
      <c r="G108" s="14" t="s">
        <v>1514</v>
      </c>
      <c r="H108" s="14" t="s">
        <v>1515</v>
      </c>
      <c r="I108" s="15">
        <v>9000</v>
      </c>
      <c r="J108" s="77">
        <v>3</v>
      </c>
      <c r="K108" s="92"/>
    </row>
    <row r="109" spans="1:25" ht="51" x14ac:dyDescent="0.25">
      <c r="A109" s="14" t="s">
        <v>1506</v>
      </c>
      <c r="B109" s="14" t="s">
        <v>1516</v>
      </c>
      <c r="C109" s="14"/>
      <c r="D109" s="16">
        <v>45700</v>
      </c>
      <c r="E109" s="16"/>
      <c r="F109" s="14" t="s">
        <v>1517</v>
      </c>
      <c r="G109" s="14" t="s">
        <v>1518</v>
      </c>
      <c r="H109" s="14" t="s">
        <v>1519</v>
      </c>
      <c r="I109" s="15">
        <v>3236.05</v>
      </c>
      <c r="J109" s="77">
        <v>4</v>
      </c>
      <c r="K109" s="92"/>
    </row>
    <row r="110" spans="1:25" ht="40.799999999999997" x14ac:dyDescent="0.25">
      <c r="A110" s="14" t="s">
        <v>1506</v>
      </c>
      <c r="B110" s="14" t="s">
        <v>1520</v>
      </c>
      <c r="C110" s="14"/>
      <c r="D110" s="16">
        <v>45705</v>
      </c>
      <c r="E110" s="16"/>
      <c r="F110" s="14" t="s">
        <v>1521</v>
      </c>
      <c r="G110" s="14"/>
      <c r="H110" s="14" t="s">
        <v>1522</v>
      </c>
      <c r="I110" s="15">
        <v>127.87</v>
      </c>
      <c r="J110" s="77">
        <v>1</v>
      </c>
      <c r="K110" s="92"/>
    </row>
    <row r="111" spans="1:25" ht="40.799999999999997" x14ac:dyDescent="0.25">
      <c r="A111" s="14" t="s">
        <v>1506</v>
      </c>
      <c r="B111" s="14" t="s">
        <v>1523</v>
      </c>
      <c r="C111" s="14"/>
      <c r="D111" s="16">
        <v>45705</v>
      </c>
      <c r="E111" s="16"/>
      <c r="F111" s="14" t="s">
        <v>1521</v>
      </c>
      <c r="G111" s="14"/>
      <c r="H111" s="14" t="s">
        <v>1524</v>
      </c>
      <c r="I111" s="15">
        <v>152.87</v>
      </c>
      <c r="J111" s="77">
        <v>1</v>
      </c>
      <c r="K111" s="92"/>
    </row>
    <row r="112" spans="1:25" ht="20.399999999999999" x14ac:dyDescent="0.25">
      <c r="A112" s="14" t="s">
        <v>1506</v>
      </c>
      <c r="B112" s="14" t="s">
        <v>1525</v>
      </c>
      <c r="C112" s="14"/>
      <c r="D112" s="16">
        <v>45709</v>
      </c>
      <c r="E112" s="16"/>
      <c r="F112" s="14" t="s">
        <v>1526</v>
      </c>
      <c r="G112" s="14" t="s">
        <v>1527</v>
      </c>
      <c r="H112" s="14" t="s">
        <v>1528</v>
      </c>
      <c r="I112" s="15">
        <v>1500</v>
      </c>
      <c r="J112" s="77">
        <v>3</v>
      </c>
      <c r="K112" s="92"/>
    </row>
    <row r="113" spans="1:11" ht="20.399999999999999" x14ac:dyDescent="0.25">
      <c r="A113" s="14" t="s">
        <v>1506</v>
      </c>
      <c r="B113" s="14" t="s">
        <v>1529</v>
      </c>
      <c r="C113" s="14"/>
      <c r="D113" s="16">
        <v>45709</v>
      </c>
      <c r="E113" s="16"/>
      <c r="F113" s="14" t="s">
        <v>1530</v>
      </c>
      <c r="G113" s="14" t="s">
        <v>1531</v>
      </c>
      <c r="H113" s="14" t="s">
        <v>1532</v>
      </c>
      <c r="I113" s="15">
        <v>1500</v>
      </c>
      <c r="J113" s="77">
        <v>3</v>
      </c>
      <c r="K113" s="92"/>
    </row>
    <row r="114" spans="1:11" ht="30.6" x14ac:dyDescent="0.25">
      <c r="A114" s="14" t="s">
        <v>1506</v>
      </c>
      <c r="B114" s="14" t="s">
        <v>1533</v>
      </c>
      <c r="C114" s="14"/>
      <c r="D114" s="16">
        <v>45667</v>
      </c>
      <c r="E114" s="16">
        <v>45712</v>
      </c>
      <c r="F114" s="14" t="s">
        <v>1534</v>
      </c>
      <c r="G114" s="14" t="s">
        <v>1535</v>
      </c>
      <c r="H114" s="14" t="s">
        <v>1536</v>
      </c>
      <c r="I114" s="15">
        <v>1800</v>
      </c>
      <c r="J114" s="77">
        <v>5</v>
      </c>
      <c r="K114" s="92"/>
    </row>
    <row r="115" spans="1:11" ht="20.399999999999999" x14ac:dyDescent="0.25">
      <c r="A115" s="14" t="s">
        <v>1506</v>
      </c>
      <c r="B115" s="14" t="s">
        <v>1537</v>
      </c>
      <c r="C115" s="14"/>
      <c r="D115" s="16">
        <v>45714</v>
      </c>
      <c r="E115" s="16"/>
      <c r="F115" s="14" t="s">
        <v>1538</v>
      </c>
      <c r="G115" s="14" t="s">
        <v>1527</v>
      </c>
      <c r="H115" s="14" t="s">
        <v>1528</v>
      </c>
      <c r="I115" s="15">
        <v>1500</v>
      </c>
      <c r="J115" s="77">
        <v>3</v>
      </c>
      <c r="K115" s="92"/>
    </row>
    <row r="116" spans="1:11" ht="61.2" x14ac:dyDescent="0.25">
      <c r="A116" s="14" t="s">
        <v>1506</v>
      </c>
      <c r="B116" s="14" t="s">
        <v>1539</v>
      </c>
      <c r="C116" s="14"/>
      <c r="D116" s="16">
        <v>45723</v>
      </c>
      <c r="E116" s="16"/>
      <c r="F116" s="14" t="s">
        <v>1540</v>
      </c>
      <c r="G116" s="14" t="s">
        <v>1518</v>
      </c>
      <c r="H116" s="14" t="s">
        <v>1541</v>
      </c>
      <c r="I116" s="15">
        <v>3467.63</v>
      </c>
      <c r="J116" s="77">
        <v>4</v>
      </c>
      <c r="K116" s="92"/>
    </row>
    <row r="117" spans="1:11" ht="13.2" x14ac:dyDescent="0.25">
      <c r="A117" s="14" t="s">
        <v>1506</v>
      </c>
      <c r="B117" s="14" t="s">
        <v>1542</v>
      </c>
      <c r="C117" s="14" t="s">
        <v>1543</v>
      </c>
      <c r="D117" s="16">
        <v>45734</v>
      </c>
      <c r="E117" s="16"/>
      <c r="F117" s="14" t="s">
        <v>1698</v>
      </c>
      <c r="G117" s="14" t="s">
        <v>1544</v>
      </c>
      <c r="H117" s="14" t="s">
        <v>1545</v>
      </c>
      <c r="I117" s="15">
        <v>1487.32</v>
      </c>
      <c r="J117" s="77">
        <v>3</v>
      </c>
      <c r="K117" s="92"/>
    </row>
    <row r="118" spans="1:11" ht="20.399999999999999" x14ac:dyDescent="0.25">
      <c r="A118" s="14" t="s">
        <v>1506</v>
      </c>
      <c r="B118" s="14" t="s">
        <v>1546</v>
      </c>
      <c r="C118" s="14" t="s">
        <v>1547</v>
      </c>
      <c r="D118" s="16">
        <v>45743</v>
      </c>
      <c r="E118" s="16"/>
      <c r="F118" s="14" t="s">
        <v>1548</v>
      </c>
      <c r="G118" s="14" t="s">
        <v>1531</v>
      </c>
      <c r="H118" s="14" t="s">
        <v>1549</v>
      </c>
      <c r="I118" s="15">
        <v>2544</v>
      </c>
      <c r="J118" s="77">
        <v>3</v>
      </c>
      <c r="K118" s="92"/>
    </row>
    <row r="119" spans="1:11" ht="20.399999999999999" x14ac:dyDescent="0.25">
      <c r="A119" s="14" t="s">
        <v>1506</v>
      </c>
      <c r="B119" s="14" t="s">
        <v>1550</v>
      </c>
      <c r="C119" s="14" t="s">
        <v>1551</v>
      </c>
      <c r="D119" s="16">
        <v>45749</v>
      </c>
      <c r="E119" s="16"/>
      <c r="F119" s="14" t="s">
        <v>1552</v>
      </c>
      <c r="G119" s="14" t="s">
        <v>1553</v>
      </c>
      <c r="H119" s="14" t="s">
        <v>1554</v>
      </c>
      <c r="I119" s="15">
        <v>226.38</v>
      </c>
      <c r="J119" s="77">
        <v>1</v>
      </c>
      <c r="K119" s="92"/>
    </row>
    <row r="120" spans="1:11" ht="61.2" x14ac:dyDescent="0.25">
      <c r="A120" s="14" t="s">
        <v>1506</v>
      </c>
      <c r="B120" s="14" t="s">
        <v>1555</v>
      </c>
      <c r="C120" s="14"/>
      <c r="D120" s="16">
        <v>45749</v>
      </c>
      <c r="E120" s="16"/>
      <c r="F120" s="14" t="s">
        <v>1556</v>
      </c>
      <c r="G120" s="14" t="s">
        <v>1518</v>
      </c>
      <c r="H120" s="14" t="s">
        <v>1541</v>
      </c>
      <c r="I120" s="15">
        <v>3494.91</v>
      </c>
      <c r="J120" s="77">
        <v>4</v>
      </c>
      <c r="K120" s="92"/>
    </row>
    <row r="121" spans="1:11" ht="20.399999999999999" x14ac:dyDescent="0.25">
      <c r="A121" s="14" t="s">
        <v>1506</v>
      </c>
      <c r="B121" s="14" t="s">
        <v>1557</v>
      </c>
      <c r="C121" s="14" t="s">
        <v>1558</v>
      </c>
      <c r="D121" s="16">
        <v>45761</v>
      </c>
      <c r="E121" s="16"/>
      <c r="F121" s="14" t="s">
        <v>1559</v>
      </c>
      <c r="G121" s="14" t="s">
        <v>1553</v>
      </c>
      <c r="H121" s="14" t="s">
        <v>1554</v>
      </c>
      <c r="I121" s="15">
        <v>110.28</v>
      </c>
      <c r="J121" s="77">
        <v>1</v>
      </c>
      <c r="K121" s="92"/>
    </row>
    <row r="122" spans="1:11" ht="20.399999999999999" x14ac:dyDescent="0.25">
      <c r="A122" s="14" t="s">
        <v>1506</v>
      </c>
      <c r="B122" s="14" t="s">
        <v>1560</v>
      </c>
      <c r="C122" s="14" t="s">
        <v>1561</v>
      </c>
      <c r="D122" s="16">
        <v>45763</v>
      </c>
      <c r="E122" s="16"/>
      <c r="F122" s="14" t="s">
        <v>1562</v>
      </c>
      <c r="G122" s="14" t="s">
        <v>1553</v>
      </c>
      <c r="H122" s="14" t="s">
        <v>1554</v>
      </c>
      <c r="I122" s="15">
        <v>279.86</v>
      </c>
      <c r="J122" s="77">
        <v>5</v>
      </c>
      <c r="K122" s="92"/>
    </row>
    <row r="123" spans="1:11" ht="20.399999999999999" x14ac:dyDescent="0.25">
      <c r="A123" s="14" t="s">
        <v>1506</v>
      </c>
      <c r="B123" s="14" t="s">
        <v>1563</v>
      </c>
      <c r="C123" s="14" t="s">
        <v>1564</v>
      </c>
      <c r="D123" s="16">
        <v>45770</v>
      </c>
      <c r="E123" s="16"/>
      <c r="F123" s="14" t="s">
        <v>1565</v>
      </c>
      <c r="G123" s="14" t="s">
        <v>1553</v>
      </c>
      <c r="H123" s="14" t="s">
        <v>1554</v>
      </c>
      <c r="I123" s="15">
        <v>148.4</v>
      </c>
      <c r="J123" s="77">
        <v>5</v>
      </c>
      <c r="K123" s="92"/>
    </row>
    <row r="124" spans="1:11" ht="20.399999999999999" x14ac:dyDescent="0.25">
      <c r="A124" s="14" t="s">
        <v>1506</v>
      </c>
      <c r="B124" s="14" t="s">
        <v>1566</v>
      </c>
      <c r="C124" s="14" t="s">
        <v>1567</v>
      </c>
      <c r="D124" s="16">
        <v>45771</v>
      </c>
      <c r="E124" s="16"/>
      <c r="F124" s="14" t="s">
        <v>1568</v>
      </c>
      <c r="G124" s="14" t="s">
        <v>1553</v>
      </c>
      <c r="H124" s="14" t="s">
        <v>1554</v>
      </c>
      <c r="I124" s="15">
        <v>242.67</v>
      </c>
      <c r="J124" s="77">
        <v>1</v>
      </c>
      <c r="K124" s="92"/>
    </row>
    <row r="125" spans="1:11" ht="13.2" x14ac:dyDescent="0.25">
      <c r="A125" s="14" t="s">
        <v>1506</v>
      </c>
      <c r="B125" s="14" t="s">
        <v>1569</v>
      </c>
      <c r="C125" s="14" t="s">
        <v>1570</v>
      </c>
      <c r="D125" s="16">
        <v>45775</v>
      </c>
      <c r="E125" s="16"/>
      <c r="F125" s="14" t="s">
        <v>1571</v>
      </c>
      <c r="G125" s="14" t="s">
        <v>1572</v>
      </c>
      <c r="H125" s="14" t="s">
        <v>1573</v>
      </c>
      <c r="I125" s="15">
        <v>1869</v>
      </c>
      <c r="J125" s="77">
        <v>5</v>
      </c>
      <c r="K125" s="92"/>
    </row>
    <row r="126" spans="1:11" ht="20.399999999999999" x14ac:dyDescent="0.25">
      <c r="A126" s="14" t="s">
        <v>1506</v>
      </c>
      <c r="B126" s="14" t="s">
        <v>1574</v>
      </c>
      <c r="C126" s="14" t="s">
        <v>1575</v>
      </c>
      <c r="D126" s="16">
        <v>45777</v>
      </c>
      <c r="E126" s="16"/>
      <c r="F126" s="14" t="s">
        <v>1576</v>
      </c>
      <c r="G126" s="14" t="s">
        <v>1544</v>
      </c>
      <c r="H126" s="14" t="s">
        <v>1545</v>
      </c>
      <c r="I126" s="15">
        <v>1608.35</v>
      </c>
      <c r="J126" s="77">
        <v>3</v>
      </c>
      <c r="K126" s="92"/>
    </row>
    <row r="127" spans="1:11" ht="91.8" x14ac:dyDescent="0.25">
      <c r="A127" s="14" t="s">
        <v>1506</v>
      </c>
      <c r="B127" s="14" t="s">
        <v>1577</v>
      </c>
      <c r="C127" s="14" t="s">
        <v>1578</v>
      </c>
      <c r="D127" s="16">
        <v>45782</v>
      </c>
      <c r="E127" s="16"/>
      <c r="F127" s="14" t="s">
        <v>1704</v>
      </c>
      <c r="G127" s="14" t="s">
        <v>1579</v>
      </c>
      <c r="H127" s="14" t="s">
        <v>1580</v>
      </c>
      <c r="I127" s="15">
        <v>500</v>
      </c>
      <c r="J127" s="77">
        <v>1</v>
      </c>
      <c r="K127" s="92"/>
    </row>
    <row r="128" spans="1:11" ht="265.2" x14ac:dyDescent="0.25">
      <c r="A128" s="14" t="s">
        <v>1506</v>
      </c>
      <c r="B128" s="14" t="s">
        <v>1581</v>
      </c>
      <c r="C128" s="14" t="s">
        <v>1582</v>
      </c>
      <c r="D128" s="16">
        <v>45784</v>
      </c>
      <c r="E128" s="16"/>
      <c r="F128" s="14" t="s">
        <v>1705</v>
      </c>
      <c r="G128" s="14" t="s">
        <v>1583</v>
      </c>
      <c r="H128" s="14" t="s">
        <v>1584</v>
      </c>
      <c r="I128" s="15">
        <v>1497.18</v>
      </c>
      <c r="J128" s="77">
        <v>1</v>
      </c>
      <c r="K128" s="92"/>
    </row>
    <row r="129" spans="1:11" ht="20.399999999999999" x14ac:dyDescent="0.25">
      <c r="A129" s="14" t="s">
        <v>1506</v>
      </c>
      <c r="B129" s="14" t="s">
        <v>1585</v>
      </c>
      <c r="C129" s="14" t="s">
        <v>1586</v>
      </c>
      <c r="D129" s="16">
        <v>45789</v>
      </c>
      <c r="E129" s="16"/>
      <c r="F129" s="14" t="s">
        <v>1587</v>
      </c>
      <c r="G129" s="14" t="s">
        <v>1588</v>
      </c>
      <c r="H129" s="14" t="s">
        <v>1589</v>
      </c>
      <c r="I129" s="15">
        <v>330</v>
      </c>
      <c r="J129" s="77">
        <v>5</v>
      </c>
      <c r="K129" s="92"/>
    </row>
    <row r="130" spans="1:11" ht="20.399999999999999" x14ac:dyDescent="0.25">
      <c r="A130" s="14" t="s">
        <v>1506</v>
      </c>
      <c r="B130" s="14" t="s">
        <v>1590</v>
      </c>
      <c r="C130" s="14"/>
      <c r="D130" s="16">
        <v>45789</v>
      </c>
      <c r="E130" s="16"/>
      <c r="F130" s="14" t="s">
        <v>1591</v>
      </c>
      <c r="G130" s="14" t="s">
        <v>1592</v>
      </c>
      <c r="H130" s="14" t="s">
        <v>1593</v>
      </c>
      <c r="I130" s="15">
        <v>1600</v>
      </c>
      <c r="J130" s="77">
        <v>3</v>
      </c>
      <c r="K130" s="92"/>
    </row>
    <row r="131" spans="1:11" ht="30.6" x14ac:dyDescent="0.25">
      <c r="A131" s="14" t="s">
        <v>1506</v>
      </c>
      <c r="B131" s="14" t="s">
        <v>1594</v>
      </c>
      <c r="C131" s="14" t="s">
        <v>1595</v>
      </c>
      <c r="D131" s="16">
        <v>45790</v>
      </c>
      <c r="E131" s="16"/>
      <c r="F131" s="14" t="s">
        <v>1596</v>
      </c>
      <c r="G131" s="14" t="s">
        <v>1597</v>
      </c>
      <c r="H131" s="14" t="s">
        <v>1598</v>
      </c>
      <c r="I131" s="15">
        <v>220</v>
      </c>
      <c r="J131" s="77">
        <v>1</v>
      </c>
      <c r="K131" s="92"/>
    </row>
    <row r="132" spans="1:11" ht="30.6" x14ac:dyDescent="0.25">
      <c r="A132" s="14" t="s">
        <v>1506</v>
      </c>
      <c r="B132" s="14" t="s">
        <v>1599</v>
      </c>
      <c r="C132" s="14"/>
      <c r="D132" s="16">
        <v>45791</v>
      </c>
      <c r="E132" s="16"/>
      <c r="F132" s="14" t="s">
        <v>1709</v>
      </c>
      <c r="G132" s="14" t="s">
        <v>1600</v>
      </c>
      <c r="H132" s="14" t="s">
        <v>1601</v>
      </c>
      <c r="I132" s="15">
        <v>1600</v>
      </c>
      <c r="J132" s="77">
        <v>3</v>
      </c>
      <c r="K132" s="92"/>
    </row>
    <row r="133" spans="1:11" ht="40.799999999999997" x14ac:dyDescent="0.25">
      <c r="A133" s="14" t="s">
        <v>1506</v>
      </c>
      <c r="B133" s="14" t="s">
        <v>1602</v>
      </c>
      <c r="C133" s="14"/>
      <c r="D133" s="16">
        <v>45792</v>
      </c>
      <c r="E133" s="16"/>
      <c r="F133" s="14" t="s">
        <v>1710</v>
      </c>
      <c r="G133" s="14"/>
      <c r="H133" s="14" t="s">
        <v>1522</v>
      </c>
      <c r="I133" s="15">
        <v>125.55</v>
      </c>
      <c r="J133" s="77">
        <v>1</v>
      </c>
      <c r="K133" s="92"/>
    </row>
    <row r="134" spans="1:11" ht="40.799999999999997" x14ac:dyDescent="0.25">
      <c r="A134" s="14" t="s">
        <v>1506</v>
      </c>
      <c r="B134" s="14" t="s">
        <v>1604</v>
      </c>
      <c r="C134" s="14"/>
      <c r="D134" s="16">
        <v>45792</v>
      </c>
      <c r="E134" s="16"/>
      <c r="F134" s="14" t="s">
        <v>1605</v>
      </c>
      <c r="G134" s="14"/>
      <c r="H134" s="14" t="s">
        <v>1524</v>
      </c>
      <c r="I134" s="15">
        <v>132.6</v>
      </c>
      <c r="J134" s="77">
        <v>1</v>
      </c>
      <c r="K134" s="92"/>
    </row>
    <row r="135" spans="1:11" ht="40.799999999999997" x14ac:dyDescent="0.25">
      <c r="A135" s="14" t="s">
        <v>1506</v>
      </c>
      <c r="B135" s="14" t="s">
        <v>1606</v>
      </c>
      <c r="C135" s="14"/>
      <c r="D135" s="16">
        <v>45792</v>
      </c>
      <c r="E135" s="16"/>
      <c r="F135" s="14" t="s">
        <v>1603</v>
      </c>
      <c r="G135" s="14"/>
      <c r="H135" s="14" t="s">
        <v>1607</v>
      </c>
      <c r="I135" s="15">
        <v>158</v>
      </c>
      <c r="J135" s="77">
        <v>1</v>
      </c>
      <c r="K135" s="92"/>
    </row>
    <row r="136" spans="1:11" ht="40.799999999999997" x14ac:dyDescent="0.25">
      <c r="A136" s="14" t="s">
        <v>1506</v>
      </c>
      <c r="B136" s="14" t="s">
        <v>1608</v>
      </c>
      <c r="C136" s="14"/>
      <c r="D136" s="16">
        <v>45792</v>
      </c>
      <c r="E136" s="16"/>
      <c r="F136" s="14" t="s">
        <v>1605</v>
      </c>
      <c r="G136" s="14"/>
      <c r="H136" s="14" t="s">
        <v>1522</v>
      </c>
      <c r="I136" s="15">
        <v>179.47</v>
      </c>
      <c r="J136" s="77">
        <v>1</v>
      </c>
      <c r="K136" s="92"/>
    </row>
    <row r="137" spans="1:11" ht="30.6" x14ac:dyDescent="0.25">
      <c r="A137" s="14" t="s">
        <v>1506</v>
      </c>
      <c r="B137" s="14" t="s">
        <v>1609</v>
      </c>
      <c r="C137" s="14" t="s">
        <v>1702</v>
      </c>
      <c r="D137" s="16">
        <v>45792</v>
      </c>
      <c r="E137" s="16"/>
      <c r="F137" s="14" t="s">
        <v>1610</v>
      </c>
      <c r="G137" s="14"/>
      <c r="H137" s="14" t="s">
        <v>1611</v>
      </c>
      <c r="I137" s="15">
        <v>258.27999999999997</v>
      </c>
      <c r="J137" s="77">
        <v>1</v>
      </c>
      <c r="K137" s="92"/>
    </row>
    <row r="138" spans="1:11" ht="40.799999999999997" x14ac:dyDescent="0.25">
      <c r="A138" s="14" t="s">
        <v>1506</v>
      </c>
      <c r="B138" s="14" t="s">
        <v>1612</v>
      </c>
      <c r="C138" s="14"/>
      <c r="D138" s="16">
        <v>45792</v>
      </c>
      <c r="E138" s="16"/>
      <c r="F138" s="14" t="s">
        <v>1603</v>
      </c>
      <c r="G138" s="14"/>
      <c r="H138" s="14" t="s">
        <v>1524</v>
      </c>
      <c r="I138" s="15">
        <v>284.26</v>
      </c>
      <c r="J138" s="77">
        <v>1</v>
      </c>
      <c r="K138" s="92"/>
    </row>
    <row r="139" spans="1:11" ht="61.2" x14ac:dyDescent="0.25">
      <c r="A139" s="14" t="s">
        <v>1506</v>
      </c>
      <c r="B139" s="14" t="s">
        <v>1613</v>
      </c>
      <c r="C139" s="14"/>
      <c r="D139" s="16">
        <v>45792</v>
      </c>
      <c r="E139" s="16"/>
      <c r="F139" s="14" t="s">
        <v>1614</v>
      </c>
      <c r="G139" s="14" t="s">
        <v>1518</v>
      </c>
      <c r="H139" s="14" t="s">
        <v>1541</v>
      </c>
      <c r="I139" s="15">
        <v>3444.7</v>
      </c>
      <c r="J139" s="77">
        <v>4</v>
      </c>
      <c r="K139" s="92"/>
    </row>
    <row r="140" spans="1:11" ht="30.6" x14ac:dyDescent="0.25">
      <c r="A140" s="14" t="s">
        <v>1506</v>
      </c>
      <c r="B140" s="14" t="s">
        <v>1615</v>
      </c>
      <c r="C140" s="14"/>
      <c r="D140" s="16">
        <v>45797</v>
      </c>
      <c r="E140" s="16"/>
      <c r="F140" s="14" t="s">
        <v>1616</v>
      </c>
      <c r="G140" s="14"/>
      <c r="H140" s="14" t="s">
        <v>1617</v>
      </c>
      <c r="I140" s="15">
        <v>222.29</v>
      </c>
      <c r="J140" s="77">
        <v>3</v>
      </c>
      <c r="K140" s="92"/>
    </row>
    <row r="141" spans="1:11" ht="30.6" x14ac:dyDescent="0.25">
      <c r="A141" s="14" t="s">
        <v>1506</v>
      </c>
      <c r="B141" s="14" t="s">
        <v>1618</v>
      </c>
      <c r="C141" s="14"/>
      <c r="D141" s="16">
        <v>45798</v>
      </c>
      <c r="E141" s="16"/>
      <c r="F141" s="14" t="s">
        <v>1619</v>
      </c>
      <c r="G141" s="14"/>
      <c r="H141" s="14" t="s">
        <v>1620</v>
      </c>
      <c r="I141" s="15">
        <v>615.71</v>
      </c>
      <c r="J141" s="77">
        <v>5</v>
      </c>
      <c r="K141" s="92"/>
    </row>
    <row r="142" spans="1:11" ht="30.6" x14ac:dyDescent="0.25">
      <c r="A142" s="14" t="s">
        <v>1506</v>
      </c>
      <c r="B142" s="14" t="s">
        <v>1621</v>
      </c>
      <c r="C142" s="14"/>
      <c r="D142" s="16">
        <v>45798</v>
      </c>
      <c r="E142" s="16"/>
      <c r="F142" s="14" t="s">
        <v>1622</v>
      </c>
      <c r="G142" s="14"/>
      <c r="H142" s="14" t="s">
        <v>1522</v>
      </c>
      <c r="I142" s="15">
        <v>706.34</v>
      </c>
      <c r="J142" s="77">
        <v>5</v>
      </c>
      <c r="K142" s="92"/>
    </row>
    <row r="143" spans="1:11" ht="30.6" x14ac:dyDescent="0.25">
      <c r="A143" s="14" t="s">
        <v>1506</v>
      </c>
      <c r="B143" s="14" t="s">
        <v>1623</v>
      </c>
      <c r="C143" s="14" t="s">
        <v>1624</v>
      </c>
      <c r="D143" s="16">
        <v>45798</v>
      </c>
      <c r="E143" s="16"/>
      <c r="F143" s="14" t="s">
        <v>1699</v>
      </c>
      <c r="G143" s="14" t="s">
        <v>1597</v>
      </c>
      <c r="H143" s="14" t="s">
        <v>1598</v>
      </c>
      <c r="I143" s="15">
        <v>1200</v>
      </c>
      <c r="J143" s="77">
        <v>5</v>
      </c>
      <c r="K143" s="92"/>
    </row>
    <row r="144" spans="1:11" ht="20.399999999999999" x14ac:dyDescent="0.25">
      <c r="A144" s="14" t="s">
        <v>1506</v>
      </c>
      <c r="B144" s="14" t="s">
        <v>1625</v>
      </c>
      <c r="C144" s="14" t="s">
        <v>1626</v>
      </c>
      <c r="D144" s="16">
        <v>45803</v>
      </c>
      <c r="E144" s="16"/>
      <c r="F144" s="14" t="s">
        <v>1627</v>
      </c>
      <c r="G144" s="14" t="s">
        <v>1628</v>
      </c>
      <c r="H144" s="14" t="s">
        <v>1629</v>
      </c>
      <c r="I144" s="15">
        <v>151.19999999999999</v>
      </c>
      <c r="J144" s="77">
        <v>1</v>
      </c>
      <c r="K144" s="92"/>
    </row>
    <row r="145" spans="1:11" ht="20.399999999999999" x14ac:dyDescent="0.25">
      <c r="A145" s="14" t="s">
        <v>1506</v>
      </c>
      <c r="B145" s="14" t="s">
        <v>1630</v>
      </c>
      <c r="C145" s="14" t="s">
        <v>1631</v>
      </c>
      <c r="D145" s="16">
        <v>45803</v>
      </c>
      <c r="E145" s="16"/>
      <c r="F145" s="14" t="s">
        <v>1632</v>
      </c>
      <c r="G145" s="14" t="s">
        <v>1631</v>
      </c>
      <c r="H145" s="14" t="s">
        <v>1633</v>
      </c>
      <c r="I145" s="15">
        <v>357.9</v>
      </c>
      <c r="J145" s="77">
        <v>1</v>
      </c>
      <c r="K145" s="92"/>
    </row>
    <row r="146" spans="1:11" ht="20.399999999999999" x14ac:dyDescent="0.25">
      <c r="A146" s="14" t="s">
        <v>1506</v>
      </c>
      <c r="B146" s="14" t="s">
        <v>1634</v>
      </c>
      <c r="C146" s="14" t="s">
        <v>1635</v>
      </c>
      <c r="D146" s="16">
        <v>45803</v>
      </c>
      <c r="E146" s="16"/>
      <c r="F146" s="14" t="s">
        <v>1636</v>
      </c>
      <c r="G146" s="14" t="s">
        <v>1637</v>
      </c>
      <c r="H146" s="14" t="s">
        <v>1638</v>
      </c>
      <c r="I146" s="15">
        <v>395.1</v>
      </c>
      <c r="J146" s="77">
        <v>1</v>
      </c>
      <c r="K146" s="92"/>
    </row>
    <row r="147" spans="1:11" ht="13.2" x14ac:dyDescent="0.25">
      <c r="A147" s="14" t="s">
        <v>1506</v>
      </c>
      <c r="B147" s="14" t="s">
        <v>1639</v>
      </c>
      <c r="C147" s="14" t="s">
        <v>1640</v>
      </c>
      <c r="D147" s="16">
        <v>45803</v>
      </c>
      <c r="E147" s="16"/>
      <c r="F147" s="14" t="s">
        <v>1641</v>
      </c>
      <c r="G147" s="14" t="s">
        <v>1642</v>
      </c>
      <c r="H147" s="14" t="s">
        <v>1643</v>
      </c>
      <c r="I147" s="15">
        <v>472.33</v>
      </c>
      <c r="J147" s="77">
        <v>1</v>
      </c>
      <c r="K147" s="92"/>
    </row>
    <row r="148" spans="1:11" ht="30.6" x14ac:dyDescent="0.25">
      <c r="A148" s="14" t="s">
        <v>1506</v>
      </c>
      <c r="B148" s="14" t="s">
        <v>1644</v>
      </c>
      <c r="C148" s="14" t="s">
        <v>1645</v>
      </c>
      <c r="D148" s="16">
        <v>45803</v>
      </c>
      <c r="E148" s="16"/>
      <c r="F148" s="14" t="s">
        <v>1646</v>
      </c>
      <c r="G148" s="14" t="s">
        <v>1647</v>
      </c>
      <c r="H148" s="14" t="s">
        <v>1648</v>
      </c>
      <c r="I148" s="15">
        <v>1200</v>
      </c>
      <c r="J148" s="77">
        <v>5</v>
      </c>
      <c r="K148" s="92"/>
    </row>
    <row r="149" spans="1:11" ht="40.799999999999997" x14ac:dyDescent="0.25">
      <c r="A149" s="14" t="s">
        <v>1506</v>
      </c>
      <c r="B149" s="14" t="s">
        <v>1649</v>
      </c>
      <c r="C149" s="14" t="s">
        <v>1650</v>
      </c>
      <c r="D149" s="16">
        <v>45803</v>
      </c>
      <c r="E149" s="16"/>
      <c r="F149" s="14" t="s">
        <v>1672</v>
      </c>
      <c r="G149" s="14" t="s">
        <v>1651</v>
      </c>
      <c r="H149" s="14" t="s">
        <v>1652</v>
      </c>
      <c r="I149" s="15">
        <v>347.45</v>
      </c>
      <c r="J149" s="77">
        <v>1</v>
      </c>
      <c r="K149" s="92"/>
    </row>
    <row r="150" spans="1:11" ht="163.19999999999999" x14ac:dyDescent="0.25">
      <c r="A150" s="14" t="s">
        <v>1506</v>
      </c>
      <c r="B150" s="14" t="s">
        <v>1653</v>
      </c>
      <c r="C150" s="14" t="s">
        <v>1654</v>
      </c>
      <c r="D150" s="16">
        <v>45817</v>
      </c>
      <c r="E150" s="16"/>
      <c r="F150" s="14" t="s">
        <v>1706</v>
      </c>
      <c r="G150" s="14" t="s">
        <v>1535</v>
      </c>
      <c r="H150" s="14" t="s">
        <v>1655</v>
      </c>
      <c r="I150" s="15">
        <v>2939.9</v>
      </c>
      <c r="J150" s="77">
        <v>1</v>
      </c>
      <c r="K150" s="92"/>
    </row>
    <row r="151" spans="1:11" ht="51" x14ac:dyDescent="0.25">
      <c r="A151" s="14" t="s">
        <v>1506</v>
      </c>
      <c r="B151" s="14" t="s">
        <v>1656</v>
      </c>
      <c r="C151" s="14"/>
      <c r="D151" s="16">
        <v>45818</v>
      </c>
      <c r="E151" s="16"/>
      <c r="F151" s="14" t="s">
        <v>1703</v>
      </c>
      <c r="G151" s="14"/>
      <c r="H151" s="14" t="s">
        <v>1671</v>
      </c>
      <c r="I151" s="15">
        <v>900.12</v>
      </c>
      <c r="J151" s="77">
        <v>4</v>
      </c>
      <c r="K151" s="92"/>
    </row>
    <row r="152" spans="1:11" ht="30.6" x14ac:dyDescent="0.25">
      <c r="A152" s="14" t="s">
        <v>1506</v>
      </c>
      <c r="B152" s="14" t="s">
        <v>1656</v>
      </c>
      <c r="C152" s="14" t="s">
        <v>1700</v>
      </c>
      <c r="D152" s="16">
        <v>45820</v>
      </c>
      <c r="E152" s="16"/>
      <c r="F152" s="14" t="s">
        <v>1681</v>
      </c>
      <c r="G152" s="14"/>
      <c r="H152" s="14" t="s">
        <v>1657</v>
      </c>
      <c r="I152" s="15">
        <v>565.48</v>
      </c>
      <c r="J152" s="77">
        <v>3</v>
      </c>
      <c r="K152" s="92"/>
    </row>
    <row r="153" spans="1:11" ht="13.2" x14ac:dyDescent="0.25">
      <c r="A153" s="14" t="s">
        <v>1506</v>
      </c>
      <c r="B153" s="14" t="s">
        <v>1658</v>
      </c>
      <c r="C153" s="14" t="s">
        <v>1659</v>
      </c>
      <c r="D153" s="16">
        <v>45821</v>
      </c>
      <c r="E153" s="16"/>
      <c r="F153" s="14" t="s">
        <v>1587</v>
      </c>
      <c r="G153" s="14" t="s">
        <v>1588</v>
      </c>
      <c r="H153" s="14" t="s">
        <v>1660</v>
      </c>
      <c r="I153" s="15">
        <v>400</v>
      </c>
      <c r="J153" s="77">
        <v>5</v>
      </c>
      <c r="K153" s="92"/>
    </row>
    <row r="154" spans="1:11" ht="30.6" x14ac:dyDescent="0.25">
      <c r="A154" s="14" t="s">
        <v>1506</v>
      </c>
      <c r="B154" s="14" t="s">
        <v>1661</v>
      </c>
      <c r="C154" s="14"/>
      <c r="D154" s="16">
        <v>45821</v>
      </c>
      <c r="E154" s="16"/>
      <c r="F154" s="14" t="s">
        <v>1662</v>
      </c>
      <c r="G154" s="14"/>
      <c r="H154" s="14" t="s">
        <v>1663</v>
      </c>
      <c r="I154" s="15">
        <v>597.6</v>
      </c>
      <c r="J154" s="77">
        <v>3</v>
      </c>
      <c r="K154" s="92"/>
    </row>
    <row r="155" spans="1:11" ht="20.399999999999999" x14ac:dyDescent="0.25">
      <c r="A155" s="14" t="s">
        <v>1506</v>
      </c>
      <c r="B155" s="14" t="s">
        <v>1664</v>
      </c>
      <c r="C155" s="14"/>
      <c r="D155" s="16">
        <v>45825</v>
      </c>
      <c r="E155" s="16"/>
      <c r="F155" s="14" t="s">
        <v>1665</v>
      </c>
      <c r="G155" s="14" t="s">
        <v>1666</v>
      </c>
      <c r="H155" s="14" t="s">
        <v>1667</v>
      </c>
      <c r="I155" s="15">
        <v>1750</v>
      </c>
      <c r="J155" s="77">
        <v>3</v>
      </c>
      <c r="K155" s="92"/>
    </row>
    <row r="156" spans="1:11" ht="20.399999999999999" x14ac:dyDescent="0.25">
      <c r="A156" s="14" t="s">
        <v>1506</v>
      </c>
      <c r="B156" s="14" t="s">
        <v>1668</v>
      </c>
      <c r="C156" s="14" t="s">
        <v>1669</v>
      </c>
      <c r="D156" s="16">
        <v>45827</v>
      </c>
      <c r="E156" s="16"/>
      <c r="F156" s="14" t="s">
        <v>1670</v>
      </c>
      <c r="G156" s="14" t="s">
        <v>1553</v>
      </c>
      <c r="H156" s="14" t="s">
        <v>1554</v>
      </c>
      <c r="I156" s="15">
        <v>363.95</v>
      </c>
      <c r="J156" s="77">
        <v>1</v>
      </c>
      <c r="K156" s="92"/>
    </row>
    <row r="157" spans="1:11" ht="20.399999999999999" x14ac:dyDescent="0.25">
      <c r="A157" s="14" t="s">
        <v>1506</v>
      </c>
      <c r="B157" s="14" t="s">
        <v>1673</v>
      </c>
      <c r="C157" s="14" t="s">
        <v>1674</v>
      </c>
      <c r="D157" s="16">
        <v>45887</v>
      </c>
      <c r="E157" s="16"/>
      <c r="F157" s="14" t="s">
        <v>1701</v>
      </c>
      <c r="G157" s="14" t="s">
        <v>1553</v>
      </c>
      <c r="H157" s="14" t="s">
        <v>1554</v>
      </c>
      <c r="I157" s="15">
        <v>1388.07</v>
      </c>
      <c r="J157" s="77">
        <v>5</v>
      </c>
      <c r="K157" s="92"/>
    </row>
    <row r="158" spans="1:11" ht="142.80000000000001" x14ac:dyDescent="0.25">
      <c r="A158" s="14" t="s">
        <v>1506</v>
      </c>
      <c r="B158" s="14" t="s">
        <v>1675</v>
      </c>
      <c r="C158" s="14" t="s">
        <v>1676</v>
      </c>
      <c r="D158" s="16">
        <v>45896</v>
      </c>
      <c r="E158" s="16"/>
      <c r="F158" s="14" t="s">
        <v>1707</v>
      </c>
      <c r="G158" s="14" t="s">
        <v>1677</v>
      </c>
      <c r="H158" s="14" t="s">
        <v>1678</v>
      </c>
      <c r="I158" s="15">
        <v>4665.95</v>
      </c>
      <c r="J158" s="77">
        <v>5</v>
      </c>
      <c r="K158" s="92"/>
    </row>
    <row r="159" spans="1:11" ht="193.8" x14ac:dyDescent="0.25">
      <c r="A159" s="14" t="s">
        <v>1506</v>
      </c>
      <c r="B159" s="14" t="s">
        <v>1679</v>
      </c>
      <c r="C159" s="14" t="s">
        <v>1680</v>
      </c>
      <c r="D159" s="16">
        <v>45922</v>
      </c>
      <c r="E159" s="16"/>
      <c r="F159" s="14" t="s">
        <v>1708</v>
      </c>
      <c r="G159" s="14" t="s">
        <v>1677</v>
      </c>
      <c r="H159" s="14" t="s">
        <v>1678</v>
      </c>
      <c r="I159" s="15">
        <v>4682.9799999999996</v>
      </c>
      <c r="J159" s="77">
        <v>5</v>
      </c>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zväz športového rybolovu, Andreja Kmeťa 314/20, Žilina, 010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51118831</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Adriana Weismannova</cp:lastModifiedBy>
  <cp:revision/>
  <cp:lastPrinted>2026-01-28T14:31:48Z</cp:lastPrinted>
  <dcterms:created xsi:type="dcterms:W3CDTF">2017-02-20T06:20:12Z</dcterms:created>
  <dcterms:modified xsi:type="dcterms:W3CDTF">2026-01-29T11:21:24Z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