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C:\Users\SZS\Documents\Dotácie, granty\2025\MINEDU\"/>
    </mc:Choice>
  </mc:AlternateContent>
  <xr:revisionPtr revIDLastSave="0" documentId="8_{E1C81A39-38D0-4177-AF01-6073E325B3F3}" xr6:coauthVersionLast="47" xr6:coauthVersionMax="47" xr10:uidLastSave="{00000000-0000-0000-0000-000000000000}"/>
  <bookViews>
    <workbookView xWindow="-110" yWindow="-110" windowWidth="19420" windowHeight="104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<sst xmlns="http://schemas.openxmlformats.org/spreadsheetml/2006/main" count="3800" uniqueCount="2021">
  <si>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</si>
  <si>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</si>
  <si>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</si>
  <si>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</si>
  <si>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</si>
  <si>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</si>
  <si>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</si>
  <si>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</si>
  <si>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</si>
  <si>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</si>
  <si>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</si>
  <si>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</si>
  <si>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</si>
  <si>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</si>
  <si>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</si>
  <si>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</si>
  <si>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</si>
  <si>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</si>
  <si>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</si>
  <si>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</si>
  <si>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</si>
  <si>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</si>
  <si>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</si>
  <si>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</si>
  <si>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</si>
  <si>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</si>
  <si>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</si>
  <si>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</si>
  <si>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</si>
  <si>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</si>
  <si>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</si>
  <si>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</si>
  <si>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</si>
  <si>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</si>
  <si>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</si>
  <si>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</si>
  <si>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</si>
  <si>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</si>
  <si>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</si>
  <si>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</si>
  <si>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</si>
  <si>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</si>
  <si>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</si>
  <si>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</si>
  <si>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</si>
  <si>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</si>
  <si>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</si>
  <si>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</si>
  <si>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</si>
  <si>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</si>
  <si>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</si>
  <si>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</si>
  <si>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</si>
  <si>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</si>
  <si>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</si>
  <si>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</si>
  <si>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</si>
  <si>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</si>
  <si>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</si>
  <si>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</si>
  <si>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</si>
  <si>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</si>
  <si>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</si>
  <si>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</si>
  <si>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</si>
  <si>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</si>
  <si>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</si>
  <si>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</si>
  <si>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</si>
  <si>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</si>
  <si>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</si>
  <si>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</si>
  <si>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</si>
  <si>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</si>
  <si>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</si>
  <si>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</si>
  <si>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</si>
  <si>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</si>
  <si>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</si>
  <si>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</si>
  <si>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</si>
  <si>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</si>
  <si>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</si>
  <si>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</si>
  <si>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</si>
  <si>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</si>
  <si>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</si>
  <si>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</si>
  <si>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</si>
  <si>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</si>
  <si>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</si>
  <si>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</si>
  <si>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</si>
  <si>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</si>
  <si>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</si>
  <si>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</si>
  <si>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</si>
  <si>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</si>
  <si>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</si>
  <si>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</si>
  <si>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</si>
  <si>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</si>
  <si>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</si>
  <si>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</si>
  <si>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</si>
  <si>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</si>
  <si>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</si>
  <si>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</si>
  <si>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</si>
  <si>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</si>
  <si>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</si>
  <si>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</si>
  <si>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</si>
  <si>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</si>
  <si>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</si>
  <si>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</si>
  <si>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</si>
  <si>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</si>
  <si>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</si>
  <si>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</si>
  <si>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</si>
  <si>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</si>
  <si>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</si>
  <si>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</si>
  <si>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</si>
  <si>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</si>
  <si>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</si>
  <si>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</si>
  <si>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</si>
  <si>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</si>
  <si>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</si>
  <si>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</si>
  <si>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</si>
  <si>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</si>
  <si>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</si>
  <si>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</si>
  <si>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</si>
  <si>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</si>
  <si>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</si>
  <si>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</si>
  <si>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</si>
  <si>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</si>
  <si>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</si>
  <si>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</si>
  <si>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</si>
  <si>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</si>
  <si>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</si>
  <si>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</si>
  <si>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</si>
  <si>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</si>
  <si>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</si>
  <si>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</si>
  <si>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</si>
  <si>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</si>
  <si>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</si>
  <si>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</si>
  <si>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</si>
  <si>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</si>
  <si>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</si>
  <si>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</si>
  <si>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</si>
  <si>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</si>
  <si>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</si>
  <si>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</si>
  <si>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</si>
  <si>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</si>
  <si>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</si>
  <si>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</si>
  <si>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</si>
  <si>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</si>
  <si>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</si>
  <si>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</si>
  <si>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</si>
  <si>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</si>
  <si>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</si>
  <si>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</si>
  <si>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</si>
  <si>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</si>
  <si>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</si>
  <si>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</si>
  <si>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</si>
  <si>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</si>
  <si>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</si>
  <si>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</si>
  <si>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</si>
  <si>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</si>
  <si>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</si>
  <si>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</si>
  <si>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</si>
  <si>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</si>
  <si>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</si>
  <si>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</si>
  <si>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</si>
  <si>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</si>
  <si>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</si>
  <si>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</si>
  <si>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</si>
  <si>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</si>
  <si>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</si>
  <si>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</si>
  <si>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</si>
  <si>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</si>
  <si>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</si>
  <si>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</si>
  <si>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</si>
  <si>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</si>
  <si>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</si>
  <si>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</si>
  <si>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</si>
  <si>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</si>
  <si>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</si>
  <si>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</si>
  <si>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</si>
  <si>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</si>
  <si>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</si>
  <si>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</si>
  <si>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</si>
  <si>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</si>
  <si>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</si>
  <si>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</si>
  <si>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</si>
  <si>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</si>
  <si>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</si>
  <si>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</si>
  <si>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</si>
  <si>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</si>
  <si>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</si>
  <si>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</si>
  <si>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</si>
  <si>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</si>
  <si>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</si>
  <si>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</si>
  <si>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</si>
  <si>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</si>
  <si>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</si>
  <si>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</si>
  <si>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</si>
  <si>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</si>
  <si>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</si>
  <si>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</si>
  <si>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</si>
  <si>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</si>
  <si>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</si>
  <si>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</si>
  <si>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</si>
  <si>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</si>
  <si>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</si>
  <si>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</si>
  <si>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</si>
  <si>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</si>
  <si>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</si>
  <si>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</si>
  <si>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</si>
  <si>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</si>
  <si>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</si>
  <si>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</si>
  <si>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</si>
  <si>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</si>
  <si>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</si>
  <si>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</si>
  <si>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</si>
  <si>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</si>
  <si>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</si>
  <si>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</si>
  <si>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</si>
  <si>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</si>
  <si>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</si>
  <si>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</si>
  <si>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</si>
  <si>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</si>
  <si>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</si>
  <si>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</si>
  <si>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</si>
  <si>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</si>
  <si>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</si>
  <si>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</si>
  <si>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</si>
  <si>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</si>
  <si>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</si>
  <si>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</si>
  <si>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</si>
  <si>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</si>
  <si>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</si>
  <si>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</si>
  <si>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</si>
  <si>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</si>
  <si>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</si>
  <si>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</si>
  <si>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</si>
  <si>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</si>
  <si>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</si>
  <si>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</si>
  <si>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</si>
  <si>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</si>
  <si>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</si>
  <si>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</si>
  <si>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</si>
  <si>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</si>
  <si>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</si>
  <si>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</si>
  <si>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</si>
  <si>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</si>
  <si>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</si>
  <si>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</si>
  <si>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</si>
  <si>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</si>
  <si>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</si>
  <si>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</si>
  <si>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</si>
  <si>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</si>
  <si>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</si>
  <si>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</si>
  <si>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</si>
  <si>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</si>
  <si>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</si>
  <si>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</si>
  <si>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</si>
  <si>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</si>
  <si>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</si>
  <si>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</si>
  <si>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</si>
  <si>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</si>
  <si>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</si>
  <si>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</si>
  <si>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</si>
  <si>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</si>
  <si>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</si>
  <si>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</si>
  <si>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</si>
  <si>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</si>
  <si>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</si>
  <si>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</si>
  <si>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</si>
  <si>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</si>
  <si>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</si>
  <si>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</si>
  <si>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</si>
  <si>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</si>
  <si>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</si>
  <si>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</si>
  <si>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</si>
  <si>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</si>
  <si>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</si>
  <si>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</si>
  <si>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</si>
  <si>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</si>
  <si>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</si>
  <si>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</si>
  <si>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</si>
  <si>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</si>
  <si>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</si>
  <si>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</si>
  <si>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</si>
  <si>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</si>
  <si>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</si>
  <si>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</si>
  <si>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</si>
  <si>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</si>
  <si>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</si>
  <si>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</si>
  <si>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</si>
  <si>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</si>
  <si>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</si>
  <si>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</si>
  <si>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</si>
  <si>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</si>
  <si>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</si>
  <si>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</si>
  <si>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</si>
  <si>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</si>
  <si>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</si>
  <si>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</si>
  <si>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</si>
  <si>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</si>
  <si>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</si>
  <si>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</si>
  <si>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</si>
  <si>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</si>
  <si>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</si>
  <si>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</si>
  <si>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</si>
  <si>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</si>
  <si>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</si>
  <si>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</si>
  <si>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</si>
  <si>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</si>
  <si>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</si>
  <si>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</si>
  <si>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</si>
  <si>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</si>
  <si>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</si>
  <si>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</si>
  <si>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</si>
  <si>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</si>
  <si>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</si>
  <si>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</si>
  <si>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</si>
  <si>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</si>
  <si>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</si>
  <si>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</si>
  <si>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</si>
  <si>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</si>
  <si>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</si>
  <si>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</si>
  <si>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</si>
  <si>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</si>
  <si>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</si>
  <si>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</si>
  <si>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</si>
  <si>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</si>
  <si>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</si>
  <si>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</si>
  <si>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</si>
  <si>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</si>
  <si>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</si>
  <si>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</si>
  <si>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</si>
  <si>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</si>
  <si>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</si>
  <si>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</si>
  <si>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</si>
  <si>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</si>
  <si>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</si>
  <si>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</si>
  <si>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</si>
  <si>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</si>
  <si>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</si>
  <si>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</si>
  <si>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</si>
  <si>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</si>
  <si>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</si>
  <si>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</si>
  <si>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</si>
  <si>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</si>
  <si>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</si>
  <si>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</si>
  <si>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</si>
  <si>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</si>
  <si>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</si>
  <si>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</si>
  <si>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</si>
  <si>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</si>
  <si>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</si>
  <si>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</si>
  <si>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</si>
  <si>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</si>
  <si>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</si>
  <si>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</si>
  <si>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</si>
  <si>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</si>
  <si>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</si>
  <si>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</si>
  <si>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</si>
  <si>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</si>
  <si>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</si>
  <si>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</si>
  <si>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</si>
  <si>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</si>
  <si>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</si>
  <si>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</si>
  <si>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</si>
  <si>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</si>
  <si>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</si>
  <si>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</si>
  <si>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</si>
  <si>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</si>
  <si>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</si>
  <si>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</si>
  <si>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</si>
  <si>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</si>
  <si>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</si>
  <si>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</si>
  <si>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</si>
  <si>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</si>
  <si>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</si>
  <si>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</si>
  <si>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</si>
  <si>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</si>
  <si>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</si>
  <si>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</si>
  <si>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</si>
  <si>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</si>
  <si>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</si>
  <si>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</si>
  <si>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</si>
  <si>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</si>
  <si>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</si>
  <si>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</si>
  <si>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</si>
  <si>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</si>
  <si>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</si>
  <si>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</si>
  <si>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</si>
  <si>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</si>
  <si>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</si>
  <si>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</si>
  <si>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</si>
  <si>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</si>
  <si>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</si>
  <si>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</si>
  <si>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</si>
  <si>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</si>
  <si>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</si>
  <si>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</si>
  <si>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</si>
  <si>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</si>
  <si>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</si>
  <si>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</si>
  <si>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</si>
  <si>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</si>
  <si>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</si>
  <si>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</si>
  <si>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</si>
  <si>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</si>
  <si>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</si>
  <si>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</si>
  <si>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</si>
  <si>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</si>
  <si>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</si>
  <si>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</si>
  <si>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</si>
  <si>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</si>
  <si>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</si>
  <si>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</si>
  <si>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</si>
  <si>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</si>
  <si>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</si>
  <si>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</si>
  <si>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</si>
  <si>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</si>
  <si>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</si>
  <si>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</si>
  <si>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</si>
  <si>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</si>
  <si>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</si>
  <si>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</si>
  <si>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</si>
  <si>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</si>
  <si>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</si>
  <si>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</si>
  <si>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</si>
  <si>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</si>
  <si>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</si>
  <si>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</si>
  <si>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</si>
  <si>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</si>
  <si>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</si>
  <si>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</si>
  <si>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</si>
  <si>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</si>
  <si>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</si>
  <si>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</si>
  <si>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</si>
  <si>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</si>
  <si>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</si>
  <si>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</si>
  <si>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</si>
  <si>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</si>
  <si>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</si>
  <si>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</si>
  <si>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</si>
  <si>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</si>
  <si>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</si>
  <si>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</si>
  <si>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</si>
  <si>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</si>
  <si>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</si>
  <si>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</si>
  <si>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</si>
  <si>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</si>
  <si>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</si>
  <si>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</si>
  <si>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</si>
  <si>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</si>
  <si>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</si>
  <si>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</si>
  <si>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</si>
  <si>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</si>
  <si>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</si>
  <si>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</si>
  <si>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</si>
  <si>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</si>
  <si>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</si>
  <si>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</si>
  <si>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</si>
  <si>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</si>
  <si>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</si>
  <si>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</si>
  <si>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</si>
  <si>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</si>
  <si>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</si>
  <si>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</si>
  <si>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</si>
  <si>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</si>
  <si>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</si>
  <si>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</si>
  <si>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</si>
  <si>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</si>
  <si>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</si>
  <si>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</si>
  <si>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</si>
  <si>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</si>
  <si>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</si>
  <si>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</si>
  <si>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</si>
  <si>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</si>
  <si>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</si>
  <si>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</si>
  <si>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</si>
  <si>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</si>
  <si>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</si>
  <si>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</si>
  <si>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</si>
  <si>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</si>
  <si>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</si>
  <si>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</si>
  <si>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</si>
  <si>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</si>
  <si>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</si>
  <si>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</si>
  <si>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</si>
  <si>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</si>
  <si>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</si>
  <si>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</si>
  <si>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</si>
  <si>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</si>
  <si>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</si>
  <si>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</si>
  <si>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</si>
  <si>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</si>
  <si>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</si>
  <si>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</si>
  <si>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</si>
  <si>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</si>
  <si>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</si>
  <si>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</si>
  <si>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</si>
  <si>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</si>
  <si>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</si>
  <si>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</si>
  <si>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</si>
  <si>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</si>
  <si>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</si>
  <si>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</si>
  <si>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</si>
  <si>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</si>
  <si>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</si>
  <si>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</si>
  <si>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</si>
  <si>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</si>
  <si>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</si>
  <si>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</si>
  <si>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</si>
  <si>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</si>
  <si>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</si>
  <si>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</si>
  <si>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</si>
  <si>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</si>
  <si>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</si>
  <si>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</si>
  <si>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</si>
  <si>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</si>
  <si>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</si>
  <si>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</si>
  <si>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</si>
  <si>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</si>
  <si>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</si>
  <si>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</si>
  <si>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</si>
  <si>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</si>
  <si>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</si>
  <si>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</si>
  <si>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</si>
  <si>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</si>
  <si>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</si>
  <si>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</si>
  <si>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</si>
  <si>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</si>
  <si>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</si>
  <si>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</si>
  <si>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</si>
  <si>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</si>
  <si>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</si>
  <si>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</si>
  <si>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</si>
  <si>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</si>
  <si>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</si>
  <si>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</si>
  <si>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</si>
  <si>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</si>
  <si>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</si>
  <si>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</si>
  <si>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</si>
  <si>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</si>
  <si>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</si>
  <si>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</si>
  <si>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</si>
  <si>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</si>
  <si>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</si>
  <si>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</si>
  <si>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</si>
  <si>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</si>
  <si>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</si>
  <si>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</si>
  <si>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</si>
  <si>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</si>
  <si>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</si>
  <si>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</si>
  <si>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</si>
  <si>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</si>
  <si>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</si>
  <si>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</si>
  <si>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</si>
  <si>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</si>
  <si>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</si>
  <si>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</si>
  <si>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</si>
  <si>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</si>
  <si>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</si>
  <si>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</si>
  <si>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</si>
  <si>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</si>
  <si>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</si>
  <si>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</si>
  <si>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</si>
  <si>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</si>
  <si>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</si>
  <si>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</si>
  <si>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</si>
  <si>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</si>
  <si>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</si>
  <si>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</si>
  <si>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</si>
  <si>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</si>
  <si>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</si>
  <si>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</si>
  <si>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</si>
  <si>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</si>
  <si>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</si>
  <si>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</si>
  <si>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</si>
  <si>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</si>
  <si>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</si>
  <si>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</si>
  <si>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</si>
  <si>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</si>
  <si>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</si>
  <si>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</si>
  <si>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</si>
  <si>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</si>
  <si>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</si>
  <si>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</si>
  <si>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</si>
  <si>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</si>
  <si>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</si>
  <si>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</si>
  <si>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</si>
  <si>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</si>
  <si>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</si>
  <si>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</si>
  <si>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</si>
  <si>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</si>
  <si>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</si>
  <si>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</si>
  <si>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</si>
  <si>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</si>
  <si>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</si>
  <si>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</si>
  <si>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</si>
  <si>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</si>
  <si>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</si>
  <si>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</si>
  <si>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</si>
  <si>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</si>
  <si>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</si>
  <si>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</si>
  <si>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</si>
  <si>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</si>
  <si>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</si>
  <si>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</si>
  <si>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</si>
  <si>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</si>
  <si>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</si>
  <si>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</si>
  <si>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</si>
  <si>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</si>
  <si>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</si>
  <si>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</si>
  <si>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</si>
  <si>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</si>
  <si>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</si>
  <si>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</si>
  <si>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</si>
  <si>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</si>
  <si>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</si>
  <si>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</si>
  <si>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</si>
  <si>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</si>
  <si>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</si>
  <si>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</si>
  <si>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</si>
  <si>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</si>
  <si>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</si>
  <si>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</si>
  <si>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</si>
  <si>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</si>
  <si>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</si>
  <si>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</si>
  <si>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</si>
  <si>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</si>
  <si>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</si>
  <si>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</si>
  <si>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</si>
  <si>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</si>
  <si>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</si>
  <si>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</si>
  <si>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</si>
  <si>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</si>
  <si>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</si>
  <si>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</si>
  <si>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</si>
  <si>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</si>
  <si>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</si>
  <si>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</si>
  <si>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</si>
  <si>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</si>
  <si>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</si>
  <si>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</si>
  <si>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</si>
  <si>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</si>
  <si>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</si>
  <si>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</si>
  <si>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</si>
  <si>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</si>
  <si>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</si>
  <si>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</si>
  <si>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</si>
  <si>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</si>
  <si>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</si>
  <si>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</si>
  <si>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</si>
  <si>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</si>
  <si>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</si>
  <si>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</si>
  <si>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</si>
  <si>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</si>
  <si>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</si>
  <si>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</si>
  <si>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</si>
  <si>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</si>
  <si>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</si>
  <si>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</si>
  <si>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</si>
  <si>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</si>
  <si>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</si>
  <si>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</si>
  <si>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</si>
  <si>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</si>
  <si>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</si>
  <si>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</si>
  <si>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</si>
  <si>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</si>
  <si>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</si>
  <si>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</si>
  <si>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</si>
  <si>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</si>
  <si>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</si>
  <si>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</si>
  <si>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</si>
  <si>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</si>
  <si>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</si>
  <si>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</si>
  <si>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</si>
  <si>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</si>
  <si>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</si>
  <si>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</si>
  <si>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</si>
  <si>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</si>
  <si>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</si>
  <si>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</si>
  <si>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</si>
  <si>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</si>
  <si>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</si>
  <si>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</si>
  <si>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</si>
  <si>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</si>
  <si>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</si>
  <si>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</si>
  <si>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</si>
  <si>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</si>
  <si>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</si>
  <si>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</si>
  <si>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</si>
  <si>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</si>
  <si>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</si>
  <si>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</si>
  <si>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</si>
  <si>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</si>
  <si>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</si>
  <si>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</si>
  <si>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</si>
  <si>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</si>
  <si>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</si>
  <si>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</si>
  <si>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</si>
  <si>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</si>
  <si>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</si>
  <si>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</si>
  <si>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</si>
  <si>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</si>
  <si>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</si>
  <si>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</si>
  <si>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</si>
  <si>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</si>
  <si>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</si>
  <si>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</si>
  <si>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</si>
  <si>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</si>
  <si>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</si>
  <si>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</si>
  <si>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</si>
  <si>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</si>
  <si>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</si>
  <si>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</si>
  <si>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</si>
  <si>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</si>
  <si>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</si>
  <si>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</si>
  <si>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</si>
  <si>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</si>
  <si>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</si>
  <si>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</si>
  <si>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</si>
  <si>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</si>
  <si>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</si>
  <si>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</si>
  <si>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</si>
  <si>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</si>
  <si>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</si>
  <si>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</si>
  <si>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</si>
  <si>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</si>
  <si>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</si>
  <si>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</si>
  <si>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</si>
  <si>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</si>
  <si>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</si>
  <si>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</si>
  <si>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</si>
  <si>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</si>
  <si>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</si>
  <si>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</si>
  <si>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</si>
  <si>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</si>
  <si>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</si>
  <si>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</si>
  <si>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</si>
  <si>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</si>
  <si>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</si>
  <si>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</si>
  <si>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</si>
  <si>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</si>
  <si>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</si>
  <si>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</si>
  <si>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</si>
  <si>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</si>
  <si>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</si>
  <si>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</si>
  <si>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</si>
  <si>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</si>
  <si>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</si>
  <si>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</si>
  <si>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</si>
  <si>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</si>
  <si>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</si>
  <si>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</si>
  <si>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</si>
  <si>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</si>
  <si>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</si>
  <si>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</si>
  <si>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</si>
  <si>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</si>
  <si>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</si>
  <si>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</si>
  <si>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</si>
  <si>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</si>
  <si>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</si>
  <si>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</si>
  <si>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</si>
  <si>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</si>
  <si>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</si>
  <si>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</si>
  <si>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</si>
  <si>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</si>
  <si>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</si>
  <si>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</si>
  <si>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</si>
  <si>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</si>
  <si>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</si>
  <si>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</si>
  <si>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</si>
  <si>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</si>
  <si>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</si>
  <si>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</si>
  <si>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</si>
  <si>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</si>
  <si>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</si>
  <si>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</si>
  <si>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</si>
  <si>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</si>
  <si>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</si>
  <si>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</si>
  <si>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</si>
  <si>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</si>
  <si>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</si>
  <si>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</si>
  <si>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</si>
  <si>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</si>
  <si>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</si>
  <si>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</si>
  <si>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</si>
  <si>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</si>
  <si>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</si>
  <si>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</si>
  <si>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</si>
  <si>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</si>
  <si>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</si>
  <si>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</si>
  <si>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</si>
  <si>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</si>
  <si>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</si>
  <si>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</si>
  <si>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</si>
  <si>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</si>
  <si>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</si>
  <si>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</si>
  <si>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</si>
  <si>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</si>
  <si>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</si>
  <si>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</si>
  <si>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</si>
  <si>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</si>
  <si>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</si>
  <si>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</si>
  <si>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</si>
  <si>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</si>
  <si>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</si>
  <si>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</si>
  <si>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</si>
  <si>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</si>
  <si>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</si>
  <si>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</si>
  <si>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</si>
  <si>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</si>
  <si>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</si>
  <si>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</si>
  <si>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</si>
  <si>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</si>
  <si>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</si>
  <si>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</si>
  <si>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</si>
  <si>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</si>
  <si>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</si>
  <si>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</si>
  <si>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</si>
  <si>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</si>
  <si>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</si>
  <si>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</si>
  <si>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</si>
  <si>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</si>
  <si>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</si>
  <si>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</si>
  <si>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</si>
  <si>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</si>
  <si>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</si>
  <si>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</si>
  <si>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</si>
  <si>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</si>
  <si>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</si>
  <si>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</si>
  <si>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</si>
  <si>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</si>
  <si>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</si>
  <si>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</si>
  <si>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</si>
  <si>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</si>
  <si>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</si>
  <si>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</si>
  <si>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</si>
  <si>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</si>
  <si>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</si>
  <si>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</si>
  <si>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</si>
  <si>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</si>
  <si>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</si>
  <si>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</si>
  <si>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</si>
  <si>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</si>
  <si>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</si>
  <si>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</si>
  <si>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</si>
  <si>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</si>
  <si>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</si>
  <si>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</si>
  <si>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</si>
  <si>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</si>
  <si>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</si>
  <si>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</si>
  <si>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</si>
  <si>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</si>
  <si>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</si>
  <si>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</si>
  <si>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</si>
  <si>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</si>
  <si>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</si>
  <si>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</si>
  <si>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</si>
  <si>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</si>
  <si>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</si>
  <si>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</si>
  <si>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</si>
  <si>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</si>
  <si>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</si>
  <si>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</si>
  <si>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</si>
  <si>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</si>
  <si>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</si>
  <si>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</si>
  <si>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</si>
  <si>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</si>
  <si>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</si>
  <si>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</si>
  <si>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</si>
  <si>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</si>
  <si>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</si>
  <si>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</si>
  <si>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</si>
  <si>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</si>
  <si>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</si>
  <si>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</si>
  <si>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</si>
  <si>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</si>
  <si>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</si>
  <si>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</si>
  <si>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</si>
  <si>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</si>
  <si>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</si>
  <si>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</si>
  <si>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</si>
  <si>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</si>
  <si>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</si>
  <si>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</si>
  <si>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</si>
  <si>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</si>
  <si>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</si>
  <si>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</si>
  <si>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</si>
  <si>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</si>
  <si>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</si>
  <si>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</si>
  <si>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</si>
  <si>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</si>
  <si>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</si>
  <si>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</si>
  <si>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</si>
  <si>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</si>
  <si>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</si>
  <si>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</si>
  <si>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</si>
  <si>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</si>
  <si>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</si>
  <si>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</si>
  <si>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</si>
  <si>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</si>
  <si>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</si>
  <si>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</si>
  <si>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</si>
  <si>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</si>
  <si>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</si>
  <si>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</si>
  <si>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</si>
  <si>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</si>
  <si>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</si>
  <si>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</si>
  <si>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</si>
  <si>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</si>
  <si>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</si>
  <si>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</si>
  <si>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</si>
  <si>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</si>
  <si>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</si>
  <si>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</si>
  <si>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</si>
  <si>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</si>
  <si>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</si>
  <si>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</si>
  <si>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</si>
  <si>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</si>
  <si>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</si>
  <si>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</si>
  <si>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</si>
  <si>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</si>
  <si>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</si>
  <si>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</si>
  <si>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</si>
  <si>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</si>
  <si>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</si>
  <si>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</si>
  <si>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</si>
  <si>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</si>
  <si>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</si>
  <si>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</si>
  <si>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</si>
  <si>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</si>
  <si>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</si>
  <si>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</si>
  <si>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</si>
  <si>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</si>
  <si>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</si>
  <si>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</si>
  <si>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</si>
  <si>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</si>
  <si>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</si>
  <si>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</si>
  <si>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</si>
  <si>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</si>
  <si>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</si>
  <si>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</si>
  <si>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</si>
  <si>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</si>
  <si>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</si>
  <si>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</si>
  <si>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</si>
  <si>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</si>
  <si>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</si>
  <si>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</si>
  <si>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</si>
  <si>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</si>
  <si>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</si>
  <si>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</si>
  <si>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</si>
  <si>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</si>
  <si>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</si>
  <si>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</si>
  <si>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</si>
  <si>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</si>
  <si>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</si>
  <si>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</si>
  <si>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</si>
  <si>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</si>
  <si>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</si>
  <si>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</si>
  <si>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</si>
  <si>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</si>
  <si>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</si>
  <si>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</si>
  <si>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</si>
  <si>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</si>
  <si>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</si>
  <si>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</si>
  <si>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</si>
  <si>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</si>
  <si>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</si>
  <si>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</si>
  <si>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</si>
  <si>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</si>
  <si>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</si>
  <si>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</si>
  <si>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</si>
  <si>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</si>
  <si>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</si>
  <si>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</si>
  <si>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</si>
  <si>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</si>
  <si>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</si>
  <si>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</si>
  <si>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</si>
  <si>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</si>
  <si>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</si>
  <si>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</si>
  <si>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</si>
  <si>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</si>
  <si>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</si>
  <si>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</si>
  <si>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</si>
  <si>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</si>
  <si>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</si>
  <si>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</si>
  <si>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</si>
  <si>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</si>
  <si>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</si>
  <si>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</si>
  <si>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</si>
  <si>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</si>
  <si>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</si>
  <si>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</si>
  <si>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</si>
  <si>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</si>
  <si>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</si>
  <si>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</si>
  <si>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</si>
  <si>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</si>
  <si>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</si>
  <si>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</si>
  <si>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</si>
  <si>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</si>
  <si>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</si>
  <si>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</si>
  <si>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</si>
  <si>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</si>
  <si>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</si>
  <si>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</si>
  <si>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</si>
  <si>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</si>
  <si>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</si>
  <si>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</si>
  <si>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</si>
  <si>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</si>
  <si>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</si>
  <si>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</si>
  <si>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</si>
  <si>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</si>
  <si>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</si>
  <si>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</si>
  <si>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</si>
  <si>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</si>
  <si>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</si>
  <si>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</si>
  <si>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</si>
  <si>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</si>
  <si>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</si>
  <si>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</si>
  <si>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</si>
  <si>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</si>
  <si>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</si>
  <si>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</si>
  <si>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</si>
  <si>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</si>
  <si>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</si>
  <si>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</si>
  <si>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</si>
  <si>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</si>
  <si>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</si>
  <si>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</si>
  <si>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</si>
  <si>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</si>
  <si>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</si>
  <si>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</si>
  <si>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</si>
  <si>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</si>
  <si>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</si>
  <si>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</si>
  <si>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</si>
  <si>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</si>
  <si>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</si>
  <si>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</si>
  <si>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</si>
  <si>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</si>
  <si>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</si>
  <si>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</si>
  <si>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</si>
  <si>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</si>
  <si>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</si>
  <si>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</si>
  <si>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</si>
  <si>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</si>
  <si>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</si>
  <si>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</si>
  <si>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</si>
  <si>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</si>
  <si>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</si>
  <si>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</si>
  <si>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</si>
  <si>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</si>
  <si>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</si>
  <si>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</si>
  <si>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</si>
  <si>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</si>
  <si>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</si>
  <si>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</si>
  <si>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</si>
  <si>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</si>
  <si>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</si>
  <si>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</si>
  <si>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</si>
  <si>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</si>
  <si>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</si>
  <si>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</si>
  <si>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</si>
  <si>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</si>
  <si>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</si>
  <si>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</si>
  <si>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</si>
  <si>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</si>
  <si>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</si>
  <si>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</si>
  <si>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</si>
  <si>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</si>
  <si>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</si>
  <si>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</si>
  <si>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</si>
  <si>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</si>
  <si>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</si>
  <si>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</si>
  <si>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</si>
  <si>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</si>
  <si>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</si>
  <si>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</si>
  <si>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</si>
  <si>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</si>
  <si>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</si>
  <si>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</si>
  <si>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</si>
  <si>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</si>
  <si>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</si>
  <si>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</si>
  <si>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</si>
  <si>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</si>
  <si>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</si>
  <si>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</si>
  <si>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</si>
  <si>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</si>
  <si>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</si>
  <si>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</si>
  <si>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</si>
  <si>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</si>
  <si>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</si>
  <si>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</si>
  <si>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</si>
  <si>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</si>
  <si>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</si>
  <si>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</si>
  <si>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</si>
  <si>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</si>
  <si>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</si>
  <si>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</si>
  <si>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</si>
  <si>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</si>
  <si>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</si>
  <si>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</si>
  <si>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</si>
  <si>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</si>
  <si>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</si>
  <si>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</si>
  <si>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</si>
  <si>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</si>
  <si>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</si>
  <si>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</si>
  <si>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</si>
  <si>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</si>
  <si>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</si>
  <si>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</si>
  <si>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</si>
  <si>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</si>
  <si>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</si>
  <si>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</si>
  <si>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</si>
  <si>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</si>
  <si>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</si>
  <si>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</si>
  <si>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</si>
  <si>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</si>
  <si>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</si>
  <si>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</si>
  <si>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</si>
  <si>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</si>
  <si>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</si>
  <si>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</si>
  <si>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</si>
  <si>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</si>
  <si>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</si>
  <si>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</si>
  <si>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</si>
  <si>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</si>
  <si>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</si>
  <si>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</si>
  <si>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</si>
  <si>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</si>
  <si>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</si>
  <si>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</si>
  <si>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</si>
  <si>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</si>
  <si>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</si>
  <si>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</si>
  <si>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</si>
  <si>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</si>
  <si>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</si>
  <si>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</si>
  <si>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</si>
  <si>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</si>
  <si>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</si>
  <si>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</si>
  <si>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</si>
  <si>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</si>
  <si>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</si>
  <si>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</si>
  <si>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</si>
  <si>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</si>
  <si>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</si>
  <si>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</si>
  <si>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</si>
  <si>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</si>
  <si>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</si>
  <si>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</si>
  <si>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</si>
  <si>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</si>
  <si>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sánkovanie - bežné transfery</t>
  </si>
  <si>
    <t>Pracovná cesta: SP Sigulda
Termín: 30.12.2024-6.1.2025
Miesto - mesto a štát: Sigulda/Lotyšsko
Spôsob dopravy: mikrobus SZS
Počet všetkých osôb na pracovnej ceste: 8
z toho
- športovci: 6
- tréneri: 2</t>
  </si>
  <si>
    <t xml:space="preserve">Vh-008 </t>
  </si>
  <si>
    <t>Vh-008</t>
  </si>
  <si>
    <t>príspevok na stravu</t>
  </si>
  <si>
    <t>Jarovlav Slávik - vedúci výpravy</t>
  </si>
  <si>
    <t>2</t>
  </si>
  <si>
    <t>25-001</t>
  </si>
  <si>
    <t>platba za ubytovanie</t>
  </si>
  <si>
    <t>13055112302</t>
  </si>
  <si>
    <t>Andris Vikmanis Hotel Latvia</t>
  </si>
  <si>
    <t>štartovné poplatky</t>
  </si>
  <si>
    <t>Eberspacher Luge world cup</t>
  </si>
  <si>
    <t>poplatok za regeneráciu</t>
  </si>
  <si>
    <t>IDK250009</t>
  </si>
  <si>
    <t>0176323</t>
  </si>
  <si>
    <t>poplatok za posilovňu</t>
  </si>
  <si>
    <t>LV40003411141</t>
  </si>
  <si>
    <t>SIA "Siguldas Sporta Serviss"</t>
  </si>
  <si>
    <t>IDK250010</t>
  </si>
  <si>
    <t>630650112985</t>
  </si>
  <si>
    <t>MV PP679EX PHM 538 km</t>
  </si>
  <si>
    <t>LV40003064094</t>
  </si>
  <si>
    <t>SIA Circle K Latvia</t>
  </si>
  <si>
    <t>zIDK250002</t>
  </si>
  <si>
    <t>W751026</t>
  </si>
  <si>
    <t>MV PP679EX PHM 561 km</t>
  </si>
  <si>
    <t>774-00-01-454</t>
  </si>
  <si>
    <t>Orlen S.A. Legnica</t>
  </si>
  <si>
    <t>Pracovná cesta: SP Laas
Termín: 2.1.-6.1.2025
Miesto - mesto a štát: Laas/Taliansko
Spôsob dopravy: mikrobus SZS
Počet všetkých osôb na pracovnej ceste: 6
z toho
- športovci: 5
- tréneri: 1</t>
  </si>
  <si>
    <t>Vh-006</t>
  </si>
  <si>
    <t>Milan Parimucha - vedúci výpravy</t>
  </si>
  <si>
    <t>Rodeln auf Naturbahn Laas</t>
  </si>
  <si>
    <t>tréningové jazdy</t>
  </si>
  <si>
    <t>Associazione Dielttantistica Laces Raiffeisen</t>
  </si>
  <si>
    <t>IDK250016</t>
  </si>
  <si>
    <t>874940</t>
  </si>
  <si>
    <t>MV PP795EC PHM 341 km</t>
  </si>
  <si>
    <t>31322832</t>
  </si>
  <si>
    <t>Slovnaft a.s.</t>
  </si>
  <si>
    <t>IDK250002</t>
  </si>
  <si>
    <t>1472599</t>
  </si>
  <si>
    <t>MV PP795EC PHM 364 km</t>
  </si>
  <si>
    <t>IDK250005</t>
  </si>
  <si>
    <t>8387/006/00002</t>
  </si>
  <si>
    <t>MVPP795EC PHM 379 km</t>
  </si>
  <si>
    <t>ATU64827566</t>
  </si>
  <si>
    <t>Turmol Tankstelle</t>
  </si>
  <si>
    <t>IDK250013</t>
  </si>
  <si>
    <t>2205966</t>
  </si>
  <si>
    <t>MV PP795EC PHM 627 km</t>
  </si>
  <si>
    <t>Slovnaft, a.s.</t>
  </si>
  <si>
    <t>IDK250014</t>
  </si>
  <si>
    <t>900/001/00001</t>
  </si>
  <si>
    <t>MV PP795EC PHM 460 km</t>
  </si>
  <si>
    <t>ATU44593908</t>
  </si>
  <si>
    <t>BP Grosstankstelle</t>
  </si>
  <si>
    <t>Pracovná cesta: SP Altenberg
Termín: 7.1.-13.1.2025
Miesto - mesto a štát: Altenberg/Nemecko
Spôsob dopravy: mikrobus SZS,vlak
Počet všetkých osôb na pracovnej ceste: 8
z toho - fyzioterapeut: 1
- športovci: 6
- tréneri: 1</t>
  </si>
  <si>
    <t>Vh-009</t>
  </si>
  <si>
    <t>Ján Harniš - vedúci výpravy</t>
  </si>
  <si>
    <t>IDK250017</t>
  </si>
  <si>
    <t>MC9KTFXP-840</t>
  </si>
  <si>
    <t>DE255830105</t>
  </si>
  <si>
    <t>Wintersport Altenberg</t>
  </si>
  <si>
    <t>zIDK250004</t>
  </si>
  <si>
    <t>343012501120443</t>
  </si>
  <si>
    <t>MV PP679EX PHM 643 km</t>
  </si>
  <si>
    <t>27597075</t>
  </si>
  <si>
    <t>Orlen Unipetrol RPA</t>
  </si>
  <si>
    <t>zOZ250005</t>
  </si>
  <si>
    <t>71/25</t>
  </si>
  <si>
    <t>Ferienwohnung Ute Rumrich</t>
  </si>
  <si>
    <t>zOZ250004</t>
  </si>
  <si>
    <t>23</t>
  </si>
  <si>
    <t>Landhaus Buttner</t>
  </si>
  <si>
    <t>Pracovná cesta: SP a ME Winterberg
Termín: 14.1.-20.1.2025
Miesto - mesto a štát: Winterberg/Nemecko
Spôsob dopravy: 2 x mikrobus SZS
Počet všetkých osôb na pracovnej ceste: 11
z toho - fyzioterapeut: 1
- športovci: 8
- tréneri: 2</t>
  </si>
  <si>
    <t>Vh-023</t>
  </si>
  <si>
    <t>vstup do posilovne</t>
  </si>
  <si>
    <t>Fitnessclub Niedersfeld e.V.</t>
  </si>
  <si>
    <t>IDK250025</t>
  </si>
  <si>
    <t>155646</t>
  </si>
  <si>
    <t>MV PP679EX PHM 609 km</t>
  </si>
  <si>
    <t>JET Tanksetelle Winterberg</t>
  </si>
  <si>
    <t>IDK250031</t>
  </si>
  <si>
    <t>0948</t>
  </si>
  <si>
    <t>Veltis Eis Arena</t>
  </si>
  <si>
    <t>IDK250035</t>
  </si>
  <si>
    <t>3050</t>
  </si>
  <si>
    <t>MV PP795EC PHM 642 km</t>
  </si>
  <si>
    <t>DE292390408</t>
  </si>
  <si>
    <t>Jet Tankstelle 5939</t>
  </si>
  <si>
    <t>OZ250002</t>
  </si>
  <si>
    <t>IDK250027</t>
  </si>
  <si>
    <t>15564</t>
  </si>
  <si>
    <t>MV PP795EC PHM 729 km</t>
  </si>
  <si>
    <t>Pracovná cesta: SP Oberhof
Termín: 21.1.-26.1.2025
Miesto - mesto a štát: Oberhof/Nemecko
Spôsob dopravy: mikrobus SZS
Počet všetkých osôb na pracovnej ceste: 6
z toho - fyzioterapeut: 1
- športovci: 4
- tréneri: 1</t>
  </si>
  <si>
    <t>Vh-024</t>
  </si>
  <si>
    <t>Jaroslav Slávik - vedúci výpravy</t>
  </si>
  <si>
    <t>206243/0016/702</t>
  </si>
  <si>
    <t>DE265733388</t>
  </si>
  <si>
    <t>H2Oberhof</t>
  </si>
  <si>
    <t>205110/0027/702</t>
  </si>
  <si>
    <t>platba za trénažér</t>
  </si>
  <si>
    <t>Thuringer Wintersportzentrum</t>
  </si>
  <si>
    <t>Pracovná cesta: VT a MS Kuhtai
Termín: 13.1.-19.1.2025
Miesto - mesto a štát: Kuhtai/Rakúsko
Spôsob dopravy: požičané MV
Počet všetkých osôb na pracovnej ceste: 6
z toho
- športovci: 4
- tréneri: 2</t>
  </si>
  <si>
    <t>IDK250021</t>
  </si>
  <si>
    <t>3912</t>
  </si>
  <si>
    <t>požičané MV PHM 856 km</t>
  </si>
  <si>
    <t>Slovnaft a.s., Nový Smokovec</t>
  </si>
  <si>
    <t>IDK250029</t>
  </si>
  <si>
    <t>6715</t>
  </si>
  <si>
    <t>požičané MV PHM 501 km</t>
  </si>
  <si>
    <t>Slovnaft a.s., Ružinov</t>
  </si>
  <si>
    <t>IDK250026</t>
  </si>
  <si>
    <t>8647/006/00001</t>
  </si>
  <si>
    <t>požičané MV PHM 469 km</t>
  </si>
  <si>
    <t>IDK250036</t>
  </si>
  <si>
    <t>46980</t>
  </si>
  <si>
    <t>požičané MV PHM 578 km</t>
  </si>
  <si>
    <t>ATU46317409</t>
  </si>
  <si>
    <t>Grall/Frick</t>
  </si>
  <si>
    <t>IDK250038</t>
  </si>
  <si>
    <t>11433</t>
  </si>
  <si>
    <t>požičané MV PHM 522 km</t>
  </si>
  <si>
    <t>IDK250039</t>
  </si>
  <si>
    <t>9633/013/00002</t>
  </si>
  <si>
    <t>požičané MV PHM 518 km</t>
  </si>
  <si>
    <t>Pracovná cesta: SP Mariazell
Termín: 24.1.-27.1.2025
Miesto - mesto a štát: Mariazell/Rakúsko
Spôsob dopravy: mikrobus SZS
Počet všetkých osôb na pracovnej ceste: 5
z toho
- športovci: 4
- tréneri: 1</t>
  </si>
  <si>
    <t>IDK250042</t>
  </si>
  <si>
    <t>6995</t>
  </si>
  <si>
    <t>MV PP917CY PHM 412 km</t>
  </si>
  <si>
    <t>IDK250046</t>
  </si>
  <si>
    <t>11459</t>
  </si>
  <si>
    <t>MV PP917CY PHM 352 km</t>
  </si>
  <si>
    <t>Slovnaft a.s., Dialnica D1</t>
  </si>
  <si>
    <t>Vh-037</t>
  </si>
  <si>
    <t>2221712</t>
  </si>
  <si>
    <t>MV PP917CY PHM 472 km</t>
  </si>
  <si>
    <t>Slovnaft a.s. Zeleneč</t>
  </si>
  <si>
    <t>Asko sv.st.Sebastian, Mariazell</t>
  </si>
  <si>
    <t>ATU43623307</t>
  </si>
  <si>
    <t>Ferienwohnung Schuhhaus Ganster</t>
  </si>
  <si>
    <t>Pracovná cesta: CC Bludenz
Termín: 10.1.-19.1.2025
Miesto - mesto a štát: Bludenz/Rakúsko
Spôsob dopravy: mikrobus SZS
Počet všetkých osôb na pracovnej ceste: 4
z toho
- športovci: 3
- tréneri: 1</t>
  </si>
  <si>
    <t>Vh-007</t>
  </si>
  <si>
    <t>Marek Solčanský - vedúci výpravy</t>
  </si>
  <si>
    <t>1</t>
  </si>
  <si>
    <t>IDK250018</t>
  </si>
  <si>
    <t>875470</t>
  </si>
  <si>
    <t>MV PP917CY PHM 331 km</t>
  </si>
  <si>
    <t>IDK250019</t>
  </si>
  <si>
    <t>5129</t>
  </si>
  <si>
    <t>MV PP917CY PHM 323 km</t>
  </si>
  <si>
    <t>IDK250022</t>
  </si>
  <si>
    <t>146043</t>
  </si>
  <si>
    <t>MV PP917CY PHM 711 km</t>
  </si>
  <si>
    <t>ATU65469637</t>
  </si>
  <si>
    <t>JET Tanksetelle Otto Schuh</t>
  </si>
  <si>
    <t>IDK250033</t>
  </si>
  <si>
    <t>03976</t>
  </si>
  <si>
    <t>MV PP917CY PHM 682 km</t>
  </si>
  <si>
    <t>00604381</t>
  </si>
  <si>
    <t>OMV Slovensko, s.r.o.</t>
  </si>
  <si>
    <t>IDK250034</t>
  </si>
  <si>
    <t>907</t>
  </si>
  <si>
    <t>MV PP917CY PHM 162 km</t>
  </si>
  <si>
    <t>JET Tankstelle Otto Schuh</t>
  </si>
  <si>
    <t>Pracovná cesta: ITW a CC  Igls
Termín: 22-31.1.2025
Miesto - mesto a štát: Igls/Rakúsko
Spôsob dopravy: mikrobus SZS
Počet všetkých osôb na pracovnej ceste: 7
z toho
- športovci: 6
- tréneri: 1</t>
  </si>
  <si>
    <t>zOZ250012</t>
  </si>
  <si>
    <t>0624</t>
  </si>
  <si>
    <t xml:space="preserve">platba za ubytovanie </t>
  </si>
  <si>
    <t>ATU59511344</t>
  </si>
  <si>
    <t>Appartements Haus Olympia</t>
  </si>
  <si>
    <t>IDK250045</t>
  </si>
  <si>
    <t>11042</t>
  </si>
  <si>
    <t>MV PP795EC PHM 539 km</t>
  </si>
  <si>
    <t>Slovnaft a. s.</t>
  </si>
  <si>
    <t>IDK250047</t>
  </si>
  <si>
    <t>21259</t>
  </si>
  <si>
    <t>MV PP795EC PHM 664 km</t>
  </si>
  <si>
    <t>ATU55651208</t>
  </si>
  <si>
    <t>Gutmann</t>
  </si>
  <si>
    <t>Vh-048</t>
  </si>
  <si>
    <t>2025000444</t>
  </si>
  <si>
    <t>ATU50487307</t>
  </si>
  <si>
    <t>Gasthof Walzl, Lans</t>
  </si>
  <si>
    <t>2372482761159345</t>
  </si>
  <si>
    <t>cestovný lístok na vlak</t>
  </si>
  <si>
    <t>QBB Personenverkehr AG</t>
  </si>
  <si>
    <t>zOZ250013</t>
  </si>
  <si>
    <t>01-29/2025</t>
  </si>
  <si>
    <t>ZVR057900911</t>
  </si>
  <si>
    <t>Osterreichischer Rodelverband Innsbruck</t>
  </si>
  <si>
    <t>zOZ250014</t>
  </si>
  <si>
    <t>1-30/2025</t>
  </si>
  <si>
    <t>Pracovná cesta: MS Whistler
Termín: 27.1.-10.2.2025
Miesto - mesto a štát: Whistler/Canada
Spôsob dopravy: požičané vozidlo,lietadlo,mikrobus SZS
Počet všetkých osôb na pracovnej ceste: 5
z toho
- športovci: 4
- tréneri: 1</t>
  </si>
  <si>
    <t>zOZ250006</t>
  </si>
  <si>
    <t>1025</t>
  </si>
  <si>
    <t>604-308-2412</t>
  </si>
  <si>
    <t>Whistler Chalet Gary Mueller</t>
  </si>
  <si>
    <t>zIDK250018</t>
  </si>
  <si>
    <t>434439</t>
  </si>
  <si>
    <t>prenajaté MV PHM 409 km</t>
  </si>
  <si>
    <t>604-962-2090</t>
  </si>
  <si>
    <t>Whistler Chevron</t>
  </si>
  <si>
    <t>zIDK250031</t>
  </si>
  <si>
    <t>438067</t>
  </si>
  <si>
    <t>prenajaté MV PHM 356 km</t>
  </si>
  <si>
    <t>zIDK250037</t>
  </si>
  <si>
    <t>0000274395</t>
  </si>
  <si>
    <t>prenajaté MV PHM 212 km</t>
  </si>
  <si>
    <t>604-231-8748</t>
  </si>
  <si>
    <t xml:space="preserve">Petro - Canada </t>
  </si>
  <si>
    <t>zIDK250020</t>
  </si>
  <si>
    <t>000048</t>
  </si>
  <si>
    <t>130387343</t>
  </si>
  <si>
    <t>Canadian Luge Association</t>
  </si>
  <si>
    <t>Vh-022</t>
  </si>
  <si>
    <t>príspevok za stravu</t>
  </si>
  <si>
    <t>DF250001</t>
  </si>
  <si>
    <t>8125000357</t>
  </si>
  <si>
    <t>letenky pre športovcov a trénera</t>
  </si>
  <si>
    <t>35897821</t>
  </si>
  <si>
    <t>pelicantravel.com s.r.o.</t>
  </si>
  <si>
    <t>zIDK250040</t>
  </si>
  <si>
    <t>047404/0648</t>
  </si>
  <si>
    <t>MV PP679EX PHM 497 km</t>
  </si>
  <si>
    <t>9720865431</t>
  </si>
  <si>
    <t>BP Europe SE</t>
  </si>
  <si>
    <t>IDK250078</t>
  </si>
  <si>
    <t>9564</t>
  </si>
  <si>
    <t>MV PP679EX PHM 685 km</t>
  </si>
  <si>
    <t>Orlen express Tankstelle, Zella Mehlis</t>
  </si>
  <si>
    <t>Pracovná cesta: MSJ St.Moritz
Termín: 27.1.-2.2.2025
Miesto - mesto a štát: St.Moritz/Švajčiarko
Spôsob dopravy: mikrobus SZS
Počet všetkých osôb na pracovnej ceste: 7
z toho
- športovci: 6
- tréneri: 1</t>
  </si>
  <si>
    <t>IDK250050</t>
  </si>
  <si>
    <t>716275</t>
  </si>
  <si>
    <t>MV PP795EC PHM 163 km</t>
  </si>
  <si>
    <t>Gutmann GmbH</t>
  </si>
  <si>
    <t>IDK250061</t>
  </si>
  <si>
    <t>41694</t>
  </si>
  <si>
    <t>MV PP795EC AdBlue</t>
  </si>
  <si>
    <t>IDK250060</t>
  </si>
  <si>
    <t>00793</t>
  </si>
  <si>
    <t>MV PP795EC PHM 643 km</t>
  </si>
  <si>
    <t>MV PP795EC PHM 647 km</t>
  </si>
  <si>
    <t>zIDK250014</t>
  </si>
  <si>
    <t>128351</t>
  </si>
  <si>
    <t>Olympia Bob Run St.Moritz-Celerina</t>
  </si>
  <si>
    <t>Vh-030</t>
  </si>
  <si>
    <t>zOZ250001</t>
  </si>
  <si>
    <t>5417</t>
  </si>
  <si>
    <t>CHE-101.172.696</t>
  </si>
  <si>
    <t>Miragolf Ferienresidenz LUEN SA</t>
  </si>
  <si>
    <t>zOZ250002</t>
  </si>
  <si>
    <t>5416</t>
  </si>
  <si>
    <t>Pracovná cesta: VT  SPJ Oberhof
Termín: 6.2.-15.2.2025
Miesto - mesto a štát: Oberhof/Nemecko
Spôsob dopravy: mikrobus SZS
Počet všetkých osôb na pracovnej ceste: 5
z toho
- športovci: 4
- tréneri: 1</t>
  </si>
  <si>
    <t>IDK250084</t>
  </si>
  <si>
    <t>780855</t>
  </si>
  <si>
    <t>MV PP795EC PHM 597 km</t>
  </si>
  <si>
    <t>DE364108864</t>
  </si>
  <si>
    <t>TotalEnergies Station Zella-Mehlis</t>
  </si>
  <si>
    <t>zIDK250026</t>
  </si>
  <si>
    <t>W1101857</t>
  </si>
  <si>
    <t>MV PP795EC PHM 494 km</t>
  </si>
  <si>
    <t>615-196-62-70</t>
  </si>
  <si>
    <t>Orlen, Gromadka</t>
  </si>
  <si>
    <t>IDK250070</t>
  </si>
  <si>
    <t>876513</t>
  </si>
  <si>
    <t>MV PP795EC PHM 547 km</t>
  </si>
  <si>
    <t>MV PP795EC voda do ostrekovačov</t>
  </si>
  <si>
    <t>IDK250091</t>
  </si>
  <si>
    <t>210162/0027/702</t>
  </si>
  <si>
    <t>regenerácia športovcov</t>
  </si>
  <si>
    <t xml:space="preserve">H2Oberhof </t>
  </si>
  <si>
    <t>IDK250071</t>
  </si>
  <si>
    <t>209005/0014/702</t>
  </si>
  <si>
    <t>IDK250086</t>
  </si>
  <si>
    <t>1406</t>
  </si>
  <si>
    <t>455600766935</t>
  </si>
  <si>
    <t>Tourismus GmbH Oberhof</t>
  </si>
  <si>
    <t>IDK250087</t>
  </si>
  <si>
    <t>338115</t>
  </si>
  <si>
    <t>Thuringer Wintersportzentrum Oberhof</t>
  </si>
  <si>
    <t>Vh-040</t>
  </si>
  <si>
    <t>Pracovná cesta: SP Umhausen
Termín: 6.2.-9.2.2025
Miesto - mesto a štát: Umhausen/Rakúsko
Spôsob dopravy: požičané MV
Počet všetkých osôb na pracovnej ceste: 5
z toho
- športovci: 4
- tréneri: 1</t>
  </si>
  <si>
    <t>IDK250068</t>
  </si>
  <si>
    <t>1930/004/00001</t>
  </si>
  <si>
    <t>požičané MV PHM 467 km</t>
  </si>
  <si>
    <t>Turmol Tankstelle, Wals-Himmelriech</t>
  </si>
  <si>
    <t>IDK250066</t>
  </si>
  <si>
    <t>1490842</t>
  </si>
  <si>
    <t>požičané MV PHM 433 km</t>
  </si>
  <si>
    <t>Slovnaft, a.s., Ružinov</t>
  </si>
  <si>
    <t>IDK250065</t>
  </si>
  <si>
    <t>883482</t>
  </si>
  <si>
    <t>požičané MV PHM 739 km</t>
  </si>
  <si>
    <t>Slovnaft, a.s. Nový Smokovec</t>
  </si>
  <si>
    <t>IDK250067</t>
  </si>
  <si>
    <t>1490843</t>
  </si>
  <si>
    <t>požičané MV diaľničné poplatky</t>
  </si>
  <si>
    <t>IDK250058</t>
  </si>
  <si>
    <t>3/2025</t>
  </si>
  <si>
    <t>paltba za ubytovanie</t>
  </si>
  <si>
    <t>Living Apart Haslwanter</t>
  </si>
  <si>
    <t>Pracovná cesta: VT  Smržovka
Termín: 4-9.2.2025
Miesto - mesto a štát: Smržovka/Česká Republika
Spôsob dopravy: mikrobus SZS, požičané MV
Počet všetkých osôb na pracovnej ceste: 
z toho 12
- športovci: 8
- tréneri: 4</t>
  </si>
  <si>
    <t>zOZ250016</t>
  </si>
  <si>
    <t>2/2025</t>
  </si>
  <si>
    <t>platba za ubytovanie so stravou</t>
  </si>
  <si>
    <t>41818547</t>
  </si>
  <si>
    <t>Papoušek Jiři</t>
  </si>
  <si>
    <t>zIDK250030</t>
  </si>
  <si>
    <t>01/00000122</t>
  </si>
  <si>
    <t>požičané MV PHM 651 km</t>
  </si>
  <si>
    <t>04733240</t>
  </si>
  <si>
    <t>CS Tank and Oil, Praha</t>
  </si>
  <si>
    <t>MV PP917CY PHM 555 km</t>
  </si>
  <si>
    <t>883177</t>
  </si>
  <si>
    <t>MV PP917CY PHM 429 km</t>
  </si>
  <si>
    <t>Pracovná cesta: VT  Smržovka
Termín: 20-24.2.2025
Miesto - mesto a štát: Smržovka/Česká Republika
Spôsob dopravy: mikrobus SZS
Počet všetkých osôb na pracovnej ceste: 
z toho 6
- športovci: 4
- tréneri: 2</t>
  </si>
  <si>
    <t>zOZ250019</t>
  </si>
  <si>
    <t>03/2025</t>
  </si>
  <si>
    <t>IDK250101</t>
  </si>
  <si>
    <t>1175250</t>
  </si>
  <si>
    <t>MV PP917CY PHM 668 km</t>
  </si>
  <si>
    <t>zIDK250043</t>
  </si>
  <si>
    <t>01/00000368</t>
  </si>
  <si>
    <t>MV PP917CY PHM 591 km</t>
  </si>
  <si>
    <t>Pracovná cesta: VT Deutschnofen
Termín: 9.2.-13.2.2025
Miesto - mesto a štát: Deutschnofen/Taliansko
Spôsob dopravy: požičané MV
Počet všetkých osôb na pracovnej ceste: 5
z toho
- športovci: 4
- tréneri: 1</t>
  </si>
  <si>
    <t>IDK250057</t>
  </si>
  <si>
    <t>IT03055630218</t>
  </si>
  <si>
    <t>Mahlknecht Fabian RF12</t>
  </si>
  <si>
    <t>Vh-021</t>
  </si>
  <si>
    <t>Vh-019</t>
  </si>
  <si>
    <t>platba za tréning</t>
  </si>
  <si>
    <t>A.S.V. Deutschnofen</t>
  </si>
  <si>
    <t>IDK250080</t>
  </si>
  <si>
    <t>292933</t>
  </si>
  <si>
    <t>požičané MV PHM 845 km</t>
  </si>
  <si>
    <t>Q8 MEBO Stop a Go, Vilpiano</t>
  </si>
  <si>
    <t>IDK250074</t>
  </si>
  <si>
    <t>62040300591263</t>
  </si>
  <si>
    <t>požičané MV diaľlničné poplatky</t>
  </si>
  <si>
    <t>ATU43143200</t>
  </si>
  <si>
    <t>ASFiNAG</t>
  </si>
  <si>
    <t>Pracovná cesta: MEJ Latsch
Termín: 13.2.-16.2.2025
Miesto - mesto a štát: Latsch/Taliansko
Spôsob dopravy: požičané MV
Počet všetkých osôb na pracovnej ceste: 5
z toho
- športovci: 4
- tréneri: 1</t>
  </si>
  <si>
    <t>zOZ250018</t>
  </si>
  <si>
    <t>Gartner Richard</t>
  </si>
  <si>
    <t>Vh-020</t>
  </si>
  <si>
    <t>Milan Parimucha</t>
  </si>
  <si>
    <t xml:space="preserve">Rodeln auf Naturbahn </t>
  </si>
  <si>
    <t>Latsch Raffeisen</t>
  </si>
  <si>
    <t>IDK250094</t>
  </si>
  <si>
    <t>6365/003/00001</t>
  </si>
  <si>
    <t>požičané MV PHM 776 km</t>
  </si>
  <si>
    <t>Turmol Tankstelle, Wals-Himmelreich</t>
  </si>
  <si>
    <t>IDK250092</t>
  </si>
  <si>
    <t>500249</t>
  </si>
  <si>
    <t>Slovnaft, a.s. Ružinov</t>
  </si>
  <si>
    <t>IDK250093</t>
  </si>
  <si>
    <t>13583</t>
  </si>
  <si>
    <t>Gutmann GmbH, Prutz</t>
  </si>
  <si>
    <t>Pracovná cesta: VT Deutschnofen
Termín: 20.2.-24.2.2025
Miesto - mesto a štát: Deutschnofen/Taliansko
Spôsob dopravy: mikrobus SZS
Počet všetkých osôb na pracovnej ceste: 6
z toho
- športovci: 4
- tréneri: 2</t>
  </si>
  <si>
    <t>IDK250098</t>
  </si>
  <si>
    <t>887988</t>
  </si>
  <si>
    <t>MV PP679EX PHM 555 km</t>
  </si>
  <si>
    <t>Slovnaft, a.s., Nový Smokovec</t>
  </si>
  <si>
    <t>IDK250102</t>
  </si>
  <si>
    <t>1497795</t>
  </si>
  <si>
    <t>MV PP679EX PHM 426 km</t>
  </si>
  <si>
    <t>Slovnaft, a.s., Zlaté piesky</t>
  </si>
  <si>
    <t>MV PP679EX diaľničné poplatky</t>
  </si>
  <si>
    <t>IDK250103</t>
  </si>
  <si>
    <t>1296/003/00002</t>
  </si>
  <si>
    <t>MV PP679EX PHM 372 km</t>
  </si>
  <si>
    <t>Turmol Tankstelle Wals - Himmelreich</t>
  </si>
  <si>
    <t>IDK250112</t>
  </si>
  <si>
    <t>2246097</t>
  </si>
  <si>
    <t>MV PP679EX PHM 392 km</t>
  </si>
  <si>
    <t>Slovnaft, a.s., Zeleneč</t>
  </si>
  <si>
    <t>IDK250110</t>
  </si>
  <si>
    <t>4166/003/00002</t>
  </si>
  <si>
    <t>MV PP679EX PHM 668 km</t>
  </si>
  <si>
    <t>IDK250113</t>
  </si>
  <si>
    <t>889756</t>
  </si>
  <si>
    <t>MV PP679EX PHM 403 km</t>
  </si>
  <si>
    <t>Pracovná cesta: VT Bludenz
Termín: 12-16.2.2025
Miesto - mesto a štát: Bludenz/Rakúsko
Spôsob dopravy: mikrobus SZS
Počet všetkých osôb na pracovnej ceste: 6 
z toho
- športovci: 5
- tréneri: 1</t>
  </si>
  <si>
    <t>IDK250083</t>
  </si>
  <si>
    <t>285290</t>
  </si>
  <si>
    <t>MV PP679EX PHM 675 km</t>
  </si>
  <si>
    <t>Slovnaft a. s., Ružinov</t>
  </si>
  <si>
    <t>IDK250081</t>
  </si>
  <si>
    <t>1493798</t>
  </si>
  <si>
    <t>MV PP679EX PHM 383 km</t>
  </si>
  <si>
    <t>IDK250088</t>
  </si>
  <si>
    <t>41419</t>
  </si>
  <si>
    <t>MV PP679EX PHM 716 km</t>
  </si>
  <si>
    <t>ATU62877177</t>
  </si>
  <si>
    <t>Leikermoser Energiehandel GmbH</t>
  </si>
  <si>
    <t>IDK250090</t>
  </si>
  <si>
    <t>4571/093/00001</t>
  </si>
  <si>
    <t>MV PP679EX PHM 165 km</t>
  </si>
  <si>
    <t>ATU14189803</t>
  </si>
  <si>
    <t>Shell Station</t>
  </si>
  <si>
    <t>Pracovná cesta: VT  MEJ Sigulda
Termín: 17.2.-2.3.2025
Miesto - mesto a štát: Sigulda/Lotyšsko
Spôsob dopravy: mikrobus SZS
Počet všetkých osôb na pracovnej ceste: 5
z toho
- športovci: 4
- tréneri: 1</t>
  </si>
  <si>
    <t>Vh-029</t>
  </si>
  <si>
    <t>25-004</t>
  </si>
  <si>
    <t>Andris Vikmanis, Hotel Latvia</t>
  </si>
  <si>
    <t>Latvijas Kamaninu sporta federacija</t>
  </si>
  <si>
    <t>IDK250120</t>
  </si>
  <si>
    <t>157672</t>
  </si>
  <si>
    <t>MV PP795EC PHM 567 km</t>
  </si>
  <si>
    <t>zIDK250044</t>
  </si>
  <si>
    <t>W182035</t>
  </si>
  <si>
    <t>MV PP795EC PHM 632 km</t>
  </si>
  <si>
    <t xml:space="preserve">ORLEN S.A. </t>
  </si>
  <si>
    <t>zIDK250045</t>
  </si>
  <si>
    <t>572128/0930</t>
  </si>
  <si>
    <t>MV PP795EC PHM 626 km</t>
  </si>
  <si>
    <t>735-286-11-24</t>
  </si>
  <si>
    <t>Elmont Sp. Z o.o.</t>
  </si>
  <si>
    <t>IDK250124</t>
  </si>
  <si>
    <t>1183056</t>
  </si>
  <si>
    <t>MV PP795EC PHM 546 km</t>
  </si>
  <si>
    <t>IDK250097</t>
  </si>
  <si>
    <t>21485496</t>
  </si>
  <si>
    <t>MV PP795EC PHM 702 km</t>
  </si>
  <si>
    <t>40003064094</t>
  </si>
  <si>
    <t>IDK250077</t>
  </si>
  <si>
    <t>96065596</t>
  </si>
  <si>
    <t>platba za trajekt</t>
  </si>
  <si>
    <t>Stena line</t>
  </si>
  <si>
    <t>Pracovná cesta Majstrovstvá Slovenska v štartoch na ľade
Názov: MSR v štartoch na ľade
Termín: 8.3.2025
Miesto - mesto a štát: Starý Smokovec, Slovensko
Spôsob dopravy: MV SZS
Počet všetkých osôb na pracovnej ceste 48
z toho:
- športovci: 40
- tréneri a organizačný perosnál: 8</t>
  </si>
  <si>
    <t>Vh-031</t>
  </si>
  <si>
    <t>99</t>
  </si>
  <si>
    <t>strava MSR ľad</t>
  </si>
  <si>
    <t>22674195</t>
  </si>
  <si>
    <t>Ing. Ján Hlaváček - J.F.Hlaváček</t>
  </si>
  <si>
    <t>Pracovná cesta: VT Winterleiten
Termín: 28.2.-3.3.2025
Miesto - mesto a štát: Winterleiten/Rakúsko
Spôsob dopravy: 2x mikrobus SZS
Počet všetkých osôb na pracovnej ceste: 12
z toho
- športovci: 9
- tréneri: 3</t>
  </si>
  <si>
    <t>IDK250114</t>
  </si>
  <si>
    <t>890031</t>
  </si>
  <si>
    <t>MV PP917CY PHM 301 km</t>
  </si>
  <si>
    <t>IDK250115</t>
  </si>
  <si>
    <t>1460650</t>
  </si>
  <si>
    <t>MV PP917CY PHM 449 km</t>
  </si>
  <si>
    <t>IDK250116</t>
  </si>
  <si>
    <t>1501986</t>
  </si>
  <si>
    <t>MV PP679EX PHM 329 km</t>
  </si>
  <si>
    <t>IDK250122</t>
  </si>
  <si>
    <t>892290</t>
  </si>
  <si>
    <t>IDK250121</t>
  </si>
  <si>
    <t>892222</t>
  </si>
  <si>
    <t>MV PP679EX PHM 321 km</t>
  </si>
  <si>
    <t>DF250025</t>
  </si>
  <si>
    <t>FVT10250312</t>
  </si>
  <si>
    <t>platba za medaily</t>
  </si>
  <si>
    <t>36500623</t>
  </si>
  <si>
    <t>Topa Sport, s.r.o.</t>
  </si>
  <si>
    <t>Trenažér</t>
  </si>
  <si>
    <t>DF250038</t>
  </si>
  <si>
    <t>1025058</t>
  </si>
  <si>
    <t>opravy a údržba trenažéra</t>
  </si>
  <si>
    <t>36492710</t>
  </si>
  <si>
    <t>Mraz-tech Slovakia, s.r.o.</t>
  </si>
  <si>
    <t>Motorové vozidlá - opravy, materiál, ostatné</t>
  </si>
  <si>
    <t>IDK250056</t>
  </si>
  <si>
    <t>2510332485</t>
  </si>
  <si>
    <t>MV PP795EC ročná diaľničná známka SR</t>
  </si>
  <si>
    <t>35919001</t>
  </si>
  <si>
    <t>Národná diaľničná spoločnosť a.s.</t>
  </si>
  <si>
    <t>4</t>
  </si>
  <si>
    <t>IDK250079</t>
  </si>
  <si>
    <t>2510436701</t>
  </si>
  <si>
    <t>MV PP917CY ročná diaľničná známka SR</t>
  </si>
  <si>
    <t>Ostatné športové náklady</t>
  </si>
  <si>
    <t>zOZ250009</t>
  </si>
  <si>
    <t>022</t>
  </si>
  <si>
    <t>servis saní</t>
  </si>
  <si>
    <t>ATU67690322</t>
  </si>
  <si>
    <t>Rodelverkaf Schleifservice Rennservice</t>
  </si>
  <si>
    <t>Vh-036</t>
  </si>
  <si>
    <t>W_3_75494</t>
  </si>
  <si>
    <t>náradie na úpravu saní</t>
  </si>
  <si>
    <t>36705381</t>
  </si>
  <si>
    <t>Bytox PP, s.r.o.</t>
  </si>
  <si>
    <t>Hrubé mzdy, trénerská práca, športový psychológ</t>
  </si>
  <si>
    <t>IDV250001</t>
  </si>
  <si>
    <t>Hrubé mzdy vyplatené osobám (zamestnancom) vrátane odvodov zamestnávateľa
počet fyzických osôb: 1
obdobie: január</t>
  </si>
  <si>
    <t>osoba 36</t>
  </si>
  <si>
    <t>osoba 32</t>
  </si>
  <si>
    <t>osoba 23</t>
  </si>
  <si>
    <t>IDV250003</t>
  </si>
  <si>
    <t>Hrubé mzdy vyplatené osobám (zamestnancom) vrátane odvodov zamestnávateľa
počet fyzických osôb: 1
obdobie: február</t>
  </si>
  <si>
    <t>IDV250005</t>
  </si>
  <si>
    <t>Hrubé mzdy vyplatené osobám (zamestnancom) vrátane odvodov zamestnávateľa
počet fyzických osôb: 1
obdobie: marec</t>
  </si>
  <si>
    <t>IDV250007</t>
  </si>
  <si>
    <t>Hrubé mzdy vyplatené osobám (zamestnancom) vrátane odvodov zamestnávateľa
počet fyzických osôb: 1
obdobie: apríl</t>
  </si>
  <si>
    <t>Cestovné poistenie</t>
  </si>
  <si>
    <t>OZ250004</t>
  </si>
  <si>
    <t>cestovné poistenie</t>
  </si>
  <si>
    <t>00151700</t>
  </si>
  <si>
    <t>Allianz</t>
  </si>
  <si>
    <t>a - sánkovanie - kapitálové transfery</t>
  </si>
  <si>
    <t>zOZ250039</t>
  </si>
  <si>
    <t>9651</t>
  </si>
  <si>
    <t>LV40003685848</t>
  </si>
  <si>
    <t>Industry Partner</t>
  </si>
  <si>
    <t>IDK250044</t>
  </si>
  <si>
    <t>3208</t>
  </si>
  <si>
    <t>MV PP679EX PHM 644 km</t>
  </si>
  <si>
    <t>DE1829422775</t>
  </si>
  <si>
    <t>IDK250049</t>
  </si>
  <si>
    <t>0109</t>
  </si>
  <si>
    <t>poplatok za štart</t>
  </si>
  <si>
    <t>455600334673</t>
  </si>
  <si>
    <t>TSBV Oberhof - event GmbH</t>
  </si>
  <si>
    <t>forma - kozlíky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</si>
</sst>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72" val="6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8" t="s">
        <v>0</v>
      </c>
      <c r="C1" s="323"/>
      <c r="D1" s="323"/>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5"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5" x14ac:dyDescent="0.25">
      <c r="A14" s="310" t="s">
        <v>5</v>
      </c>
      <c r="C14" s="205"/>
      <c r="D14" s="205"/>
    </row>
    <row r="15" spans="1:4" ht="16.25" customHeight="1" x14ac:dyDescent="0.25">
      <c r="A15" s="127"/>
      <c r="C15" s="21"/>
    </row>
    <row r="16" spans="1:4" ht="303" x14ac:dyDescent="0.25">
      <c r="A16" s="298" t="s">
        <v>6</v>
      </c>
      <c r="C16" s="21"/>
    </row>
    <row r="17" spans="1:4" ht="17.399999999999999" customHeight="1" x14ac:dyDescent="0.25">
      <c r="A17" s="21"/>
      <c r="C17" s="21"/>
    </row>
    <row r="18" spans="1:4" ht="226.4" customHeight="1" x14ac:dyDescent="0.25">
      <c r="A18" s="298" t="s">
        <v>7</v>
      </c>
      <c r="B18" s="257"/>
      <c r="C18" s="21"/>
    </row>
    <row r="19" spans="1:4" ht="30.65" customHeight="1" x14ac:dyDescent="0.25">
      <c r="A19" s="21"/>
      <c r="B19" s="257"/>
      <c r="C19" s="21"/>
    </row>
    <row r="20" spans="1:4" ht="26.25" customHeight="1" x14ac:dyDescent="0.25">
      <c r="A20" s="299" t="s">
        <v>8</v>
      </c>
      <c r="C20" s="21"/>
    </row>
    <row r="21" spans="1:4" ht="38" x14ac:dyDescent="0.25">
      <c r="A21" s="19" t="s">
        <v>9</v>
      </c>
      <c r="C21" s="324"/>
      <c r="D21" s="324"/>
    </row>
    <row r="22" spans="1:4" x14ac:dyDescent="0.25">
      <c r="C22" s="325"/>
      <c r="D22" s="324"/>
    </row>
    <row r="23" spans="1:4" ht="64" x14ac:dyDescent="0.25">
      <c r="A23" s="23" t="s">
        <v>1380</v>
      </c>
      <c r="C23" s="255"/>
      <c r="D23" s="256"/>
    </row>
    <row r="24" spans="1:4" ht="12.75" customHeight="1" x14ac:dyDescent="0.25">
      <c r="C24" s="321"/>
      <c r="D24" s="322"/>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1361</v>
      </c>
    </row>
    <row r="32" spans="1:4" ht="12.65" customHeight="1" x14ac:dyDescent="0.25"/>
    <row r="33" spans="1:3" ht="15.75" customHeight="1" x14ac:dyDescent="0.25">
      <c r="A33" s="19" t="s">
        <v>1362</v>
      </c>
    </row>
    <row r="34" spans="1:3" ht="12.65" customHeight="1" x14ac:dyDescent="0.25"/>
    <row r="35" spans="1:3" ht="52" x14ac:dyDescent="0.25">
      <c r="A35" s="19" t="s">
        <v>1364</v>
      </c>
    </row>
    <row r="36" spans="1:3" ht="12" customHeight="1" x14ac:dyDescent="0.25"/>
    <row r="37" spans="1:3" ht="25.5" x14ac:dyDescent="0.25">
      <c r="A37" s="271" t="s">
        <v>1363</v>
      </c>
    </row>
    <row r="39" spans="1:3" ht="77" x14ac:dyDescent="0.25">
      <c r="A39" s="23" t="s">
        <v>1365</v>
      </c>
    </row>
    <row r="40" spans="1:3" ht="12.75" customHeight="1" x14ac:dyDescent="0.25"/>
    <row r="41" spans="1:3" ht="26"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ht="13" x14ac:dyDescent="0.25">
      <c r="A48" s="302" t="s">
        <v>1367</v>
      </c>
    </row>
    <row r="49" spans="1:1" ht="12" customHeight="1" x14ac:dyDescent="0.25"/>
    <row r="50" spans="1:1" ht="39" x14ac:dyDescent="0.25">
      <c r="A50" s="19" t="s">
        <v>1368</v>
      </c>
    </row>
    <row r="51" spans="1:1" ht="12.75" customHeight="1" x14ac:dyDescent="0.25"/>
    <row r="52" spans="1:1" ht="75.5" x14ac:dyDescent="0.25">
      <c r="A52" s="19" t="s">
        <v>1369</v>
      </c>
    </row>
    <row r="53" spans="1:1" ht="12.75" customHeight="1" x14ac:dyDescent="0.25"/>
    <row r="54" spans="1:1" ht="38.5" x14ac:dyDescent="0.25">
      <c r="A54" s="19" t="s">
        <v>1370</v>
      </c>
    </row>
    <row r="56" spans="1:1" ht="13" x14ac:dyDescent="0.25">
      <c r="A56" s="19" t="s">
        <v>16</v>
      </c>
    </row>
    <row r="58" spans="1:1" ht="13" x14ac:dyDescent="0.25">
      <c r="A58" s="19" t="s">
        <v>17</v>
      </c>
    </row>
    <row r="60" spans="1:1" ht="121.75" customHeight="1" x14ac:dyDescent="0.25">
      <c r="A60" s="23" t="s">
        <v>1371</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1372</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11" t="s">
        <v>1390</v>
      </c>
    </row>
    <row r="73" spans="1:1" ht="37.5" x14ac:dyDescent="0.25">
      <c r="A73" s="23" t="s">
        <v>1391</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5"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1381</v>
      </c>
    </row>
    <row r="96" spans="1:2" x14ac:dyDescent="0.25">
      <c r="A96" s="23"/>
    </row>
    <row r="97" spans="1:4" ht="13" x14ac:dyDescent="0.25">
      <c r="A97" s="260" t="s">
        <v>40</v>
      </c>
    </row>
    <row r="98" spans="1:4" ht="68.400000000000006" customHeight="1" x14ac:dyDescent="0.25">
      <c r="A98" s="23" t="s">
        <v>1382</v>
      </c>
    </row>
    <row r="99" spans="1:4" x14ac:dyDescent="0.25">
      <c r="A99" s="23"/>
    </row>
    <row r="100" spans="1:4" ht="13" x14ac:dyDescent="0.25">
      <c r="A100" s="260" t="s">
        <v>41</v>
      </c>
    </row>
    <row r="101" spans="1:4" ht="75.5" x14ac:dyDescent="0.25">
      <c r="A101" s="23" t="s">
        <v>1383</v>
      </c>
    </row>
    <row r="102" spans="1:4" x14ac:dyDescent="0.25">
      <c r="A102" s="23"/>
    </row>
    <row r="103" spans="1:4" ht="13" x14ac:dyDescent="0.25">
      <c r="A103" s="297" t="s">
        <v>42</v>
      </c>
    </row>
    <row r="104" spans="1:4" ht="50.5" x14ac:dyDescent="0.25">
      <c r="A104" s="23" t="s">
        <v>1384</v>
      </c>
    </row>
    <row r="105" spans="1:4" x14ac:dyDescent="0.25">
      <c r="A105" s="23"/>
      <c r="B105" s="20" t="s">
        <v>43</v>
      </c>
    </row>
    <row r="106" spans="1:4" ht="13" x14ac:dyDescent="0.25">
      <c r="A106" s="260" t="s">
        <v>44</v>
      </c>
    </row>
    <row r="107" spans="1:4" ht="71.25" customHeight="1" x14ac:dyDescent="0.25">
      <c r="A107" s="19" t="s">
        <v>1385</v>
      </c>
    </row>
    <row r="108" spans="1:4" ht="37.5" x14ac:dyDescent="0.25">
      <c r="A108" s="19" t="s">
        <v>1375</v>
      </c>
    </row>
    <row r="109" spans="1:4" ht="25" x14ac:dyDescent="0.25">
      <c r="A109" s="19" t="s">
        <v>45</v>
      </c>
    </row>
    <row r="110" spans="1:4" ht="10.5" customHeight="1" x14ac:dyDescent="0.25">
      <c r="D110" s="20" t="s">
        <v>43</v>
      </c>
    </row>
    <row r="111" spans="1:4" ht="99.75" customHeight="1" x14ac:dyDescent="0.25">
      <c r="A111" s="23" t="s">
        <v>1374</v>
      </c>
    </row>
    <row r="112" spans="1:4" ht="26" x14ac:dyDescent="0.25">
      <c r="A112" s="19" t="s">
        <v>1373</v>
      </c>
    </row>
    <row r="114" spans="1:2" ht="175" x14ac:dyDescent="0.25">
      <c r="A114" s="23" t="s">
        <v>1386</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ht="13" x14ac:dyDescent="0.25">
      <c r="A131" s="297" t="s">
        <v>56</v>
      </c>
    </row>
    <row r="132" spans="1:1" ht="40.75" customHeight="1" x14ac:dyDescent="0.25">
      <c r="A132" s="23" t="s">
        <v>1376</v>
      </c>
    </row>
    <row r="133" spans="1:1" ht="61.5" customHeight="1" x14ac:dyDescent="0.25">
      <c r="A133" s="303" t="s">
        <v>1388</v>
      </c>
    </row>
    <row r="134" spans="1:1" ht="13" x14ac:dyDescent="0.25">
      <c r="A134" s="260" t="s">
        <v>1389</v>
      </c>
    </row>
    <row r="135" spans="1:1" ht="101" x14ac:dyDescent="0.25">
      <c r="A135" s="303" t="s">
        <v>1377</v>
      </c>
    </row>
    <row r="136" spans="1:1" x14ac:dyDescent="0.25">
      <c r="A136"/>
    </row>
    <row r="137" spans="1:1" ht="71.5"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69" t="str">
        <f>Spolu!C3&amp;", "&amp;Spolu!C6</f>
        <v>Slovenský zväz sánkarov, Starý Smokovec 18074, Vysoké Tatry, 062 01</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1"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4"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4" customHeight="1" x14ac:dyDescent="0.25">
      <c r="A14" s="139" t="s">
        <v>1292</v>
      </c>
      <c r="B14" s="374" t="s">
        <v>1310</v>
      </c>
      <c r="C14" s="375"/>
      <c r="F14" s="313"/>
      <c r="N14" s="137" t="str">
        <f t="shared" si="0"/>
        <v xml:space="preserve">n - </v>
      </c>
      <c r="O14" s="137" t="s">
        <v>364</v>
      </c>
    </row>
    <row r="15" spans="1:16" ht="34.4" customHeight="1" x14ac:dyDescent="0.25">
      <c r="A15" s="139" t="s">
        <v>1311</v>
      </c>
      <c r="B15" s="374"/>
      <c r="C15" s="375"/>
      <c r="F15" s="377"/>
      <c r="N15" s="137" t="str">
        <f t="shared" si="0"/>
        <v xml:space="preserve">o - </v>
      </c>
      <c r="O15" s="137" t="s">
        <v>365</v>
      </c>
    </row>
    <row r="16" spans="1:16" x14ac:dyDescent="0.25">
      <c r="A16" s="139" t="s">
        <v>1295</v>
      </c>
      <c r="B16" s="142">
        <f>F8</f>
        <v>0</v>
      </c>
      <c r="C16" s="137"/>
      <c r="F16" s="377"/>
      <c r="N16" s="137" t="str">
        <f t="shared" si="0"/>
        <v xml:space="preserve">p - </v>
      </c>
      <c r="O16" s="137" t="s">
        <v>366</v>
      </c>
    </row>
    <row r="17" spans="1:16" ht="32.15" customHeight="1" x14ac:dyDescent="0.25">
      <c r="A17" s="139" t="s">
        <v>1298</v>
      </c>
      <c r="B17" s="142">
        <f>F9</f>
        <v>0</v>
      </c>
      <c r="C17" s="137"/>
      <c r="F17" s="377"/>
      <c r="N17" s="137" t="str">
        <f t="shared" si="0"/>
        <v xml:space="preserve">q - </v>
      </c>
      <c r="O17" s="137" t="s">
        <v>367</v>
      </c>
    </row>
    <row r="18" spans="1:16" ht="16" thickBot="1" x14ac:dyDescent="0.3">
      <c r="B18" s="193" t="s">
        <v>1312</v>
      </c>
      <c r="C18" s="194">
        <v>31</v>
      </c>
      <c r="N18" s="137" t="str">
        <f t="shared" si="0"/>
        <v xml:space="preserve">r - </v>
      </c>
      <c r="O18" s="137" t="s">
        <v>368</v>
      </c>
    </row>
    <row r="19" spans="1:16" x14ac:dyDescent="0.25">
      <c r="B19" s="193" t="s">
        <v>1300</v>
      </c>
      <c r="C19" s="142" t="str">
        <f>Spolu!C4</f>
        <v>31989373</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1303</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1316</v>
      </c>
    </row>
    <row r="2" spans="1:2" ht="30" customHeight="1" x14ac:dyDescent="0.25">
      <c r="A2" s="378" t="s">
        <v>1317</v>
      </c>
      <c r="B2" s="378"/>
    </row>
    <row r="3" spans="1:2" ht="13"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26" t="s">
        <v>57</v>
      </c>
      <c r="B1" s="326"/>
      <c r="C1" s="326"/>
      <c r="D1" s="326"/>
      <c r="E1" s="326"/>
      <c r="F1" s="326"/>
      <c r="G1" s="326"/>
      <c r="H1" s="326"/>
      <c r="I1" s="52"/>
      <c r="J1" s="37"/>
    </row>
    <row r="2" spans="1:11" ht="15.5" x14ac:dyDescent="0.35">
      <c r="A2" s="332" t="s">
        <v>58</v>
      </c>
      <c r="B2" s="332"/>
      <c r="C2" s="332"/>
      <c r="D2" s="332"/>
      <c r="E2" s="332"/>
      <c r="F2" s="332"/>
      <c r="G2" s="332"/>
      <c r="H2" s="330" t="str">
        <f>+Doklady!I100</f>
        <v>V2</v>
      </c>
      <c r="I2" s="330"/>
    </row>
    <row r="3" spans="1:11" ht="14" x14ac:dyDescent="0.3">
      <c r="A3" s="40"/>
      <c r="B3" s="40"/>
      <c r="C3" s="40"/>
      <c r="D3" s="40"/>
      <c r="E3" s="40"/>
      <c r="F3" s="40"/>
      <c r="G3" s="40"/>
      <c r="H3" s="331">
        <f>+Doklady!I101</f>
        <v>45887</v>
      </c>
      <c r="I3" s="331"/>
    </row>
    <row r="4" spans="1:11" ht="15.75" customHeight="1" x14ac:dyDescent="0.3">
      <c r="A4" s="41" t="s">
        <v>59</v>
      </c>
      <c r="B4" s="327" t="s">
        <v>60</v>
      </c>
      <c r="C4" s="328"/>
      <c r="D4" s="328"/>
      <c r="E4" s="329"/>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2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35" t="s">
        <v>311</v>
      </c>
      <c r="B1" s="336"/>
      <c r="C1" s="174">
        <v>45688</v>
      </c>
      <c r="D1" s="26"/>
      <c r="G1" s="252">
        <v>45688</v>
      </c>
    </row>
    <row r="2" spans="1:7" ht="14" x14ac:dyDescent="0.3">
      <c r="A2" s="28"/>
      <c r="B2" s="28"/>
      <c r="G2" s="252">
        <v>45716</v>
      </c>
    </row>
    <row r="3" spans="1:7" ht="14" x14ac:dyDescent="0.3">
      <c r="A3" s="30" t="s">
        <v>312</v>
      </c>
      <c r="B3" s="333" t="str">
        <f>INDEX(Adr!B:B,Doklady!B102+1)</f>
        <v>Slovenský zväz sánkarov</v>
      </c>
      <c r="C3" s="333"/>
      <c r="D3" s="333"/>
      <c r="G3" s="252">
        <v>45747</v>
      </c>
    </row>
    <row r="4" spans="1:7" ht="14" x14ac:dyDescent="0.3">
      <c r="A4" s="30" t="s">
        <v>313</v>
      </c>
      <c r="B4" s="29" t="str">
        <f>RIGHT("0000"&amp;INDEX(Adr!A:A,Doklady!B102+1),8)</f>
        <v>31989373</v>
      </c>
      <c r="G4" s="252">
        <v>45777</v>
      </c>
    </row>
    <row r="5" spans="1:7" ht="14" x14ac:dyDescent="0.3">
      <c r="A5" s="30" t="s">
        <v>314</v>
      </c>
      <c r="B5" s="29" t="str">
        <f>INDEX(Adr!D:D,Doklady!B102+1)&amp;", "&amp;INDEX(Adr!E:E,Doklady!B102+1)</f>
        <v>Starý Smokovec 18074, Vysoké Tatry</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66012</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66012</v>
      </c>
      <c r="G15" s="252"/>
    </row>
    <row r="16" spans="1:7" ht="14" x14ac:dyDescent="0.3">
      <c r="G16" s="252"/>
    </row>
    <row r="17" spans="1:5" ht="72" customHeight="1" x14ac:dyDescent="0.25">
      <c r="A17" s="334" t="s">
        <v>328</v>
      </c>
      <c r="B17" s="334"/>
      <c r="C17" s="334"/>
      <c r="D17" s="334"/>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32" customHeight="1" x14ac:dyDescent="0.35">
      <c r="A1" s="356" t="s">
        <v>1504</v>
      </c>
      <c r="B1" s="356"/>
      <c r="C1" s="356"/>
      <c r="D1" s="356"/>
      <c r="E1" s="356"/>
      <c r="F1" s="356"/>
      <c r="G1" s="356"/>
      <c r="H1" s="356"/>
      <c r="I1" s="356"/>
    </row>
    <row r="2" spans="1:26" ht="7.5" customHeight="1" x14ac:dyDescent="0.2">
      <c r="C2" s="8"/>
      <c r="D2" s="8"/>
      <c r="E2" s="8"/>
      <c r="F2" s="8"/>
      <c r="G2" s="8"/>
      <c r="H2" s="8"/>
      <c r="I2" s="8"/>
    </row>
    <row r="3" spans="1:26" s="9" customFormat="1" ht="26.15" customHeight="1" x14ac:dyDescent="0.25">
      <c r="B3" s="160" t="s">
        <v>59</v>
      </c>
      <c r="C3" s="357" t="str">
        <f>INDEX(Adr!B2:B87,Doklady!B102)</f>
        <v>Slovenský zväz sánkarov</v>
      </c>
      <c r="D3" s="357"/>
      <c r="E3" s="357"/>
      <c r="F3" s="357"/>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INDEX(Adr!A2:A89,Doklady!B102)</f>
        <v>31989373</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INDEX(Adr!D2:D89,Doklady!B102)&amp;", "&amp;INDEX(Adr!E2:E89,Doklady!B102)&amp;", "&amp;INDEX(Adr!F2:F89,Doklady!B102)</f>
        <v>Starý Smokovec 18074, Vysoké Tatry, 062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8" t="s">
        <v>333</v>
      </c>
      <c r="F9" s="359"/>
      <c r="J9" s="8"/>
      <c r="L9" s="118"/>
      <c r="M9" s="118"/>
      <c r="N9" s="118"/>
      <c r="O9" s="118"/>
      <c r="P9" s="118"/>
      <c r="Q9" s="118"/>
      <c r="R9" s="118"/>
      <c r="S9" s="118"/>
    </row>
    <row r="10" spans="1:26" ht="18" x14ac:dyDescent="0.4">
      <c r="A10" s="69" t="s">
        <v>317</v>
      </c>
      <c r="B10" s="70" t="s">
        <v>318</v>
      </c>
      <c r="C10" s="126">
        <f>SUMIF(FP!J:J,Doklady!$B$1&amp;A10,FP!D:D)</f>
        <v>0</v>
      </c>
      <c r="D10" s="126">
        <f>C10-E10</f>
        <v>0</v>
      </c>
      <c r="E10" s="352">
        <f>SUMIF(K:K,A10,I:I)</f>
        <v>0</v>
      </c>
      <c r="F10" s="353"/>
      <c r="L10" s="120" t="s">
        <v>334</v>
      </c>
      <c r="M10" s="118"/>
      <c r="N10" s="118"/>
      <c r="O10" s="118"/>
      <c r="P10" s="118"/>
      <c r="Q10" s="118"/>
      <c r="R10" s="118"/>
      <c r="S10" s="118"/>
    </row>
    <row r="11" spans="1:26" ht="18" x14ac:dyDescent="0.4">
      <c r="A11" s="69" t="s">
        <v>319</v>
      </c>
      <c r="B11" s="70" t="s">
        <v>320</v>
      </c>
      <c r="C11" s="126">
        <f>SUMIF(FP!J:J,Doklady!$B$1&amp;A11,FP!D:D)</f>
        <v>66012</v>
      </c>
      <c r="D11" s="126">
        <f>+C11-E11</f>
        <v>66012</v>
      </c>
      <c r="E11" s="360">
        <f>+I39-I42+I44-I47</f>
        <v>0</v>
      </c>
      <c r="F11" s="361"/>
      <c r="J11" s="176"/>
      <c r="L11" s="161" t="str">
        <f>L41</f>
        <v>a - sánkovanie - bežné transfery</v>
      </c>
      <c r="M11" s="118"/>
      <c r="N11" s="118"/>
      <c r="O11" s="118"/>
      <c r="P11" s="118"/>
      <c r="Q11" s="118"/>
      <c r="R11" s="118"/>
      <c r="S11" s="118"/>
    </row>
    <row r="12" spans="1:26" ht="18" x14ac:dyDescent="0.4">
      <c r="A12" s="69" t="s">
        <v>321</v>
      </c>
      <c r="B12" s="70" t="s">
        <v>322</v>
      </c>
      <c r="C12" s="126">
        <f>SUMIF(FP!J:J,Doklady!$B$1&amp;A12,FP!D:D)</f>
        <v>0</v>
      </c>
      <c r="D12" s="126">
        <f>C12-E12</f>
        <v>0</v>
      </c>
      <c r="E12" s="352">
        <f>SUMIF(K:K,A12,I:I)</f>
        <v>0</v>
      </c>
      <c r="F12" s="353"/>
      <c r="J12" s="177"/>
      <c r="L12" s="161" t="str">
        <f>L42</f>
        <v>a - sánkovanie - kapitálové transfery</v>
      </c>
      <c r="N12" s="118"/>
      <c r="O12" s="118"/>
      <c r="P12" s="118"/>
      <c r="Q12" s="118"/>
      <c r="R12" s="118"/>
      <c r="S12" s="118"/>
    </row>
    <row r="13" spans="1:26" ht="18" x14ac:dyDescent="0.4">
      <c r="A13" s="69" t="s">
        <v>323</v>
      </c>
      <c r="B13" s="70" t="s">
        <v>324</v>
      </c>
      <c r="C13" s="126">
        <f>SUMIF(FP!J:J,Doklady!$B$1&amp;A13,FP!D:D)</f>
        <v>0</v>
      </c>
      <c r="D13" s="126">
        <f>C13-E13</f>
        <v>0</v>
      </c>
      <c r="E13" s="352">
        <f>SUMIF(K:K,A13,I:I)</f>
        <v>0</v>
      </c>
      <c r="F13" s="353"/>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2">
        <f>SUMIF(K:K,A14,I:I)</f>
        <v>0</v>
      </c>
      <c r="F14" s="363"/>
      <c r="J14" s="8"/>
      <c r="L14" s="161" t="str">
        <f>L47</f>
        <v>2</v>
      </c>
      <c r="N14" s="118"/>
      <c r="O14" s="118"/>
      <c r="P14" s="118"/>
      <c r="Q14" s="118"/>
      <c r="R14" s="118"/>
      <c r="S14" s="118"/>
    </row>
    <row r="15" spans="1:26" ht="5.25" customHeight="1" thickTop="1" x14ac:dyDescent="0.25">
      <c r="I15" s="9"/>
    </row>
    <row r="16" spans="1:26" s="9" customFormat="1" ht="13" x14ac:dyDescent="0.3">
      <c r="A16" s="117" t="s">
        <v>335</v>
      </c>
      <c r="B16" s="344" t="s">
        <v>336</v>
      </c>
      <c r="C16" s="345"/>
      <c r="D16" s="345"/>
      <c r="E16" s="345"/>
      <c r="F16" s="345"/>
      <c r="G16" s="345"/>
      <c r="H16" s="346"/>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7" t="s">
        <v>339</v>
      </c>
      <c r="C17" s="347"/>
      <c r="D17" s="347"/>
      <c r="E17" s="347"/>
      <c r="F17" s="347"/>
      <c r="G17" s="347"/>
      <c r="H17" s="347"/>
      <c r="I17" s="73">
        <f>SUMIF(FP!I:I,Doklady!$B$1&amp;A17,FP!D:D)</f>
        <v>66012</v>
      </c>
      <c r="T17" s="86"/>
    </row>
    <row r="18" spans="1:20" x14ac:dyDescent="0.2">
      <c r="A18" s="135" t="s">
        <v>340</v>
      </c>
      <c r="B18" s="347" t="s">
        <v>341</v>
      </c>
      <c r="C18" s="347"/>
      <c r="D18" s="347"/>
      <c r="E18" s="347"/>
      <c r="F18" s="347"/>
      <c r="G18" s="347"/>
      <c r="H18" s="347"/>
      <c r="I18" s="73">
        <f>SUMIF(FP!I:I,Doklady!$B$1&amp;A18,FP!D:D)</f>
        <v>0</v>
      </c>
    </row>
    <row r="19" spans="1:20" x14ac:dyDescent="0.2">
      <c r="A19" s="115" t="s">
        <v>342</v>
      </c>
      <c r="B19" s="347" t="s">
        <v>343</v>
      </c>
      <c r="C19" s="347"/>
      <c r="D19" s="347"/>
      <c r="E19" s="347"/>
      <c r="F19" s="347"/>
      <c r="G19" s="347"/>
      <c r="H19" s="347"/>
      <c r="I19" s="73">
        <f>SUMIF(FP!I:I,Doklady!$B$1&amp;A19,FP!D:D)</f>
        <v>0</v>
      </c>
    </row>
    <row r="20" spans="1:20" x14ac:dyDescent="0.2">
      <c r="A20" s="135" t="s">
        <v>344</v>
      </c>
      <c r="B20" s="341" t="s">
        <v>345</v>
      </c>
      <c r="C20" s="342"/>
      <c r="D20" s="342"/>
      <c r="E20" s="342"/>
      <c r="F20" s="342"/>
      <c r="G20" s="342"/>
      <c r="H20" s="343"/>
      <c r="I20" s="73">
        <f>SUMIF(FP!I:I,Doklady!$B$1&amp;A20,FP!D:D)</f>
        <v>0</v>
      </c>
      <c r="T20" s="86"/>
    </row>
    <row r="21" spans="1:20" x14ac:dyDescent="0.2">
      <c r="A21" s="115" t="s">
        <v>346</v>
      </c>
      <c r="B21" s="341" t="s">
        <v>347</v>
      </c>
      <c r="C21" s="342"/>
      <c r="D21" s="342"/>
      <c r="E21" s="342"/>
      <c r="F21" s="342"/>
      <c r="G21" s="342"/>
      <c r="H21" s="343"/>
      <c r="I21" s="73">
        <f>SUMIF(FP!I:I,Doklady!$B$1&amp;A21,FP!D:D)</f>
        <v>0</v>
      </c>
      <c r="T21" s="86"/>
    </row>
    <row r="22" spans="1:20" x14ac:dyDescent="0.2">
      <c r="A22" s="135" t="s">
        <v>348</v>
      </c>
      <c r="B22" s="348" t="s">
        <v>349</v>
      </c>
      <c r="C22" s="349"/>
      <c r="D22" s="349"/>
      <c r="E22" s="349"/>
      <c r="F22" s="349"/>
      <c r="G22" s="349"/>
      <c r="H22" s="350"/>
      <c r="I22" s="73">
        <f>SUMIF(FP!I:I,Doklady!$B$1&amp;A22,FP!D:D)</f>
        <v>0</v>
      </c>
      <c r="T22" s="86"/>
    </row>
    <row r="23" spans="1:20" x14ac:dyDescent="0.2">
      <c r="A23" s="115" t="s">
        <v>350</v>
      </c>
      <c r="B23" s="341" t="s">
        <v>351</v>
      </c>
      <c r="C23" s="342"/>
      <c r="D23" s="342"/>
      <c r="E23" s="342"/>
      <c r="F23" s="342"/>
      <c r="G23" s="342"/>
      <c r="H23" s="343"/>
      <c r="I23" s="73">
        <f>SUMIF(FP!I:I,Doklady!$B$1&amp;A23,FP!D:D)</f>
        <v>0</v>
      </c>
      <c r="T23" s="86"/>
    </row>
    <row r="24" spans="1:20" x14ac:dyDescent="0.2">
      <c r="A24" s="135" t="s">
        <v>352</v>
      </c>
      <c r="B24" s="341" t="s">
        <v>353</v>
      </c>
      <c r="C24" s="342"/>
      <c r="D24" s="342"/>
      <c r="E24" s="342"/>
      <c r="F24" s="342"/>
      <c r="G24" s="342"/>
      <c r="H24" s="343"/>
      <c r="I24" s="73">
        <f>SUMIF(FP!I:I,Doklady!$B$1&amp;A24,FP!D:D)</f>
        <v>0</v>
      </c>
      <c r="T24" s="86"/>
    </row>
    <row r="25" spans="1:20" x14ac:dyDescent="0.2">
      <c r="A25" s="115" t="s">
        <v>354</v>
      </c>
      <c r="B25" s="364" t="s">
        <v>355</v>
      </c>
      <c r="C25" s="365"/>
      <c r="D25" s="365"/>
      <c r="E25" s="365"/>
      <c r="F25" s="365"/>
      <c r="G25" s="365"/>
      <c r="H25" s="366"/>
      <c r="I25" s="73">
        <f>SUMIF(FP!I:I,Doklady!$B$1&amp;A25,FP!D:D)</f>
        <v>0</v>
      </c>
      <c r="T25" s="86"/>
    </row>
    <row r="26" spans="1:20" x14ac:dyDescent="0.2">
      <c r="A26" s="135" t="s">
        <v>356</v>
      </c>
      <c r="B26" s="341" t="s">
        <v>357</v>
      </c>
      <c r="C26" s="342"/>
      <c r="D26" s="342"/>
      <c r="E26" s="342"/>
      <c r="F26" s="342"/>
      <c r="G26" s="342"/>
      <c r="H26" s="343"/>
      <c r="I26" s="73">
        <f>SUMIF(FP!I:I,Doklady!$B$1&amp;A26,FP!D:D)</f>
        <v>0</v>
      </c>
      <c r="T26" s="86"/>
    </row>
    <row r="27" spans="1:20" x14ac:dyDescent="0.2">
      <c r="A27" s="115" t="s">
        <v>358</v>
      </c>
      <c r="B27" s="341" t="s">
        <v>359</v>
      </c>
      <c r="C27" s="342"/>
      <c r="D27" s="342"/>
      <c r="E27" s="342"/>
      <c r="F27" s="342"/>
      <c r="G27" s="342"/>
      <c r="H27" s="343"/>
      <c r="I27" s="73">
        <f>SUMIF(FP!I:I,Doklady!$B$1&amp;A27,FP!D:D)</f>
        <v>0</v>
      </c>
      <c r="T27" s="86"/>
    </row>
    <row r="28" spans="1:20" x14ac:dyDescent="0.2">
      <c r="A28" s="135" t="s">
        <v>360</v>
      </c>
      <c r="B28" s="341" t="s">
        <v>361</v>
      </c>
      <c r="C28" s="342"/>
      <c r="D28" s="342"/>
      <c r="E28" s="342"/>
      <c r="F28" s="342"/>
      <c r="G28" s="342"/>
      <c r="H28" s="343"/>
      <c r="I28" s="73">
        <f>SUMIF(FP!I:I,Doklady!$B$1&amp;A28,FP!D:D)</f>
        <v>0</v>
      </c>
      <c r="T28" s="86"/>
    </row>
    <row r="29" spans="1:20" x14ac:dyDescent="0.2">
      <c r="A29" s="115" t="s">
        <v>362</v>
      </c>
      <c r="B29" s="341" t="s">
        <v>363</v>
      </c>
      <c r="C29" s="342"/>
      <c r="D29" s="342"/>
      <c r="E29" s="342"/>
      <c r="F29" s="342"/>
      <c r="G29" s="342"/>
      <c r="H29" s="343"/>
      <c r="I29" s="73">
        <f>SUMIF(FP!I:I,Doklady!$B$1&amp;A29,FP!D:D)</f>
        <v>0</v>
      </c>
      <c r="T29" s="86"/>
    </row>
    <row r="30" spans="1:20" hidden="1" x14ac:dyDescent="0.2">
      <c r="A30" s="135" t="s">
        <v>364</v>
      </c>
      <c r="B30" s="341"/>
      <c r="C30" s="342"/>
      <c r="D30" s="342"/>
      <c r="E30" s="342"/>
      <c r="F30" s="342"/>
      <c r="G30" s="342"/>
      <c r="H30" s="343"/>
      <c r="I30" s="73">
        <f>SUMIF(FP!I:I,Doklady!$B$1&amp;A30,FP!D:D)</f>
        <v>0</v>
      </c>
      <c r="T30" s="86"/>
    </row>
    <row r="31" spans="1:20" hidden="1" x14ac:dyDescent="0.2">
      <c r="A31" s="115" t="s">
        <v>365</v>
      </c>
      <c r="B31" s="341"/>
      <c r="C31" s="342"/>
      <c r="D31" s="342"/>
      <c r="E31" s="342"/>
      <c r="F31" s="342"/>
      <c r="G31" s="342"/>
      <c r="H31" s="343"/>
      <c r="I31" s="73">
        <f>SUMIF(FP!I:I,Doklady!$B$1&amp;A31,FP!D:D)</f>
        <v>0</v>
      </c>
      <c r="T31" s="86"/>
    </row>
    <row r="32" spans="1:20" hidden="1" x14ac:dyDescent="0.2">
      <c r="A32" s="135" t="s">
        <v>366</v>
      </c>
      <c r="B32" s="337"/>
      <c r="C32" s="338"/>
      <c r="D32" s="338"/>
      <c r="E32" s="338"/>
      <c r="F32" s="338"/>
      <c r="G32" s="338"/>
      <c r="H32" s="339"/>
      <c r="I32" s="73">
        <f>SUMIF(FP!I:I,Doklady!$B$1&amp;A32,FP!D:D)</f>
        <v>0</v>
      </c>
      <c r="T32" s="86"/>
    </row>
    <row r="33" spans="1:21" hidden="1" x14ac:dyDescent="0.2">
      <c r="A33" s="115" t="s">
        <v>367</v>
      </c>
      <c r="B33" s="337"/>
      <c r="C33" s="338"/>
      <c r="D33" s="338"/>
      <c r="E33" s="338"/>
      <c r="F33" s="338"/>
      <c r="G33" s="338"/>
      <c r="H33" s="339"/>
      <c r="I33" s="73">
        <f>SUMIF(FP!I:I,Doklady!$B$1&amp;A33,FP!D:D)</f>
        <v>0</v>
      </c>
      <c r="T33" s="86"/>
    </row>
    <row r="34" spans="1:21" hidden="1" x14ac:dyDescent="0.2">
      <c r="A34" s="135" t="s">
        <v>368</v>
      </c>
      <c r="B34" s="340"/>
      <c r="C34" s="340"/>
      <c r="D34" s="340"/>
      <c r="E34" s="340"/>
      <c r="F34" s="340"/>
      <c r="G34" s="340"/>
      <c r="H34" s="340"/>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335</v>
      </c>
      <c r="B38" s="67" t="str">
        <f>"Šport "&amp;K40</f>
        <v>Šport sánkovanie</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13202.400000000001</v>
      </c>
      <c r="G39" s="78">
        <f>+MAX(I39-C39-D39-E39-F39-H39,0)</f>
        <v>49609.599999999999</v>
      </c>
      <c r="H39" s="78">
        <f>+IFERROR(VLOOKUP(K40&amp;" - kapitálové transfery",B$53:C$90,2,0),0)</f>
        <v>3200</v>
      </c>
      <c r="I39" s="73">
        <f>SUMIF(FP!K:K,K40,FP!D:D)</f>
        <v>66012</v>
      </c>
      <c r="L39" s="84">
        <f>COUNTIF(FP!N:N,Doklady!B1&amp;"aK")</f>
        <v>1</v>
      </c>
      <c r="T39" s="86"/>
    </row>
    <row r="40" spans="1:21" x14ac:dyDescent="0.2">
      <c r="A40" s="115" t="s">
        <v>338</v>
      </c>
      <c r="B40" s="116" t="s">
        <v>377</v>
      </c>
      <c r="C40" s="78">
        <f>DSUM(Doklady!A103:J10000,"GGG",Spolu!L40:M42)</f>
        <v>8634.67</v>
      </c>
      <c r="D40" s="78">
        <f>DSUM(Doklady!A103:J10000,"GGG",Spolu!N40:O42)</f>
        <v>32571.33</v>
      </c>
      <c r="E40" s="78">
        <f>DSUM(Doklady!A103:J10000,"GGG",Spolu!P40:Q42)</f>
        <v>19082.469999999994</v>
      </c>
      <c r="F40" s="78">
        <f>DSUM(Doklady!A103:J10000,"GGG",Spolu!R40:S42)</f>
        <v>2523.5300000000002</v>
      </c>
      <c r="G40" s="78">
        <f>DSUM(Doklady!A103:J10000,"GGG",Spolu!T40:U42)-H40</f>
        <v>0</v>
      </c>
      <c r="H40" s="78">
        <f>+IFERROR(VLOOKUP(K40&amp;" - kapitálové transfery",B$53:D$90,3,0),0)</f>
        <v>3200</v>
      </c>
      <c r="I40" s="73">
        <f>+C40+D40+E40+F40+G40+H40</f>
        <v>66012</v>
      </c>
      <c r="J40" s="218" t="str">
        <f>+K45</f>
        <v>.</v>
      </c>
      <c r="K40" s="218" t="str">
        <f>IF(L38&gt;0,INDEX(FP!K:K,Doklady!B2),".")</f>
        <v>sánkovanie</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sánkovanie - bežné transfery</v>
      </c>
      <c r="M41" s="120">
        <v>1</v>
      </c>
      <c r="N41" s="161" t="str">
        <f>+L41</f>
        <v>a - sánkovanie - bežné transfery</v>
      </c>
      <c r="O41" s="120">
        <v>2</v>
      </c>
      <c r="P41" s="161" t="str">
        <f>+L41</f>
        <v>a - sánkovanie - bežné transfery</v>
      </c>
      <c r="Q41" s="120">
        <v>3</v>
      </c>
      <c r="R41" s="161" t="str">
        <f>+L41</f>
        <v>a - sánkovanie - bežné transfery</v>
      </c>
      <c r="S41" s="120">
        <v>4</v>
      </c>
      <c r="T41" s="161" t="str">
        <f>+L41</f>
        <v>a - sánkovanie - bežné transfery</v>
      </c>
      <c r="U41" s="120">
        <v>5</v>
      </c>
    </row>
    <row r="42" spans="1:21" ht="10.5" customHeight="1" x14ac:dyDescent="0.2">
      <c r="A42" s="115" t="s">
        <v>338</v>
      </c>
      <c r="B42" s="116" t="s">
        <v>380</v>
      </c>
      <c r="C42" s="73">
        <f>+C40</f>
        <v>8634.67</v>
      </c>
      <c r="D42" s="216">
        <f>+D40</f>
        <v>32571.33</v>
      </c>
      <c r="E42" s="216">
        <f>+E40</f>
        <v>19082.469999999994</v>
      </c>
      <c r="F42" s="216">
        <f>+MIN(F39:F40)</f>
        <v>2523.5300000000002</v>
      </c>
      <c r="G42" s="216">
        <f>+MIN(G39+MAX(F39-F40,0)-MAX(E40-E39,0)-MAX(D40-D39,0)-MAX(C40-C39,0),G40)</f>
        <v>0</v>
      </c>
      <c r="H42" s="216">
        <f>+MIN(H39:H40)</f>
        <v>3200</v>
      </c>
      <c r="I42" s="73">
        <f>+C42+D42+E42+MIN(F39:F40)+G42+H42</f>
        <v>66012</v>
      </c>
      <c r="J42" s="219">
        <f>+K47</f>
        <v>0</v>
      </c>
      <c r="K42" s="219">
        <f>+I42-H42</f>
        <v>62812</v>
      </c>
      <c r="L42" s="161" t="str">
        <f>+SUBSTITUTE(L41,"bežné","kapitálové")</f>
        <v>a - sánkovanie - kapitálové transfery</v>
      </c>
      <c r="M42" s="120">
        <v>1</v>
      </c>
      <c r="N42" s="161" t="str">
        <f>+L42</f>
        <v>a - sánkovanie - kapitálové transfery</v>
      </c>
      <c r="O42" s="120">
        <v>2</v>
      </c>
      <c r="P42" s="161" t="str">
        <f>+L42</f>
        <v>a - sánkovanie - kapitálové transfery</v>
      </c>
      <c r="Q42" s="120">
        <v>3</v>
      </c>
      <c r="R42" s="161" t="str">
        <f>+L42</f>
        <v>a - sánkovanie - kapitálové transfery</v>
      </c>
      <c r="S42" s="120">
        <v>4</v>
      </c>
      <c r="T42" s="161" t="str">
        <f>+L42</f>
        <v>a - sánkovanie - kapitálové transfery</v>
      </c>
      <c r="U42" s="120">
        <v>5</v>
      </c>
    </row>
    <row r="43" spans="1:21" ht="31.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0.5"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4"/>
      <c r="B50" s="355"/>
      <c r="C50" s="355"/>
      <c r="D50" s="355"/>
      <c r="E50" s="355"/>
      <c r="F50" s="355"/>
      <c r="G50" s="355"/>
      <c r="H50" s="355"/>
      <c r="I50" s="355"/>
      <c r="T50" s="86"/>
    </row>
    <row r="51" spans="1:20" x14ac:dyDescent="0.2">
      <c r="A51" s="112"/>
      <c r="B51" s="113"/>
      <c r="C51" s="111"/>
      <c r="D51" s="114"/>
      <c r="E51" s="114"/>
      <c r="F51" s="114"/>
      <c r="G51" s="222"/>
      <c r="H51" s="114"/>
      <c r="I51" s="114"/>
      <c r="T51" s="86"/>
    </row>
    <row r="52" spans="1:20" ht="21"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sánkovanie - bežné transfery</v>
      </c>
      <c r="C53" s="73">
        <f>IF(A53&lt;&gt;"",INDEX(FP!D:D,Doklady!B$2+(ROW()-53)),"")</f>
        <v>62812</v>
      </c>
      <c r="D53" s="73">
        <f>IF(A53&lt;&gt;"",Doklady!I1-Doklady!J1,"")</f>
        <v>62812.000000000007</v>
      </c>
      <c r="E53" s="73">
        <f>IF(A53&lt;&gt;"",MIN(D53,C53)*Doklady!C1/(1-Doklady!C1),"")</f>
        <v>0</v>
      </c>
      <c r="F53" s="71">
        <f>IF(A53&lt;&gt;"",Doklady!J1,"")</f>
        <v>0</v>
      </c>
      <c r="G53" s="73">
        <f>+IFERROR(HLOOKUP(IF(RIGHT(B53,15)="bežné transfery",LEFT(B53,LEN(B53)-18),0),$J$40:$K$42,3,0),MIN(C53,D53))</f>
        <v>62812</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K</v>
      </c>
      <c r="M53" s="84" t="str">
        <f>K53&amp;L53</f>
        <v>026 02K</v>
      </c>
      <c r="T53" s="86"/>
    </row>
    <row r="54" spans="1:20" ht="12" customHeight="1" x14ac:dyDescent="0.2">
      <c r="A54" s="75" t="str">
        <f>Doklady!D2</f>
        <v>a</v>
      </c>
      <c r="B54" s="119" t="str">
        <f>Doklady!H2</f>
        <v>sánkovanie - kapitálové transfery</v>
      </c>
      <c r="C54" s="73">
        <f>IF(A54&lt;&gt;"",INDEX(FP!D:D,Doklady!B$2+(ROW()-53)),"")</f>
        <v>3200</v>
      </c>
      <c r="D54" s="73">
        <f>IF(A54&lt;&gt;"",Doklady!I2-Doklady!J2,"")</f>
        <v>3200</v>
      </c>
      <c r="E54" s="73">
        <f>IF(A54&lt;&gt;"",MIN(D54,C54)*Doklady!C2/(1-Doklady!C2),"")</f>
        <v>0</v>
      </c>
      <c r="F54" s="71">
        <f>IF(A54&lt;&gt;"",Doklady!J2,"")</f>
        <v>0</v>
      </c>
      <c r="G54" s="73">
        <f t="shared" ref="G54:G117" si="0">+IFERROR(HLOOKUP(IF(RIGHT(B54,15)="bežné transfery",LEFT(B54,LEN(B54)-18),0),$J$40:$K$42,3,0),MIN(C54,D54))</f>
        <v>3200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66012</v>
      </c>
      <c r="D130" s="228">
        <f t="shared" ref="D130:I130" si="9">SUM(D53:D129)</f>
        <v>66012</v>
      </c>
      <c r="E130" s="228">
        <f t="shared" si="9"/>
        <v>0</v>
      </c>
      <c r="F130" s="228">
        <f t="shared" si="9"/>
        <v>0</v>
      </c>
      <c r="G130" s="228">
        <f t="shared" si="9"/>
        <v>66012</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395</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396</v>
      </c>
      <c r="B139" s="9"/>
      <c r="C139" s="74"/>
      <c r="D139" s="74"/>
      <c r="E139" s="74"/>
      <c r="F139" s="74"/>
      <c r="G139" s="74"/>
      <c r="H139" s="74"/>
      <c r="I139" s="74"/>
      <c r="J139" s="85"/>
    </row>
    <row r="140" spans="1:26" ht="12.5" x14ac:dyDescent="0.25">
      <c r="A140" s="9"/>
      <c r="B140" s="281"/>
      <c r="C140" s="229"/>
      <c r="D140" s="367"/>
      <c r="E140" s="367"/>
      <c r="F140" s="367"/>
      <c r="G140" s="367"/>
      <c r="H140" s="367"/>
      <c r="I140" s="367"/>
      <c r="J140" s="85"/>
    </row>
    <row r="141" spans="1:26" ht="68.25" customHeight="1" x14ac:dyDescent="0.25">
      <c r="A141" s="9"/>
      <c r="B141" s="283" t="s">
        <v>397</v>
      </c>
      <c r="C141" s="214"/>
      <c r="D141" s="351" t="s">
        <v>398</v>
      </c>
      <c r="E141" s="351"/>
      <c r="F141" s="351"/>
      <c r="G141" s="351"/>
      <c r="H141" s="351"/>
      <c r="I141" s="351"/>
      <c r="J141" s="85"/>
    </row>
    <row r="142" spans="1:26" ht="12.5" x14ac:dyDescent="0.25">
      <c r="A142" s="9"/>
      <c r="B142" s="282"/>
      <c r="C142" s="214"/>
      <c r="D142" s="263"/>
      <c r="E142" s="263"/>
      <c r="F142" s="263"/>
      <c r="G142" s="263"/>
      <c r="H142" s="263"/>
      <c r="I142" s="263"/>
      <c r="J142" s="85"/>
    </row>
    <row r="143" spans="1:26" ht="12.5" x14ac:dyDescent="0.25">
      <c r="A143" s="9"/>
      <c r="B143" s="282"/>
      <c r="C143" s="214"/>
      <c r="D143" s="263"/>
      <c r="E143" s="263"/>
      <c r="F143" s="263"/>
      <c r="G143" s="263"/>
      <c r="H143" s="263"/>
      <c r="I143" s="263"/>
      <c r="J143" s="85"/>
    </row>
    <row r="144" spans="1:26" ht="12.5" x14ac:dyDescent="0.25">
      <c r="A144" s="9"/>
      <c r="B144" s="283"/>
      <c r="C144" s="214"/>
      <c r="D144" s="263"/>
      <c r="E144" s="263"/>
      <c r="F144" s="263"/>
      <c r="G144" s="263"/>
      <c r="H144" s="263"/>
      <c r="I144" s="263"/>
      <c r="J144" s="85"/>
    </row>
    <row r="145" spans="2:2" ht="12.5"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297" zoomScaleNormal="100" workbookViewId="0">
      <selection activeCell="J278" sqref="J278"/>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sánkovanie - bežné transfery</v>
      </c>
      <c r="B1" s="232" t="str">
        <f>INDEX(Adr!A:A,B102+1)</f>
        <v>31989373</v>
      </c>
      <c r="C1" s="233">
        <f>IF(ROW()&lt;=B$3,INDEX(FP!E:E,B$2+ROW()-1),"")</f>
        <v>0</v>
      </c>
      <c r="D1" s="234" t="str">
        <f>IF(ROW()&lt;=B$3,INDEX(FP!F:F,B$2+ROW()-1),"")</f>
        <v>a</v>
      </c>
      <c r="E1" s="234"/>
      <c r="F1" s="234" t="str">
        <f>IF(ROW()&lt;=B$3,INDEX(FP!G:G,B$2+ROW()-1),"")</f>
        <v>026 02</v>
      </c>
      <c r="G1" s="234"/>
      <c r="H1" s="235" t="str">
        <f>IF(ROW()&lt;=B$3,INDEX(FP!C:C,B$2+ROW()-1),"")</f>
        <v>sánkovanie - bežné transfery</v>
      </c>
      <c r="I1" s="236">
        <f t="shared" ref="I1:I6" si="0">IF(ROW()&lt;=B$3,SUMIF(A$107:A$10042,A1,I$107:I$10042),"")</f>
        <v>62812.000000000007</v>
      </c>
      <c r="J1" s="236">
        <f t="shared" ref="J1:J32" si="1">IF(ROW()&lt;=B$3,SUMIFS(I$103:I$50042,A$103:A$50042,K1,J$103:J$50042,L1),"")</f>
        <v>0</v>
      </c>
      <c r="K1" s="110" t="str">
        <f>$A1</f>
        <v>a - sánkovanie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a - sánkovanie - kapitálové transfery</v>
      </c>
      <c r="B2" s="237">
        <f>MATCH(B1,FP!A:A,0)</f>
        <v>80</v>
      </c>
      <c r="C2" s="233">
        <f>IF(ROW()&lt;=B$3,INDEX(FP!E:E,B$2+ROW()-1),"")</f>
        <v>0</v>
      </c>
      <c r="D2" s="234" t="str">
        <f>IF(ROW()&lt;=B$3,INDEX(FP!F:F,B$2+ROW()-1),"")</f>
        <v>a</v>
      </c>
      <c r="E2" s="234"/>
      <c r="F2" s="234" t="str">
        <f>IF(ROW()&lt;=B$3,INDEX(FP!G:G,B$2+ROW()-1),"")</f>
        <v>026 02</v>
      </c>
      <c r="G2" s="234"/>
      <c r="H2" s="235" t="str">
        <f>IF(ROW()&lt;=B$3,INDEX(FP!C:C,B$2+ROW()-1),"")</f>
        <v>sánkovanie - kapitálové transfery</v>
      </c>
      <c r="I2" s="236">
        <f t="shared" si="0"/>
        <v>3200</v>
      </c>
      <c r="J2" s="236">
        <f t="shared" si="1"/>
        <v>0</v>
      </c>
      <c r="K2" s="110" t="str">
        <f>$A2</f>
        <v>a - sánkovanie - kapitálové transfery</v>
      </c>
      <c r="L2" s="101">
        <v>99</v>
      </c>
      <c r="M2" s="97" t="s">
        <v>334</v>
      </c>
      <c r="N2" s="98" t="s">
        <v>378</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a - sánkovanie - kapitálové transfery</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5" customHeight="1" x14ac:dyDescent="0.35">
      <c r="A100" s="314" t="s">
        <v>1505</v>
      </c>
      <c r="B100" s="314"/>
      <c r="C100" s="314"/>
      <c r="D100" s="314"/>
      <c r="E100" s="314"/>
      <c r="F100" s="314"/>
      <c r="G100" s="314"/>
      <c r="H100" s="314"/>
      <c r="I100" s="316" t="s">
        <v>1488</v>
      </c>
      <c r="J100" s="316"/>
      <c r="K100" s="89"/>
    </row>
    <row r="101" spans="1:25" ht="15.5" x14ac:dyDescent="0.35">
      <c r="A101" s="317"/>
      <c r="B101" s="317"/>
      <c r="C101" s="317"/>
      <c r="D101" s="317"/>
      <c r="E101" s="317"/>
      <c r="F101" s="317"/>
      <c r="G101" s="317"/>
      <c r="H101" s="317"/>
      <c r="I101" s="315">
        <v>45887</v>
      </c>
      <c r="J101" s="315"/>
    </row>
    <row r="102" spans="1:25" ht="14" x14ac:dyDescent="0.3">
      <c r="A102" s="249" t="s">
        <v>403</v>
      </c>
      <c r="B102" s="250">
        <v>72</v>
      </c>
      <c r="C102" s="250"/>
      <c r="D102" s="251"/>
      <c r="E102" s="251"/>
      <c r="F102" s="251"/>
      <c r="G102" s="251"/>
      <c r="H102" s="251"/>
      <c r="I102" s="86"/>
      <c r="J102" s="220"/>
    </row>
    <row r="103" spans="1:25" s="83" customFormat="1" ht="10.5"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18" t="s">
        <v>412</v>
      </c>
      <c r="B105" s="319"/>
      <c r="C105" s="319"/>
      <c r="D105" s="319"/>
      <c r="E105" s="319"/>
      <c r="F105" s="319"/>
      <c r="G105" s="319"/>
      <c r="H105" s="319"/>
      <c r="I105" s="319"/>
      <c r="J105" s="320"/>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80" x14ac:dyDescent="0.25">
      <c r="A107" s="14" t="s">
        <v>1506</v>
      </c>
      <c r="B107" s="14"/>
      <c r="C107" s="14"/>
      <c r="D107" s="16"/>
      <c r="E107" s="16"/>
      <c r="F107" s="14" t="s">
        <v>1507</v>
      </c>
      <c r="G107" s="14"/>
      <c r="H107" s="14"/>
      <c r="I107" s="15"/>
      <c r="J107" s="77"/>
      <c r="K107" s="92"/>
    </row>
    <row r="108" spans="1:25" ht="12.5" x14ac:dyDescent="0.25">
      <c r="A108" s="14" t="s">
        <v>1506</v>
      </c>
      <c r="B108" s="14" t="s">
        <v>1508</v>
      </c>
      <c r="C108" s="14" t="s">
        <v>1509</v>
      </c>
      <c r="D108" s="16">
        <v>45688</v>
      </c>
      <c r="E108" s="16"/>
      <c r="F108" s="14" t="s">
        <v>1510</v>
      </c>
      <c r="G108" s="14"/>
      <c r="H108" s="14" t="s">
        <v>1511</v>
      </c>
      <c r="I108" s="15">
        <v>875</v>
      </c>
      <c r="J108" s="77" t="s">
        <v>153</v>
      </c>
      <c r="K108" s="92"/>
    </row>
    <row r="109" spans="1:25" ht="12.5" x14ac:dyDescent="0.25">
      <c r="A109" s="14" t="s">
        <v>1506</v>
      </c>
      <c r="B109" s="14" t="s">
        <v>1509</v>
      </c>
      <c r="C109" s="14" t="s">
        <v>1509</v>
      </c>
      <c r="D109" s="16">
        <v>45688</v>
      </c>
      <c r="E109" s="16"/>
      <c r="F109" s="14" t="s">
        <v>1510</v>
      </c>
      <c r="G109" s="14"/>
      <c r="H109" s="14" t="s">
        <v>1511</v>
      </c>
      <c r="I109" s="15">
        <v>525</v>
      </c>
      <c r="J109" s="77" t="s">
        <v>1512</v>
      </c>
      <c r="K109" s="92"/>
    </row>
    <row r="110" spans="1:25" ht="20" x14ac:dyDescent="0.25">
      <c r="A110" s="14" t="s">
        <v>1506</v>
      </c>
      <c r="B110" s="14" t="s">
        <v>1509</v>
      </c>
      <c r="C110" s="14" t="s">
        <v>1513</v>
      </c>
      <c r="D110" s="16">
        <v>45688</v>
      </c>
      <c r="E110" s="16"/>
      <c r="F110" s="14" t="s">
        <v>1514</v>
      </c>
      <c r="G110" s="14" t="s">
        <v>1515</v>
      </c>
      <c r="H110" s="14" t="s">
        <v>1516</v>
      </c>
      <c r="I110" s="15">
        <v>1050</v>
      </c>
      <c r="J110" s="77" t="s">
        <v>153</v>
      </c>
      <c r="K110" s="92"/>
    </row>
    <row r="111" spans="1:25" ht="20" x14ac:dyDescent="0.25">
      <c r="A111" s="14" t="s">
        <v>1506</v>
      </c>
      <c r="B111" s="14" t="s">
        <v>1509</v>
      </c>
      <c r="C111" s="14" t="s">
        <v>1513</v>
      </c>
      <c r="D111" s="16">
        <v>45688</v>
      </c>
      <c r="E111" s="16"/>
      <c r="F111" s="14" t="s">
        <v>1514</v>
      </c>
      <c r="G111" s="14" t="s">
        <v>1515</v>
      </c>
      <c r="H111" s="14" t="s">
        <v>1516</v>
      </c>
      <c r="I111" s="15">
        <v>630</v>
      </c>
      <c r="J111" s="77" t="s">
        <v>1512</v>
      </c>
      <c r="K111" s="92"/>
    </row>
    <row r="112" spans="1:25" ht="12.5" x14ac:dyDescent="0.25">
      <c r="A112" s="14" t="s">
        <v>1506</v>
      </c>
      <c r="B112" s="14" t="s">
        <v>1509</v>
      </c>
      <c r="C112" s="14" t="s">
        <v>1509</v>
      </c>
      <c r="D112" s="16">
        <v>45688</v>
      </c>
      <c r="E112" s="16"/>
      <c r="F112" s="14" t="s">
        <v>1517</v>
      </c>
      <c r="G112" s="14"/>
      <c r="H112" s="14" t="s">
        <v>1518</v>
      </c>
      <c r="I112" s="15">
        <v>70</v>
      </c>
      <c r="J112" s="77" t="s">
        <v>153</v>
      </c>
      <c r="K112" s="92"/>
    </row>
    <row r="113" spans="1:11" ht="12.5" x14ac:dyDescent="0.25">
      <c r="A113" s="14" t="s">
        <v>1506</v>
      </c>
      <c r="B113" s="14" t="s">
        <v>1509</v>
      </c>
      <c r="C113" s="14" t="s">
        <v>1509</v>
      </c>
      <c r="D113" s="16">
        <v>45688</v>
      </c>
      <c r="E113" s="16"/>
      <c r="F113" s="14" t="s">
        <v>1517</v>
      </c>
      <c r="G113" s="14"/>
      <c r="H113" s="14" t="s">
        <v>1518</v>
      </c>
      <c r="I113" s="15">
        <v>70</v>
      </c>
      <c r="J113" s="77" t="s">
        <v>1512</v>
      </c>
      <c r="K113" s="92"/>
    </row>
    <row r="114" spans="1:11" ht="20" x14ac:dyDescent="0.25">
      <c r="A114" s="14" t="s">
        <v>1506</v>
      </c>
      <c r="B114" s="14" t="s">
        <v>1509</v>
      </c>
      <c r="C114" s="14" t="s">
        <v>1513</v>
      </c>
      <c r="D114" s="16">
        <v>45688</v>
      </c>
      <c r="E114" s="16"/>
      <c r="F114" s="14" t="s">
        <v>1519</v>
      </c>
      <c r="G114" s="14" t="s">
        <v>1515</v>
      </c>
      <c r="H114" s="14" t="s">
        <v>1516</v>
      </c>
      <c r="I114" s="15">
        <v>125</v>
      </c>
      <c r="J114" s="77" t="s">
        <v>153</v>
      </c>
      <c r="K114" s="92"/>
    </row>
    <row r="115" spans="1:11" ht="20" x14ac:dyDescent="0.25">
      <c r="A115" s="14" t="s">
        <v>1506</v>
      </c>
      <c r="B115" s="14" t="s">
        <v>1520</v>
      </c>
      <c r="C115" s="14" t="s">
        <v>1521</v>
      </c>
      <c r="D115" s="16">
        <v>45664</v>
      </c>
      <c r="E115" s="16"/>
      <c r="F115" s="14" t="s">
        <v>1522</v>
      </c>
      <c r="G115" s="14" t="s">
        <v>1523</v>
      </c>
      <c r="H115" s="14" t="s">
        <v>1524</v>
      </c>
      <c r="I115" s="15">
        <v>89</v>
      </c>
      <c r="J115" s="77" t="s">
        <v>153</v>
      </c>
      <c r="K115" s="92"/>
    </row>
    <row r="116" spans="1:11" ht="20" x14ac:dyDescent="0.25">
      <c r="A116" s="14" t="s">
        <v>1506</v>
      </c>
      <c r="B116" s="14" t="s">
        <v>1525</v>
      </c>
      <c r="C116" s="14" t="s">
        <v>1526</v>
      </c>
      <c r="D116" s="16">
        <v>45664</v>
      </c>
      <c r="E116" s="16"/>
      <c r="F116" s="14" t="s">
        <v>1527</v>
      </c>
      <c r="G116" s="14" t="s">
        <v>1528</v>
      </c>
      <c r="H116" s="14" t="s">
        <v>1529</v>
      </c>
      <c r="I116" s="15">
        <v>95.55</v>
      </c>
      <c r="J116" s="77" t="s">
        <v>153</v>
      </c>
      <c r="K116" s="92"/>
    </row>
    <row r="117" spans="1:11" ht="20" x14ac:dyDescent="0.25">
      <c r="A117" s="14" t="s">
        <v>1506</v>
      </c>
      <c r="B117" s="14" t="s">
        <v>1530</v>
      </c>
      <c r="C117" s="14" t="s">
        <v>1531</v>
      </c>
      <c r="D117" s="16">
        <v>45665</v>
      </c>
      <c r="E117" s="16"/>
      <c r="F117" s="14" t="s">
        <v>1532</v>
      </c>
      <c r="G117" s="14" t="s">
        <v>1533</v>
      </c>
      <c r="H117" s="14" t="s">
        <v>1534</v>
      </c>
      <c r="I117" s="15">
        <v>98.75</v>
      </c>
      <c r="J117" s="77" t="s">
        <v>153</v>
      </c>
      <c r="K117" s="92"/>
    </row>
    <row r="118" spans="1:11" ht="80" x14ac:dyDescent="0.25">
      <c r="A118" s="14" t="s">
        <v>1506</v>
      </c>
      <c r="B118" s="14"/>
      <c r="C118" s="14"/>
      <c r="D118" s="16"/>
      <c r="E118" s="16"/>
      <c r="F118" s="14" t="s">
        <v>1535</v>
      </c>
      <c r="G118" s="14"/>
      <c r="H118" s="14"/>
      <c r="I118" s="15"/>
      <c r="J118" s="77"/>
      <c r="K118" s="92"/>
    </row>
    <row r="119" spans="1:11" ht="12.5" x14ac:dyDescent="0.25">
      <c r="A119" s="14" t="s">
        <v>1506</v>
      </c>
      <c r="B119" s="14" t="s">
        <v>1536</v>
      </c>
      <c r="C119" s="14" t="s">
        <v>1536</v>
      </c>
      <c r="D119" s="16">
        <v>45688</v>
      </c>
      <c r="E119" s="16"/>
      <c r="F119" s="14" t="s">
        <v>1510</v>
      </c>
      <c r="G119" s="14"/>
      <c r="H119" s="14" t="s">
        <v>1537</v>
      </c>
      <c r="I119" s="15">
        <v>750</v>
      </c>
      <c r="J119" s="77" t="s">
        <v>1512</v>
      </c>
      <c r="K119" s="92"/>
    </row>
    <row r="120" spans="1:11" ht="12.5" x14ac:dyDescent="0.25">
      <c r="A120" s="14" t="s">
        <v>1506</v>
      </c>
      <c r="B120" s="14" t="s">
        <v>1536</v>
      </c>
      <c r="C120" s="14" t="s">
        <v>1536</v>
      </c>
      <c r="D120" s="16">
        <v>45688</v>
      </c>
      <c r="E120" s="16"/>
      <c r="F120" s="14" t="s">
        <v>1517</v>
      </c>
      <c r="G120" s="14"/>
      <c r="H120" s="14" t="s">
        <v>1538</v>
      </c>
      <c r="I120" s="15">
        <v>115</v>
      </c>
      <c r="J120" s="77" t="s">
        <v>1512</v>
      </c>
      <c r="K120" s="92"/>
    </row>
    <row r="121" spans="1:11" ht="20" x14ac:dyDescent="0.25">
      <c r="A121" s="14" t="s">
        <v>1506</v>
      </c>
      <c r="B121" s="14" t="s">
        <v>1536</v>
      </c>
      <c r="C121" s="14" t="s">
        <v>1536</v>
      </c>
      <c r="D121" s="16">
        <v>45688</v>
      </c>
      <c r="E121" s="16"/>
      <c r="F121" s="14" t="s">
        <v>1539</v>
      </c>
      <c r="G121" s="14"/>
      <c r="H121" s="14" t="s">
        <v>1540</v>
      </c>
      <c r="I121" s="15">
        <v>130</v>
      </c>
      <c r="J121" s="77" t="s">
        <v>1512</v>
      </c>
      <c r="K121" s="92"/>
    </row>
    <row r="122" spans="1:11" ht="12.5" x14ac:dyDescent="0.25">
      <c r="A122" s="14" t="s">
        <v>1506</v>
      </c>
      <c r="B122" s="14" t="s">
        <v>1541</v>
      </c>
      <c r="C122" s="14" t="s">
        <v>1542</v>
      </c>
      <c r="D122" s="16">
        <v>45666</v>
      </c>
      <c r="E122" s="16"/>
      <c r="F122" s="14" t="s">
        <v>1543</v>
      </c>
      <c r="G122" s="14" t="s">
        <v>1544</v>
      </c>
      <c r="H122" s="14" t="s">
        <v>1545</v>
      </c>
      <c r="I122" s="15">
        <v>57.05</v>
      </c>
      <c r="J122" s="77" t="s">
        <v>1512</v>
      </c>
      <c r="K122" s="92"/>
    </row>
    <row r="123" spans="1:11" ht="12.5" x14ac:dyDescent="0.25">
      <c r="A123" s="14" t="s">
        <v>1506</v>
      </c>
      <c r="B123" s="14" t="s">
        <v>1546</v>
      </c>
      <c r="C123" s="14" t="s">
        <v>1547</v>
      </c>
      <c r="D123" s="16">
        <v>45660</v>
      </c>
      <c r="E123" s="16"/>
      <c r="F123" s="14" t="s">
        <v>1548</v>
      </c>
      <c r="G123" s="14" t="s">
        <v>1544</v>
      </c>
      <c r="H123" s="14" t="s">
        <v>1545</v>
      </c>
      <c r="I123" s="15">
        <v>63.48</v>
      </c>
      <c r="J123" s="77" t="s">
        <v>1512</v>
      </c>
      <c r="K123" s="92"/>
    </row>
    <row r="124" spans="1:11" ht="20" x14ac:dyDescent="0.25">
      <c r="A124" s="14" t="s">
        <v>1506</v>
      </c>
      <c r="B124" s="14" t="s">
        <v>1549</v>
      </c>
      <c r="C124" s="14" t="s">
        <v>1550</v>
      </c>
      <c r="D124" s="16">
        <v>45664</v>
      </c>
      <c r="E124" s="16"/>
      <c r="F124" s="14" t="s">
        <v>1551</v>
      </c>
      <c r="G124" s="14" t="s">
        <v>1552</v>
      </c>
      <c r="H124" s="14" t="s">
        <v>1553</v>
      </c>
      <c r="I124" s="15">
        <v>62.96</v>
      </c>
      <c r="J124" s="77" t="s">
        <v>1512</v>
      </c>
      <c r="K124" s="92"/>
    </row>
    <row r="125" spans="1:11" ht="12.5" x14ac:dyDescent="0.25">
      <c r="A125" s="14" t="s">
        <v>1506</v>
      </c>
      <c r="B125" s="14" t="s">
        <v>1554</v>
      </c>
      <c r="C125" s="14" t="s">
        <v>1555</v>
      </c>
      <c r="D125" s="16">
        <v>45664</v>
      </c>
      <c r="E125" s="16"/>
      <c r="F125" s="14" t="s">
        <v>1556</v>
      </c>
      <c r="G125" s="14" t="s">
        <v>1544</v>
      </c>
      <c r="H125" s="14" t="s">
        <v>1557</v>
      </c>
      <c r="I125" s="15">
        <v>108.09</v>
      </c>
      <c r="J125" s="77" t="s">
        <v>1512</v>
      </c>
      <c r="K125" s="92"/>
    </row>
    <row r="126" spans="1:11" ht="20" x14ac:dyDescent="0.25">
      <c r="A126" s="14" t="s">
        <v>1506</v>
      </c>
      <c r="B126" s="14" t="s">
        <v>1558</v>
      </c>
      <c r="C126" s="14" t="s">
        <v>1559</v>
      </c>
      <c r="D126" s="16">
        <v>45665</v>
      </c>
      <c r="E126" s="16"/>
      <c r="F126" s="14" t="s">
        <v>1560</v>
      </c>
      <c r="G126" s="14" t="s">
        <v>1561</v>
      </c>
      <c r="H126" s="14" t="s">
        <v>1562</v>
      </c>
      <c r="I126" s="15">
        <v>101.98</v>
      </c>
      <c r="J126" s="77" t="s">
        <v>1512</v>
      </c>
      <c r="K126" s="92"/>
    </row>
    <row r="127" spans="1:11" ht="80" x14ac:dyDescent="0.25">
      <c r="A127" s="14" t="s">
        <v>1506</v>
      </c>
      <c r="B127" s="14"/>
      <c r="C127" s="14"/>
      <c r="D127" s="16"/>
      <c r="E127" s="16"/>
      <c r="F127" s="14" t="s">
        <v>1563</v>
      </c>
      <c r="G127" s="14"/>
      <c r="H127" s="14"/>
      <c r="I127" s="15"/>
      <c r="J127" s="77"/>
      <c r="K127" s="92"/>
    </row>
    <row r="128" spans="1:11" ht="12.5" x14ac:dyDescent="0.25">
      <c r="A128" s="14" t="s">
        <v>1506</v>
      </c>
      <c r="B128" s="14" t="s">
        <v>1564</v>
      </c>
      <c r="C128" s="14" t="s">
        <v>1564</v>
      </c>
      <c r="D128" s="16">
        <v>45688</v>
      </c>
      <c r="E128" s="16"/>
      <c r="F128" s="14" t="s">
        <v>1510</v>
      </c>
      <c r="G128" s="14"/>
      <c r="H128" s="14" t="s">
        <v>1565</v>
      </c>
      <c r="I128" s="15">
        <v>875</v>
      </c>
      <c r="J128" s="77" t="s">
        <v>153</v>
      </c>
      <c r="K128" s="92"/>
    </row>
    <row r="129" spans="1:11" ht="12.5" x14ac:dyDescent="0.25">
      <c r="A129" s="14" t="s">
        <v>1506</v>
      </c>
      <c r="B129" s="14" t="s">
        <v>1564</v>
      </c>
      <c r="C129" s="14" t="s">
        <v>1564</v>
      </c>
      <c r="D129" s="16">
        <v>45688</v>
      </c>
      <c r="E129" s="16"/>
      <c r="F129" s="14" t="s">
        <v>1510</v>
      </c>
      <c r="G129" s="14"/>
      <c r="H129" s="14" t="s">
        <v>1565</v>
      </c>
      <c r="I129" s="15">
        <v>350</v>
      </c>
      <c r="J129" s="77" t="s">
        <v>1512</v>
      </c>
      <c r="K129" s="92"/>
    </row>
    <row r="130" spans="1:11" ht="20" x14ac:dyDescent="0.25">
      <c r="A130" s="14" t="s">
        <v>1506</v>
      </c>
      <c r="B130" s="14" t="s">
        <v>1566</v>
      </c>
      <c r="C130" s="14" t="s">
        <v>1567</v>
      </c>
      <c r="D130" s="16">
        <v>45667</v>
      </c>
      <c r="E130" s="16"/>
      <c r="F130" s="14" t="s">
        <v>1517</v>
      </c>
      <c r="G130" s="14" t="s">
        <v>1568</v>
      </c>
      <c r="H130" s="14" t="s">
        <v>1569</v>
      </c>
      <c r="I130" s="15">
        <v>100</v>
      </c>
      <c r="J130" s="77" t="s">
        <v>153</v>
      </c>
      <c r="K130" s="92"/>
    </row>
    <row r="131" spans="1:11" ht="20" x14ac:dyDescent="0.25">
      <c r="A131" s="14" t="s">
        <v>1506</v>
      </c>
      <c r="B131" s="14" t="s">
        <v>1570</v>
      </c>
      <c r="C131" s="14" t="s">
        <v>1571</v>
      </c>
      <c r="D131" s="16">
        <v>45671</v>
      </c>
      <c r="E131" s="16"/>
      <c r="F131" s="14" t="s">
        <v>1572</v>
      </c>
      <c r="G131" s="14" t="s">
        <v>1573</v>
      </c>
      <c r="H131" s="14" t="s">
        <v>1574</v>
      </c>
      <c r="I131" s="15">
        <v>105.78</v>
      </c>
      <c r="J131" s="77" t="s">
        <v>153</v>
      </c>
      <c r="K131" s="92"/>
    </row>
    <row r="132" spans="1:11" ht="12.5" x14ac:dyDescent="0.25">
      <c r="A132" s="14" t="s">
        <v>1506</v>
      </c>
      <c r="B132" s="14" t="s">
        <v>1575</v>
      </c>
      <c r="C132" s="14" t="s">
        <v>1576</v>
      </c>
      <c r="D132" s="16">
        <v>45666</v>
      </c>
      <c r="E132" s="16">
        <v>45812</v>
      </c>
      <c r="F132" s="14" t="s">
        <v>1514</v>
      </c>
      <c r="G132" s="14"/>
      <c r="H132" s="14" t="s">
        <v>1577</v>
      </c>
      <c r="I132" s="15">
        <v>442.4</v>
      </c>
      <c r="J132" s="77" t="s">
        <v>1512</v>
      </c>
      <c r="K132" s="92"/>
    </row>
    <row r="133" spans="1:11" ht="12.5" x14ac:dyDescent="0.25">
      <c r="A133" s="14" t="s">
        <v>1506</v>
      </c>
      <c r="B133" s="14" t="s">
        <v>1578</v>
      </c>
      <c r="C133" s="14" t="s">
        <v>1579</v>
      </c>
      <c r="D133" s="16">
        <v>45663</v>
      </c>
      <c r="E133" s="16">
        <v>45812</v>
      </c>
      <c r="F133" s="14" t="s">
        <v>1514</v>
      </c>
      <c r="G133" s="14"/>
      <c r="H133" s="14" t="s">
        <v>1580</v>
      </c>
      <c r="I133" s="15">
        <v>1555.5</v>
      </c>
      <c r="J133" s="77" t="s">
        <v>153</v>
      </c>
      <c r="K133" s="92"/>
    </row>
    <row r="134" spans="1:11" ht="80" x14ac:dyDescent="0.25">
      <c r="A134" s="14" t="s">
        <v>1506</v>
      </c>
      <c r="B134" s="14"/>
      <c r="C134" s="14"/>
      <c r="D134" s="16"/>
      <c r="E134" s="16"/>
      <c r="F134" s="14" t="s">
        <v>1581</v>
      </c>
      <c r="G134" s="14"/>
      <c r="H134" s="14"/>
      <c r="I134" s="15"/>
      <c r="J134" s="77"/>
      <c r="K134" s="92"/>
    </row>
    <row r="135" spans="1:11" ht="12.5" x14ac:dyDescent="0.25">
      <c r="A135" s="14" t="s">
        <v>1506</v>
      </c>
      <c r="B135" s="14" t="s">
        <v>1582</v>
      </c>
      <c r="C135" s="14" t="s">
        <v>1582</v>
      </c>
      <c r="D135" s="16">
        <v>45716</v>
      </c>
      <c r="E135" s="16"/>
      <c r="F135" s="14" t="s">
        <v>1510</v>
      </c>
      <c r="G135" s="14"/>
      <c r="H135" s="14" t="s">
        <v>1565</v>
      </c>
      <c r="I135" s="15">
        <v>875</v>
      </c>
      <c r="J135" s="77" t="s">
        <v>153</v>
      </c>
      <c r="K135" s="92"/>
    </row>
    <row r="136" spans="1:11" ht="12.5" x14ac:dyDescent="0.25">
      <c r="A136" s="14" t="s">
        <v>1506</v>
      </c>
      <c r="B136" s="14" t="s">
        <v>1582</v>
      </c>
      <c r="C136" s="14" t="s">
        <v>1582</v>
      </c>
      <c r="D136" s="16">
        <v>45716</v>
      </c>
      <c r="E136" s="16"/>
      <c r="F136" s="14" t="s">
        <v>1510</v>
      </c>
      <c r="G136" s="14"/>
      <c r="H136" s="14" t="s">
        <v>1565</v>
      </c>
      <c r="I136" s="15">
        <v>875</v>
      </c>
      <c r="J136" s="77" t="s">
        <v>1512</v>
      </c>
      <c r="K136" s="92"/>
    </row>
    <row r="137" spans="1:11" ht="12.5" x14ac:dyDescent="0.25">
      <c r="A137" s="14" t="s">
        <v>1506</v>
      </c>
      <c r="B137" s="14" t="s">
        <v>1582</v>
      </c>
      <c r="C137" s="14" t="s">
        <v>1582</v>
      </c>
      <c r="D137" s="16">
        <v>45716</v>
      </c>
      <c r="E137" s="16"/>
      <c r="F137" s="14" t="s">
        <v>1583</v>
      </c>
      <c r="G137" s="14"/>
      <c r="H137" s="14" t="s">
        <v>1584</v>
      </c>
      <c r="I137" s="15">
        <v>60</v>
      </c>
      <c r="J137" s="77" t="s">
        <v>1512</v>
      </c>
      <c r="K137" s="92"/>
    </row>
    <row r="138" spans="1:11" ht="12.5" x14ac:dyDescent="0.25">
      <c r="A138" s="14" t="s">
        <v>1506</v>
      </c>
      <c r="B138" s="14" t="s">
        <v>1582</v>
      </c>
      <c r="C138" s="14" t="s">
        <v>1582</v>
      </c>
      <c r="D138" s="16">
        <v>45716</v>
      </c>
      <c r="E138" s="16"/>
      <c r="F138" s="14" t="s">
        <v>1583</v>
      </c>
      <c r="G138" s="14"/>
      <c r="H138" s="14" t="s">
        <v>1584</v>
      </c>
      <c r="I138" s="15">
        <v>60</v>
      </c>
      <c r="J138" s="77" t="s">
        <v>153</v>
      </c>
      <c r="K138" s="92"/>
    </row>
    <row r="139" spans="1:11" ht="12.5" x14ac:dyDescent="0.25">
      <c r="A139" s="14" t="s">
        <v>1506</v>
      </c>
      <c r="B139" s="14" t="s">
        <v>1585</v>
      </c>
      <c r="C139" s="14" t="s">
        <v>1586</v>
      </c>
      <c r="D139" s="16">
        <v>45672</v>
      </c>
      <c r="E139" s="16"/>
      <c r="F139" s="14" t="s">
        <v>1587</v>
      </c>
      <c r="G139" s="14"/>
      <c r="H139" s="14" t="s">
        <v>1588</v>
      </c>
      <c r="I139" s="15">
        <v>110.78</v>
      </c>
      <c r="J139" s="77" t="s">
        <v>153</v>
      </c>
      <c r="K139" s="92"/>
    </row>
    <row r="140" spans="1:11" ht="12.5" x14ac:dyDescent="0.25">
      <c r="A140" s="14" t="s">
        <v>1506</v>
      </c>
      <c r="B140" s="14" t="s">
        <v>1589</v>
      </c>
      <c r="C140" s="14" t="s">
        <v>1590</v>
      </c>
      <c r="D140" s="16">
        <v>45677</v>
      </c>
      <c r="E140" s="16"/>
      <c r="F140" s="14" t="s">
        <v>1517</v>
      </c>
      <c r="G140" s="14"/>
      <c r="H140" s="14" t="s">
        <v>1591</v>
      </c>
      <c r="I140" s="15">
        <v>85</v>
      </c>
      <c r="J140" s="77" t="s">
        <v>153</v>
      </c>
      <c r="K140" s="92"/>
    </row>
    <row r="141" spans="1:11" ht="12.5" x14ac:dyDescent="0.25">
      <c r="A141" s="14" t="s">
        <v>1506</v>
      </c>
      <c r="B141" s="14" t="s">
        <v>1589</v>
      </c>
      <c r="C141" s="14" t="s">
        <v>1590</v>
      </c>
      <c r="D141" s="16">
        <v>45677</v>
      </c>
      <c r="E141" s="16"/>
      <c r="F141" s="14" t="s">
        <v>1517</v>
      </c>
      <c r="G141" s="14"/>
      <c r="H141" s="14" t="s">
        <v>1591</v>
      </c>
      <c r="I141" s="15">
        <v>85</v>
      </c>
      <c r="J141" s="77" t="s">
        <v>1512</v>
      </c>
      <c r="K141" s="92"/>
    </row>
    <row r="142" spans="1:11" ht="20" x14ac:dyDescent="0.25">
      <c r="A142" s="14" t="s">
        <v>1506</v>
      </c>
      <c r="B142" s="14" t="s">
        <v>1592</v>
      </c>
      <c r="C142" s="14" t="s">
        <v>1593</v>
      </c>
      <c r="D142" s="16">
        <v>45677</v>
      </c>
      <c r="E142" s="16"/>
      <c r="F142" s="14" t="s">
        <v>1594</v>
      </c>
      <c r="G142" s="14" t="s">
        <v>1595</v>
      </c>
      <c r="H142" s="14" t="s">
        <v>1596</v>
      </c>
      <c r="I142" s="15">
        <v>115.84</v>
      </c>
      <c r="J142" s="77" t="s">
        <v>1512</v>
      </c>
      <c r="K142" s="92"/>
    </row>
    <row r="143" spans="1:11" ht="12.5" x14ac:dyDescent="0.25">
      <c r="A143" s="14" t="s">
        <v>1506</v>
      </c>
      <c r="B143" s="14" t="s">
        <v>1597</v>
      </c>
      <c r="C143" s="14" t="s">
        <v>1597</v>
      </c>
      <c r="D143" s="16">
        <v>45666</v>
      </c>
      <c r="E143" s="16">
        <v>45812</v>
      </c>
      <c r="F143" s="14" t="s">
        <v>1510</v>
      </c>
      <c r="G143" s="14"/>
      <c r="H143" s="14" t="s">
        <v>1565</v>
      </c>
      <c r="I143" s="15">
        <v>315</v>
      </c>
      <c r="J143" s="77" t="s">
        <v>153</v>
      </c>
      <c r="K143" s="92"/>
    </row>
    <row r="144" spans="1:11" ht="12.5" x14ac:dyDescent="0.25">
      <c r="A144" s="14" t="s">
        <v>1506</v>
      </c>
      <c r="B144" s="14" t="s">
        <v>1598</v>
      </c>
      <c r="C144" s="14" t="s">
        <v>1599</v>
      </c>
      <c r="D144" s="16">
        <v>45672</v>
      </c>
      <c r="E144" s="16">
        <v>45812</v>
      </c>
      <c r="F144" s="14" t="s">
        <v>1600</v>
      </c>
      <c r="G144" s="14"/>
      <c r="H144" s="14" t="s">
        <v>1588</v>
      </c>
      <c r="I144" s="15">
        <v>131.55000000000001</v>
      </c>
      <c r="J144" s="77" t="s">
        <v>1512</v>
      </c>
      <c r="K144" s="92"/>
    </row>
    <row r="145" spans="1:11" ht="80" x14ac:dyDescent="0.25">
      <c r="A145" s="14" t="s">
        <v>1506</v>
      </c>
      <c r="B145" s="14"/>
      <c r="C145" s="14"/>
      <c r="D145" s="16"/>
      <c r="E145" s="16"/>
      <c r="F145" s="14" t="s">
        <v>1601</v>
      </c>
      <c r="G145" s="14"/>
      <c r="H145" s="14"/>
      <c r="I145" s="15"/>
      <c r="J145" s="77"/>
      <c r="K145" s="92"/>
    </row>
    <row r="146" spans="1:11" ht="12.5" x14ac:dyDescent="0.25">
      <c r="A146" s="14" t="s">
        <v>1506</v>
      </c>
      <c r="B146" s="14" t="s">
        <v>1602</v>
      </c>
      <c r="C146" s="14" t="s">
        <v>1602</v>
      </c>
      <c r="D146" s="16">
        <v>45716</v>
      </c>
      <c r="E146" s="16"/>
      <c r="F146" s="14" t="s">
        <v>1510</v>
      </c>
      <c r="G146" s="14"/>
      <c r="H146" s="14" t="s">
        <v>1603</v>
      </c>
      <c r="I146" s="15">
        <v>875</v>
      </c>
      <c r="J146" s="77" t="s">
        <v>153</v>
      </c>
      <c r="K146" s="92"/>
    </row>
    <row r="147" spans="1:11" ht="20" x14ac:dyDescent="0.25">
      <c r="A147" s="14" t="s">
        <v>1506</v>
      </c>
      <c r="B147" s="14" t="s">
        <v>1602</v>
      </c>
      <c r="C147" s="14" t="s">
        <v>1604</v>
      </c>
      <c r="D147" s="16">
        <v>45716</v>
      </c>
      <c r="E147" s="16"/>
      <c r="F147" s="14" t="s">
        <v>1583</v>
      </c>
      <c r="G147" s="14" t="s">
        <v>1605</v>
      </c>
      <c r="H147" s="14" t="s">
        <v>1606</v>
      </c>
      <c r="I147" s="15">
        <v>100</v>
      </c>
      <c r="J147" s="77" t="s">
        <v>153</v>
      </c>
      <c r="K147" s="92"/>
    </row>
    <row r="148" spans="1:11" ht="20" x14ac:dyDescent="0.25">
      <c r="A148" s="14" t="s">
        <v>1506</v>
      </c>
      <c r="B148" s="14" t="s">
        <v>2011</v>
      </c>
      <c r="C148" s="14" t="s">
        <v>2012</v>
      </c>
      <c r="D148" s="16">
        <v>45684</v>
      </c>
      <c r="E148" s="16">
        <v>45812</v>
      </c>
      <c r="F148" s="14" t="s">
        <v>2013</v>
      </c>
      <c r="G148" s="14" t="s">
        <v>2014</v>
      </c>
      <c r="H148" s="14" t="s">
        <v>1737</v>
      </c>
      <c r="I148" s="15">
        <v>114</v>
      </c>
      <c r="J148" s="77" t="s">
        <v>153</v>
      </c>
      <c r="K148" s="92"/>
    </row>
    <row r="149" spans="1:11" ht="20" x14ac:dyDescent="0.25">
      <c r="A149" s="14" t="s">
        <v>1506</v>
      </c>
      <c r="B149" s="14" t="s">
        <v>2015</v>
      </c>
      <c r="C149" s="14" t="s">
        <v>2016</v>
      </c>
      <c r="D149" s="16">
        <v>45684</v>
      </c>
      <c r="E149" s="16">
        <v>45812</v>
      </c>
      <c r="F149" s="14" t="s">
        <v>2017</v>
      </c>
      <c r="G149" s="14" t="s">
        <v>2018</v>
      </c>
      <c r="H149" s="14" t="s">
        <v>2019</v>
      </c>
      <c r="I149" s="15">
        <v>110</v>
      </c>
      <c r="J149" s="77" t="s">
        <v>153</v>
      </c>
      <c r="K149" s="92"/>
    </row>
    <row r="150" spans="1:11" ht="20" x14ac:dyDescent="0.25">
      <c r="A150" s="14" t="s">
        <v>1506</v>
      </c>
      <c r="B150" s="14" t="s">
        <v>1602</v>
      </c>
      <c r="C150" s="14" t="s">
        <v>1607</v>
      </c>
      <c r="D150" s="16">
        <v>45716</v>
      </c>
      <c r="E150" s="16"/>
      <c r="F150" s="14" t="s">
        <v>1583</v>
      </c>
      <c r="G150" s="14" t="s">
        <v>1605</v>
      </c>
      <c r="H150" s="14" t="s">
        <v>1606</v>
      </c>
      <c r="I150" s="15">
        <v>115</v>
      </c>
      <c r="J150" s="77" t="s">
        <v>153</v>
      </c>
      <c r="K150" s="92"/>
    </row>
    <row r="151" spans="1:11" ht="12.5" x14ac:dyDescent="0.25">
      <c r="A151" s="14" t="s">
        <v>1506</v>
      </c>
      <c r="B151" s="14" t="s">
        <v>1602</v>
      </c>
      <c r="C151" s="14" t="s">
        <v>1602</v>
      </c>
      <c r="D151" s="16">
        <v>45716</v>
      </c>
      <c r="E151" s="16"/>
      <c r="F151" s="14" t="s">
        <v>1608</v>
      </c>
      <c r="G151" s="14"/>
      <c r="H151" s="14" t="s">
        <v>1609</v>
      </c>
      <c r="I151" s="15">
        <v>96</v>
      </c>
      <c r="J151" s="77">
        <v>3</v>
      </c>
      <c r="K151" s="92"/>
    </row>
    <row r="152" spans="1:11" ht="12.5" x14ac:dyDescent="0.25">
      <c r="A152" s="14" t="s">
        <v>1506</v>
      </c>
      <c r="B152" s="14" t="s">
        <v>1597</v>
      </c>
      <c r="C152" s="14" t="s">
        <v>1597</v>
      </c>
      <c r="D152" s="16">
        <v>45666</v>
      </c>
      <c r="E152" s="16">
        <v>45812</v>
      </c>
      <c r="F152" s="14" t="s">
        <v>1510</v>
      </c>
      <c r="G152" s="14"/>
      <c r="H152" s="14" t="s">
        <v>1603</v>
      </c>
      <c r="I152" s="15">
        <v>315</v>
      </c>
      <c r="J152" s="77" t="s">
        <v>153</v>
      </c>
      <c r="K152" s="92"/>
    </row>
    <row r="153" spans="1:11" ht="80" x14ac:dyDescent="0.25">
      <c r="A153" s="14" t="s">
        <v>1506</v>
      </c>
      <c r="B153" s="14"/>
      <c r="C153" s="14"/>
      <c r="D153" s="16"/>
      <c r="E153" s="16"/>
      <c r="F153" s="14" t="s">
        <v>1610</v>
      </c>
      <c r="G153" s="14"/>
      <c r="H153" s="14"/>
      <c r="I153" s="15"/>
      <c r="J153" s="77"/>
      <c r="K153" s="92"/>
    </row>
    <row r="154" spans="1:11" ht="12.5" x14ac:dyDescent="0.25">
      <c r="A154" s="14" t="s">
        <v>1506</v>
      </c>
      <c r="B154" s="14" t="s">
        <v>1611</v>
      </c>
      <c r="C154" s="14" t="s">
        <v>1612</v>
      </c>
      <c r="D154" s="16">
        <v>45670</v>
      </c>
      <c r="E154" s="16"/>
      <c r="F154" s="14" t="s">
        <v>1613</v>
      </c>
      <c r="G154" s="14" t="s">
        <v>1544</v>
      </c>
      <c r="H154" s="14" t="s">
        <v>1614</v>
      </c>
      <c r="I154" s="15">
        <v>104.97</v>
      </c>
      <c r="J154" s="77" t="s">
        <v>1512</v>
      </c>
      <c r="K154" s="92"/>
    </row>
    <row r="155" spans="1:11" ht="12.5" x14ac:dyDescent="0.25">
      <c r="A155" s="14" t="s">
        <v>1506</v>
      </c>
      <c r="B155" s="14" t="s">
        <v>1615</v>
      </c>
      <c r="C155" s="14" t="s">
        <v>1616</v>
      </c>
      <c r="D155" s="16">
        <v>45671</v>
      </c>
      <c r="E155" s="16"/>
      <c r="F155" s="14" t="s">
        <v>1617</v>
      </c>
      <c r="G155" s="14" t="s">
        <v>1544</v>
      </c>
      <c r="H155" s="14" t="s">
        <v>1618</v>
      </c>
      <c r="I155" s="15">
        <v>63.42</v>
      </c>
      <c r="J155" s="77" t="s">
        <v>1512</v>
      </c>
      <c r="K155" s="92"/>
    </row>
    <row r="156" spans="1:11" ht="20" x14ac:dyDescent="0.25">
      <c r="A156" s="14" t="s">
        <v>1506</v>
      </c>
      <c r="B156" s="14" t="s">
        <v>1619</v>
      </c>
      <c r="C156" s="14" t="s">
        <v>1620</v>
      </c>
      <c r="D156" s="16">
        <v>45672</v>
      </c>
      <c r="E156" s="16"/>
      <c r="F156" s="14" t="s">
        <v>1621</v>
      </c>
      <c r="G156" s="14" t="s">
        <v>1552</v>
      </c>
      <c r="H156" s="14" t="s">
        <v>1553</v>
      </c>
      <c r="I156" s="15">
        <v>66.88</v>
      </c>
      <c r="J156" s="77" t="s">
        <v>1512</v>
      </c>
      <c r="K156" s="92"/>
    </row>
    <row r="157" spans="1:11" ht="20" x14ac:dyDescent="0.25">
      <c r="A157" s="14" t="s">
        <v>1506</v>
      </c>
      <c r="B157" s="14" t="s">
        <v>1622</v>
      </c>
      <c r="C157" s="14" t="s">
        <v>1623</v>
      </c>
      <c r="D157" s="16">
        <v>45677</v>
      </c>
      <c r="E157" s="16"/>
      <c r="F157" s="14" t="s">
        <v>1624</v>
      </c>
      <c r="G157" s="14" t="s">
        <v>1625</v>
      </c>
      <c r="H157" s="14" t="s">
        <v>1626</v>
      </c>
      <c r="I157" s="15">
        <v>80</v>
      </c>
      <c r="J157" s="77" t="s">
        <v>1512</v>
      </c>
      <c r="K157" s="92"/>
    </row>
    <row r="158" spans="1:11" ht="12.5" x14ac:dyDescent="0.25">
      <c r="A158" s="14" t="s">
        <v>1506</v>
      </c>
      <c r="B158" s="14" t="s">
        <v>1627</v>
      </c>
      <c r="C158" s="14" t="s">
        <v>1628</v>
      </c>
      <c r="D158" s="16">
        <v>45677</v>
      </c>
      <c r="E158" s="16"/>
      <c r="F158" s="14" t="s">
        <v>1629</v>
      </c>
      <c r="G158" s="14" t="s">
        <v>1544</v>
      </c>
      <c r="H158" s="14" t="s">
        <v>1618</v>
      </c>
      <c r="I158" s="15">
        <v>67.73</v>
      </c>
      <c r="J158" s="77" t="s">
        <v>1512</v>
      </c>
      <c r="K158" s="92"/>
    </row>
    <row r="159" spans="1:11" ht="20" x14ac:dyDescent="0.25">
      <c r="A159" s="14" t="s">
        <v>1506</v>
      </c>
      <c r="B159" s="14" t="s">
        <v>1630</v>
      </c>
      <c r="C159" s="14" t="s">
        <v>1631</v>
      </c>
      <c r="D159" s="16">
        <v>45678</v>
      </c>
      <c r="E159" s="16"/>
      <c r="F159" s="14" t="s">
        <v>1632</v>
      </c>
      <c r="G159" s="14" t="s">
        <v>1552</v>
      </c>
      <c r="H159" s="14" t="s">
        <v>1553</v>
      </c>
      <c r="I159" s="15">
        <v>66.83</v>
      </c>
      <c r="J159" s="77" t="s">
        <v>1512</v>
      </c>
      <c r="K159" s="92"/>
    </row>
    <row r="160" spans="1:11" ht="80" x14ac:dyDescent="0.25">
      <c r="A160" s="14" t="s">
        <v>1506</v>
      </c>
      <c r="B160" s="14"/>
      <c r="C160" s="14"/>
      <c r="D160" s="16"/>
      <c r="E160" s="16"/>
      <c r="F160" s="14" t="s">
        <v>1633</v>
      </c>
      <c r="G160" s="14"/>
      <c r="H160" s="14"/>
      <c r="I160" s="15"/>
      <c r="J160" s="77"/>
      <c r="K160" s="92"/>
    </row>
    <row r="161" spans="1:11" ht="12.5" x14ac:dyDescent="0.25">
      <c r="A161" s="14" t="s">
        <v>1506</v>
      </c>
      <c r="B161" s="14" t="s">
        <v>1634</v>
      </c>
      <c r="C161" s="14" t="s">
        <v>1635</v>
      </c>
      <c r="D161" s="16">
        <v>45680</v>
      </c>
      <c r="E161" s="16"/>
      <c r="F161" s="14" t="s">
        <v>1636</v>
      </c>
      <c r="G161" s="14" t="s">
        <v>1544</v>
      </c>
      <c r="H161" s="14" t="s">
        <v>1614</v>
      </c>
      <c r="I161" s="15">
        <v>71.319999999999993</v>
      </c>
      <c r="J161" s="77" t="s">
        <v>1512</v>
      </c>
      <c r="K161" s="92"/>
    </row>
    <row r="162" spans="1:11" ht="12.5" x14ac:dyDescent="0.25">
      <c r="A162" s="14" t="s">
        <v>1506</v>
      </c>
      <c r="B162" s="14" t="s">
        <v>1637</v>
      </c>
      <c r="C162" s="14" t="s">
        <v>1638</v>
      </c>
      <c r="D162" s="16">
        <v>45684</v>
      </c>
      <c r="E162" s="16"/>
      <c r="F162" s="14" t="s">
        <v>1639</v>
      </c>
      <c r="G162" s="14" t="s">
        <v>1544</v>
      </c>
      <c r="H162" s="14" t="s">
        <v>1640</v>
      </c>
      <c r="I162" s="15">
        <v>62.8</v>
      </c>
      <c r="J162" s="77" t="s">
        <v>1512</v>
      </c>
      <c r="K162" s="92"/>
    </row>
    <row r="163" spans="1:11" ht="12.5" x14ac:dyDescent="0.25">
      <c r="A163" s="14" t="s">
        <v>1506</v>
      </c>
      <c r="B163" s="14" t="s">
        <v>1641</v>
      </c>
      <c r="C163" s="14" t="s">
        <v>1642</v>
      </c>
      <c r="D163" s="16">
        <v>45777</v>
      </c>
      <c r="E163" s="16"/>
      <c r="F163" s="14" t="s">
        <v>1643</v>
      </c>
      <c r="G163" s="14" t="s">
        <v>1544</v>
      </c>
      <c r="H163" s="14" t="s">
        <v>1644</v>
      </c>
      <c r="I163" s="15">
        <v>84</v>
      </c>
      <c r="J163" s="77" t="s">
        <v>1512</v>
      </c>
      <c r="K163" s="92"/>
    </row>
    <row r="164" spans="1:11" ht="12.5" x14ac:dyDescent="0.25">
      <c r="A164" s="14" t="s">
        <v>1506</v>
      </c>
      <c r="B164" s="14" t="s">
        <v>1641</v>
      </c>
      <c r="C164" s="14" t="s">
        <v>1641</v>
      </c>
      <c r="D164" s="16">
        <v>45777</v>
      </c>
      <c r="E164" s="16"/>
      <c r="F164" s="14" t="s">
        <v>1510</v>
      </c>
      <c r="G164" s="14"/>
      <c r="H164" s="14" t="s">
        <v>1537</v>
      </c>
      <c r="I164" s="15">
        <v>375</v>
      </c>
      <c r="J164" s="77" t="s">
        <v>1512</v>
      </c>
      <c r="K164" s="92"/>
    </row>
    <row r="165" spans="1:11" ht="12.5" x14ac:dyDescent="0.25">
      <c r="A165" s="14" t="s">
        <v>1506</v>
      </c>
      <c r="B165" s="14" t="s">
        <v>1641</v>
      </c>
      <c r="C165" s="14" t="s">
        <v>1641</v>
      </c>
      <c r="D165" s="16">
        <v>45777</v>
      </c>
      <c r="E165" s="16"/>
      <c r="F165" s="14" t="s">
        <v>1517</v>
      </c>
      <c r="G165" s="14"/>
      <c r="H165" s="14" t="s">
        <v>1645</v>
      </c>
      <c r="I165" s="15">
        <v>100</v>
      </c>
      <c r="J165" s="77" t="s">
        <v>1512</v>
      </c>
      <c r="K165" s="92"/>
    </row>
    <row r="166" spans="1:11" ht="20" x14ac:dyDescent="0.25">
      <c r="A166" s="14" t="s">
        <v>1506</v>
      </c>
      <c r="B166" s="14" t="s">
        <v>1641</v>
      </c>
      <c r="C166" s="14" t="s">
        <v>1641</v>
      </c>
      <c r="D166" s="16">
        <v>45777</v>
      </c>
      <c r="E166" s="16"/>
      <c r="F166" s="14" t="s">
        <v>1514</v>
      </c>
      <c r="G166" s="14" t="s">
        <v>1646</v>
      </c>
      <c r="H166" s="14" t="s">
        <v>1647</v>
      </c>
      <c r="I166" s="15">
        <v>25</v>
      </c>
      <c r="J166" s="77" t="s">
        <v>1512</v>
      </c>
      <c r="K166" s="92"/>
    </row>
    <row r="167" spans="1:11" ht="80" x14ac:dyDescent="0.25">
      <c r="A167" s="14" t="s">
        <v>1506</v>
      </c>
      <c r="B167" s="14"/>
      <c r="C167" s="14"/>
      <c r="D167" s="16"/>
      <c r="E167" s="16"/>
      <c r="F167" s="14" t="s">
        <v>1648</v>
      </c>
      <c r="G167" s="14"/>
      <c r="H167" s="14"/>
      <c r="I167" s="15"/>
      <c r="J167" s="77"/>
      <c r="K167" s="92"/>
    </row>
    <row r="168" spans="1:11" ht="12.5" x14ac:dyDescent="0.25">
      <c r="A168" s="14" t="s">
        <v>1506</v>
      </c>
      <c r="B168" s="14" t="s">
        <v>1649</v>
      </c>
      <c r="C168" s="14" t="s">
        <v>1649</v>
      </c>
      <c r="D168" s="16">
        <v>45688</v>
      </c>
      <c r="E168" s="16"/>
      <c r="F168" s="14" t="s">
        <v>1510</v>
      </c>
      <c r="G168" s="14"/>
      <c r="H168" s="14" t="s">
        <v>1650</v>
      </c>
      <c r="I168" s="15">
        <v>900</v>
      </c>
      <c r="J168" s="77">
        <v>2</v>
      </c>
      <c r="K168" s="92"/>
    </row>
    <row r="169" spans="1:11" ht="12.5" x14ac:dyDescent="0.25">
      <c r="A169" s="14" t="s">
        <v>1506</v>
      </c>
      <c r="B169" s="14" t="s">
        <v>1652</v>
      </c>
      <c r="C169" s="14" t="s">
        <v>1653</v>
      </c>
      <c r="D169" s="16">
        <v>45670</v>
      </c>
      <c r="E169" s="16"/>
      <c r="F169" s="14" t="s">
        <v>1654</v>
      </c>
      <c r="G169" s="14" t="s">
        <v>1544</v>
      </c>
      <c r="H169" s="14" t="s">
        <v>1614</v>
      </c>
      <c r="I169" s="15">
        <v>55.17</v>
      </c>
      <c r="J169" s="77">
        <v>2</v>
      </c>
      <c r="K169" s="92"/>
    </row>
    <row r="170" spans="1:11" ht="12.5" x14ac:dyDescent="0.25">
      <c r="A170" s="14" t="s">
        <v>1506</v>
      </c>
      <c r="B170" s="14" t="s">
        <v>1655</v>
      </c>
      <c r="C170" s="14" t="s">
        <v>1656</v>
      </c>
      <c r="D170" s="16">
        <v>45670</v>
      </c>
      <c r="E170" s="16"/>
      <c r="F170" s="14" t="s">
        <v>1657</v>
      </c>
      <c r="G170" s="14" t="s">
        <v>1544</v>
      </c>
      <c r="H170" s="14" t="s">
        <v>1640</v>
      </c>
      <c r="I170" s="15">
        <v>56.11</v>
      </c>
      <c r="J170" s="77">
        <v>2</v>
      </c>
      <c r="K170" s="92"/>
    </row>
    <row r="171" spans="1:11" ht="20" x14ac:dyDescent="0.25">
      <c r="A171" s="14" t="s">
        <v>1506</v>
      </c>
      <c r="B171" s="14" t="s">
        <v>1658</v>
      </c>
      <c r="C171" s="14" t="s">
        <v>1659</v>
      </c>
      <c r="D171" s="16">
        <v>45670</v>
      </c>
      <c r="E171" s="16"/>
      <c r="F171" s="14" t="s">
        <v>1660</v>
      </c>
      <c r="G171" s="14" t="s">
        <v>1661</v>
      </c>
      <c r="H171" s="14" t="s">
        <v>1662</v>
      </c>
      <c r="I171" s="15">
        <v>126.25</v>
      </c>
      <c r="J171" s="77">
        <v>2</v>
      </c>
      <c r="K171" s="92"/>
    </row>
    <row r="172" spans="1:11" ht="12.5" x14ac:dyDescent="0.25">
      <c r="A172" s="14" t="s">
        <v>1506</v>
      </c>
      <c r="B172" s="14" t="s">
        <v>1663</v>
      </c>
      <c r="C172" s="14" t="s">
        <v>1664</v>
      </c>
      <c r="D172" s="16">
        <v>45677</v>
      </c>
      <c r="E172" s="16"/>
      <c r="F172" s="14" t="s">
        <v>1665</v>
      </c>
      <c r="G172" s="14" t="s">
        <v>1666</v>
      </c>
      <c r="H172" s="14" t="s">
        <v>1667</v>
      </c>
      <c r="I172" s="15">
        <v>124.47</v>
      </c>
      <c r="J172" s="77">
        <v>2</v>
      </c>
      <c r="K172" s="92"/>
    </row>
    <row r="173" spans="1:11" ht="20" x14ac:dyDescent="0.25">
      <c r="A173" s="14" t="s">
        <v>1506</v>
      </c>
      <c r="B173" s="14" t="s">
        <v>1668</v>
      </c>
      <c r="C173" s="14" t="s">
        <v>1669</v>
      </c>
      <c r="D173" s="16">
        <v>45677</v>
      </c>
      <c r="E173" s="16"/>
      <c r="F173" s="14" t="s">
        <v>1670</v>
      </c>
      <c r="G173" s="14" t="s">
        <v>1661</v>
      </c>
      <c r="H173" s="14" t="s">
        <v>1671</v>
      </c>
      <c r="I173" s="15">
        <v>29.93</v>
      </c>
      <c r="J173" s="77">
        <v>2</v>
      </c>
      <c r="K173" s="92"/>
    </row>
    <row r="174" spans="1:11" ht="80" x14ac:dyDescent="0.25">
      <c r="A174" s="14" t="s">
        <v>1506</v>
      </c>
      <c r="B174" s="14"/>
      <c r="C174" s="14"/>
      <c r="D174" s="16"/>
      <c r="E174" s="16"/>
      <c r="F174" s="14" t="s">
        <v>1672</v>
      </c>
      <c r="G174" s="14"/>
      <c r="H174" s="14"/>
      <c r="I174" s="15"/>
      <c r="J174" s="77"/>
      <c r="K174" s="92"/>
    </row>
    <row r="175" spans="1:11" ht="20" x14ac:dyDescent="0.25">
      <c r="A175" s="14" t="s">
        <v>1506</v>
      </c>
      <c r="B175" s="14" t="s">
        <v>1673</v>
      </c>
      <c r="C175" s="14" t="s">
        <v>1674</v>
      </c>
      <c r="D175" s="16">
        <v>45686</v>
      </c>
      <c r="E175" s="16"/>
      <c r="F175" s="14" t="s">
        <v>1675</v>
      </c>
      <c r="G175" s="14" t="s">
        <v>1676</v>
      </c>
      <c r="H175" s="14" t="s">
        <v>1677</v>
      </c>
      <c r="I175" s="15">
        <v>1738</v>
      </c>
      <c r="J175" s="77" t="s">
        <v>1512</v>
      </c>
      <c r="K175" s="92"/>
    </row>
    <row r="176" spans="1:11" ht="12.5" x14ac:dyDescent="0.25">
      <c r="A176" s="14" t="s">
        <v>1506</v>
      </c>
      <c r="B176" s="14" t="s">
        <v>1678</v>
      </c>
      <c r="C176" s="14" t="s">
        <v>1679</v>
      </c>
      <c r="D176" s="16">
        <v>45681</v>
      </c>
      <c r="E176" s="16"/>
      <c r="F176" s="14" t="s">
        <v>1680</v>
      </c>
      <c r="G176" s="14" t="s">
        <v>1544</v>
      </c>
      <c r="H176" s="14" t="s">
        <v>1681</v>
      </c>
      <c r="I176" s="15">
        <v>96.88</v>
      </c>
      <c r="J176" s="77" t="s">
        <v>1512</v>
      </c>
      <c r="K176" s="92"/>
    </row>
    <row r="177" spans="1:11" ht="20" x14ac:dyDescent="0.25">
      <c r="A177" s="14" t="s">
        <v>1506</v>
      </c>
      <c r="B177" s="14" t="s">
        <v>1682</v>
      </c>
      <c r="C177" s="14" t="s">
        <v>1683</v>
      </c>
      <c r="D177" s="16">
        <v>45684</v>
      </c>
      <c r="E177" s="16"/>
      <c r="F177" s="14" t="s">
        <v>1684</v>
      </c>
      <c r="G177" s="14" t="s">
        <v>1685</v>
      </c>
      <c r="H177" s="14" t="s">
        <v>1686</v>
      </c>
      <c r="I177" s="15">
        <v>123.93</v>
      </c>
      <c r="J177" s="77" t="s">
        <v>1512</v>
      </c>
      <c r="K177" s="92"/>
    </row>
    <row r="178" spans="1:11" ht="12.5" x14ac:dyDescent="0.25">
      <c r="A178" s="14" t="s">
        <v>1506</v>
      </c>
      <c r="B178" s="14" t="s">
        <v>1687</v>
      </c>
      <c r="C178" s="14" t="s">
        <v>1687</v>
      </c>
      <c r="D178" s="16">
        <v>45838</v>
      </c>
      <c r="E178" s="16"/>
      <c r="F178" s="14" t="s">
        <v>1510</v>
      </c>
      <c r="G178" s="14"/>
      <c r="H178" s="14" t="s">
        <v>1565</v>
      </c>
      <c r="I178" s="15">
        <v>875</v>
      </c>
      <c r="J178" s="77" t="s">
        <v>1512</v>
      </c>
      <c r="K178" s="92"/>
    </row>
    <row r="179" spans="1:11" ht="20" x14ac:dyDescent="0.25">
      <c r="A179" s="14" t="s">
        <v>1506</v>
      </c>
      <c r="B179" s="14" t="s">
        <v>1530</v>
      </c>
      <c r="C179" s="14" t="s">
        <v>1688</v>
      </c>
      <c r="D179" s="16">
        <v>45693</v>
      </c>
      <c r="E179" s="16"/>
      <c r="F179" s="14" t="s">
        <v>1514</v>
      </c>
      <c r="G179" s="14" t="s">
        <v>1689</v>
      </c>
      <c r="H179" s="14" t="s">
        <v>1690</v>
      </c>
      <c r="I179" s="15">
        <v>351</v>
      </c>
      <c r="J179" s="77" t="s">
        <v>1512</v>
      </c>
      <c r="K179" s="92"/>
    </row>
    <row r="180" spans="1:11" ht="20" x14ac:dyDescent="0.25">
      <c r="A180" s="14" t="s">
        <v>1506</v>
      </c>
      <c r="B180" s="14" t="s">
        <v>1530</v>
      </c>
      <c r="C180" s="14" t="s">
        <v>1691</v>
      </c>
      <c r="D180" s="16">
        <v>45693</v>
      </c>
      <c r="E180" s="16"/>
      <c r="F180" s="14" t="s">
        <v>1692</v>
      </c>
      <c r="G180" s="14"/>
      <c r="H180" s="14" t="s">
        <v>1693</v>
      </c>
      <c r="I180" s="15">
        <v>44.9</v>
      </c>
      <c r="J180" s="77" t="s">
        <v>1512</v>
      </c>
      <c r="K180" s="92"/>
    </row>
    <row r="181" spans="1:11" ht="20" x14ac:dyDescent="0.25">
      <c r="A181" s="14" t="s">
        <v>1506</v>
      </c>
      <c r="B181" s="14" t="s">
        <v>1694</v>
      </c>
      <c r="C181" s="14" t="s">
        <v>1695</v>
      </c>
      <c r="D181" s="16">
        <v>45694</v>
      </c>
      <c r="E181" s="16"/>
      <c r="F181" s="14" t="s">
        <v>1517</v>
      </c>
      <c r="G181" s="14" t="s">
        <v>1696</v>
      </c>
      <c r="H181" s="14" t="s">
        <v>1697</v>
      </c>
      <c r="I181" s="15">
        <v>20</v>
      </c>
      <c r="J181" s="77">
        <v>2</v>
      </c>
      <c r="K181" s="92"/>
    </row>
    <row r="182" spans="1:11" ht="20" x14ac:dyDescent="0.25">
      <c r="A182" s="14" t="s">
        <v>1506</v>
      </c>
      <c r="B182" s="14" t="s">
        <v>1698</v>
      </c>
      <c r="C182" s="14" t="s">
        <v>1699</v>
      </c>
      <c r="D182" s="16">
        <v>45694</v>
      </c>
      <c r="E182" s="16"/>
      <c r="F182" s="14" t="s">
        <v>1539</v>
      </c>
      <c r="G182" s="14" t="s">
        <v>1696</v>
      </c>
      <c r="H182" s="14" t="s">
        <v>1697</v>
      </c>
      <c r="I182" s="15">
        <v>276</v>
      </c>
      <c r="J182" s="77">
        <v>2</v>
      </c>
      <c r="K182" s="92"/>
    </row>
    <row r="183" spans="1:11" ht="90" x14ac:dyDescent="0.25">
      <c r="A183" s="14" t="s">
        <v>1506</v>
      </c>
      <c r="B183" s="14"/>
      <c r="C183" s="14"/>
      <c r="D183" s="16"/>
      <c r="E183" s="16"/>
      <c r="F183" s="14" t="s">
        <v>1700</v>
      </c>
      <c r="G183" s="14"/>
      <c r="H183" s="14"/>
      <c r="I183" s="15"/>
      <c r="J183" s="77"/>
      <c r="K183" s="92"/>
    </row>
    <row r="184" spans="1:11" ht="20" x14ac:dyDescent="0.25">
      <c r="A184" s="14" t="s">
        <v>1506</v>
      </c>
      <c r="B184" s="14" t="s">
        <v>1701</v>
      </c>
      <c r="C184" s="14" t="s">
        <v>1702</v>
      </c>
      <c r="D184" s="16">
        <v>45686</v>
      </c>
      <c r="E184" s="16"/>
      <c r="F184" s="14" t="s">
        <v>1514</v>
      </c>
      <c r="G184" s="14" t="s">
        <v>1703</v>
      </c>
      <c r="H184" s="14" t="s">
        <v>1704</v>
      </c>
      <c r="I184" s="15">
        <v>3413.67</v>
      </c>
      <c r="J184" s="77" t="s">
        <v>153</v>
      </c>
      <c r="K184" s="92"/>
    </row>
    <row r="185" spans="1:11" ht="20" x14ac:dyDescent="0.25">
      <c r="A185" s="14" t="s">
        <v>1506</v>
      </c>
      <c r="B185" s="14" t="s">
        <v>1705</v>
      </c>
      <c r="C185" s="14" t="s">
        <v>1706</v>
      </c>
      <c r="D185" s="16">
        <v>45692</v>
      </c>
      <c r="E185" s="16"/>
      <c r="F185" s="14" t="s">
        <v>1707</v>
      </c>
      <c r="G185" s="14" t="s">
        <v>1708</v>
      </c>
      <c r="H185" s="14" t="s">
        <v>1709</v>
      </c>
      <c r="I185" s="15">
        <v>57.06</v>
      </c>
      <c r="J185" s="77" t="s">
        <v>153</v>
      </c>
      <c r="K185" s="92"/>
    </row>
    <row r="186" spans="1:11" ht="20" x14ac:dyDescent="0.25">
      <c r="A186" s="14" t="s">
        <v>1506</v>
      </c>
      <c r="B186" s="14" t="s">
        <v>1710</v>
      </c>
      <c r="C186" s="14" t="s">
        <v>1711</v>
      </c>
      <c r="D186" s="16">
        <v>45698</v>
      </c>
      <c r="E186" s="16"/>
      <c r="F186" s="14" t="s">
        <v>1712</v>
      </c>
      <c r="G186" s="14" t="s">
        <v>1708</v>
      </c>
      <c r="H186" s="14" t="s">
        <v>1709</v>
      </c>
      <c r="I186" s="15">
        <v>51.37</v>
      </c>
      <c r="J186" s="77" t="s">
        <v>153</v>
      </c>
      <c r="K186" s="92"/>
    </row>
    <row r="187" spans="1:11" ht="20" x14ac:dyDescent="0.25">
      <c r="A187" s="14" t="s">
        <v>1506</v>
      </c>
      <c r="B187" s="14" t="s">
        <v>1713</v>
      </c>
      <c r="C187" s="14" t="s">
        <v>1714</v>
      </c>
      <c r="D187" s="16">
        <v>45699</v>
      </c>
      <c r="E187" s="16"/>
      <c r="F187" s="14" t="s">
        <v>1715</v>
      </c>
      <c r="G187" s="14" t="s">
        <v>1716</v>
      </c>
      <c r="H187" s="14" t="s">
        <v>1717</v>
      </c>
      <c r="I187" s="15">
        <v>27.91</v>
      </c>
      <c r="J187" s="77" t="s">
        <v>153</v>
      </c>
      <c r="K187" s="92"/>
    </row>
    <row r="188" spans="1:11" ht="12.5" x14ac:dyDescent="0.25">
      <c r="A188" s="14" t="s">
        <v>1506</v>
      </c>
      <c r="B188" s="14" t="s">
        <v>1718</v>
      </c>
      <c r="C188" s="14" t="s">
        <v>1719</v>
      </c>
      <c r="D188" s="16">
        <v>45693</v>
      </c>
      <c r="E188" s="16"/>
      <c r="F188" s="14" t="s">
        <v>1517</v>
      </c>
      <c r="G188" s="14" t="s">
        <v>1720</v>
      </c>
      <c r="H188" s="14" t="s">
        <v>1721</v>
      </c>
      <c r="I188" s="15">
        <v>91.34</v>
      </c>
      <c r="J188" s="77" t="s">
        <v>153</v>
      </c>
      <c r="K188" s="92"/>
    </row>
    <row r="189" spans="1:11" ht="12.5" x14ac:dyDescent="0.25">
      <c r="A189" s="14" t="s">
        <v>1506</v>
      </c>
      <c r="B189" s="14" t="s">
        <v>1722</v>
      </c>
      <c r="C189" s="14" t="s">
        <v>1722</v>
      </c>
      <c r="D189" s="16">
        <v>45698</v>
      </c>
      <c r="E189" s="16"/>
      <c r="F189" s="14" t="s">
        <v>1723</v>
      </c>
      <c r="G189" s="14"/>
      <c r="H189" s="14" t="s">
        <v>1603</v>
      </c>
      <c r="I189" s="15">
        <v>1875</v>
      </c>
      <c r="J189" s="77">
        <v>3</v>
      </c>
      <c r="K189" s="92"/>
    </row>
    <row r="190" spans="1:11" ht="20" x14ac:dyDescent="0.25">
      <c r="A190" s="14" t="s">
        <v>1506</v>
      </c>
      <c r="B190" s="14" t="s">
        <v>1701</v>
      </c>
      <c r="C190" s="14" t="s">
        <v>1702</v>
      </c>
      <c r="D190" s="16">
        <v>45673</v>
      </c>
      <c r="E190" s="16">
        <v>45812</v>
      </c>
      <c r="F190" s="14" t="s">
        <v>1514</v>
      </c>
      <c r="G190" s="14" t="s">
        <v>1703</v>
      </c>
      <c r="H190" s="14" t="s">
        <v>1704</v>
      </c>
      <c r="I190" s="15">
        <v>426.07</v>
      </c>
      <c r="J190" s="77" t="s">
        <v>153</v>
      </c>
      <c r="K190" s="92"/>
    </row>
    <row r="191" spans="1:11" ht="12.5" x14ac:dyDescent="0.25">
      <c r="A191" s="14" t="s">
        <v>1506</v>
      </c>
      <c r="B191" s="14" t="s">
        <v>1724</v>
      </c>
      <c r="C191" s="14" t="s">
        <v>1725</v>
      </c>
      <c r="D191" s="16">
        <v>45660</v>
      </c>
      <c r="E191" s="16">
        <v>45812</v>
      </c>
      <c r="F191" s="14" t="s">
        <v>1726</v>
      </c>
      <c r="G191" s="14" t="s">
        <v>1727</v>
      </c>
      <c r="H191" s="14" t="s">
        <v>1728</v>
      </c>
      <c r="I191" s="15">
        <v>2916.64</v>
      </c>
      <c r="J191" s="77" t="s">
        <v>153</v>
      </c>
      <c r="K191" s="92"/>
    </row>
    <row r="192" spans="1:11" ht="12.5" x14ac:dyDescent="0.25">
      <c r="A192" s="14" t="s">
        <v>1506</v>
      </c>
      <c r="B192" s="14" t="s">
        <v>1729</v>
      </c>
      <c r="C192" s="14" t="s">
        <v>1730</v>
      </c>
      <c r="D192" s="16">
        <v>45701</v>
      </c>
      <c r="E192" s="16">
        <v>45812</v>
      </c>
      <c r="F192" s="14" t="s">
        <v>1731</v>
      </c>
      <c r="G192" s="14" t="s">
        <v>1732</v>
      </c>
      <c r="H192" s="14" t="s">
        <v>1733</v>
      </c>
      <c r="I192" s="15">
        <v>15.91</v>
      </c>
      <c r="J192" s="77" t="s">
        <v>153</v>
      </c>
      <c r="K192" s="92"/>
    </row>
    <row r="193" spans="1:11" ht="20" x14ac:dyDescent="0.25">
      <c r="A193" s="14" t="s">
        <v>1506</v>
      </c>
      <c r="B193" s="14" t="s">
        <v>1734</v>
      </c>
      <c r="C193" s="14" t="s">
        <v>1735</v>
      </c>
      <c r="D193" s="16">
        <v>45701</v>
      </c>
      <c r="E193" s="16">
        <v>45812</v>
      </c>
      <c r="F193" s="14" t="s">
        <v>1736</v>
      </c>
      <c r="G193" s="14"/>
      <c r="H193" s="14" t="s">
        <v>1737</v>
      </c>
      <c r="I193" s="15">
        <v>126.51</v>
      </c>
      <c r="J193" s="77" t="s">
        <v>153</v>
      </c>
      <c r="K193" s="92"/>
    </row>
    <row r="194" spans="1:11" ht="80" x14ac:dyDescent="0.25">
      <c r="A194" s="14" t="s">
        <v>1506</v>
      </c>
      <c r="B194" s="14"/>
      <c r="C194" s="14"/>
      <c r="D194" s="16"/>
      <c r="E194" s="16"/>
      <c r="F194" s="14" t="s">
        <v>1738</v>
      </c>
      <c r="G194" s="14"/>
      <c r="H194" s="14"/>
      <c r="I194" s="15"/>
      <c r="J194" s="77"/>
      <c r="K194" s="92"/>
    </row>
    <row r="195" spans="1:11" ht="20" x14ac:dyDescent="0.25">
      <c r="A195" s="14" t="s">
        <v>1506</v>
      </c>
      <c r="B195" s="14" t="s">
        <v>1739</v>
      </c>
      <c r="C195" s="14" t="s">
        <v>1740</v>
      </c>
      <c r="D195" s="16">
        <v>45685</v>
      </c>
      <c r="E195" s="16"/>
      <c r="F195" s="14" t="s">
        <v>1741</v>
      </c>
      <c r="G195" s="14" t="s">
        <v>1685</v>
      </c>
      <c r="H195" s="14" t="s">
        <v>1742</v>
      </c>
      <c r="I195" s="15">
        <v>29.84</v>
      </c>
      <c r="J195" s="77" t="s">
        <v>1512</v>
      </c>
      <c r="K195" s="92"/>
    </row>
    <row r="196" spans="1:11" ht="20" x14ac:dyDescent="0.25">
      <c r="A196" s="14" t="s">
        <v>1506</v>
      </c>
      <c r="B196" s="14" t="s">
        <v>1743</v>
      </c>
      <c r="C196" s="14" t="s">
        <v>1744</v>
      </c>
      <c r="D196" s="16">
        <v>45692</v>
      </c>
      <c r="E196" s="16"/>
      <c r="F196" s="14" t="s">
        <v>1745</v>
      </c>
      <c r="G196" s="14" t="s">
        <v>1685</v>
      </c>
      <c r="H196" s="14" t="s">
        <v>1742</v>
      </c>
      <c r="I196" s="15">
        <v>26.9</v>
      </c>
      <c r="J196" s="77" t="s">
        <v>1512</v>
      </c>
      <c r="K196" s="92"/>
    </row>
    <row r="197" spans="1:11" ht="12.5" x14ac:dyDescent="0.25">
      <c r="A197" s="14" t="s">
        <v>1506</v>
      </c>
      <c r="B197" s="14" t="s">
        <v>1746</v>
      </c>
      <c r="C197" s="14" t="s">
        <v>1747</v>
      </c>
      <c r="D197" s="16">
        <v>45692</v>
      </c>
      <c r="E197" s="16"/>
      <c r="F197" s="14" t="s">
        <v>1748</v>
      </c>
      <c r="G197" s="14" t="s">
        <v>1666</v>
      </c>
      <c r="H197" s="14" t="s">
        <v>1667</v>
      </c>
      <c r="I197" s="15">
        <v>113.18</v>
      </c>
      <c r="J197" s="77" t="s">
        <v>1512</v>
      </c>
      <c r="K197" s="92"/>
    </row>
    <row r="198" spans="1:11" ht="20" x14ac:dyDescent="0.25">
      <c r="A198" s="14" t="s">
        <v>1506</v>
      </c>
      <c r="B198" s="14" t="s">
        <v>1743</v>
      </c>
      <c r="C198" s="14" t="s">
        <v>1744</v>
      </c>
      <c r="D198" s="16">
        <v>45692</v>
      </c>
      <c r="E198" s="16"/>
      <c r="F198" s="14" t="s">
        <v>1749</v>
      </c>
      <c r="G198" s="14" t="s">
        <v>1685</v>
      </c>
      <c r="H198" s="14" t="s">
        <v>1742</v>
      </c>
      <c r="I198" s="15">
        <v>117.86</v>
      </c>
      <c r="J198" s="77" t="s">
        <v>1512</v>
      </c>
      <c r="K198" s="92"/>
    </row>
    <row r="199" spans="1:11" ht="12.5" x14ac:dyDescent="0.25">
      <c r="A199" s="14" t="s">
        <v>1506</v>
      </c>
      <c r="B199" s="14" t="s">
        <v>1750</v>
      </c>
      <c r="C199" s="14" t="s">
        <v>1751</v>
      </c>
      <c r="D199" s="16">
        <v>45691</v>
      </c>
      <c r="E199" s="16"/>
      <c r="F199" s="14" t="s">
        <v>1517</v>
      </c>
      <c r="G199" s="14"/>
      <c r="H199" s="14" t="s">
        <v>1752</v>
      </c>
      <c r="I199" s="15">
        <v>192.47</v>
      </c>
      <c r="J199" s="77" t="s">
        <v>1512</v>
      </c>
      <c r="K199" s="92"/>
    </row>
    <row r="200" spans="1:11" ht="12.5" x14ac:dyDescent="0.25">
      <c r="A200" s="14" t="s">
        <v>1506</v>
      </c>
      <c r="B200" s="14" t="s">
        <v>1753</v>
      </c>
      <c r="C200" s="14" t="s">
        <v>1753</v>
      </c>
      <c r="D200" s="16">
        <v>45747</v>
      </c>
      <c r="E200" s="16"/>
      <c r="F200" s="14" t="s">
        <v>1510</v>
      </c>
      <c r="G200" s="14"/>
      <c r="H200" s="14" t="s">
        <v>1565</v>
      </c>
      <c r="I200" s="15">
        <v>1600</v>
      </c>
      <c r="J200" s="77" t="s">
        <v>1512</v>
      </c>
      <c r="K200" s="92"/>
    </row>
    <row r="201" spans="1:11" ht="20" x14ac:dyDescent="0.25">
      <c r="A201" s="14" t="s">
        <v>1506</v>
      </c>
      <c r="B201" s="14" t="s">
        <v>1754</v>
      </c>
      <c r="C201" s="14" t="s">
        <v>1755</v>
      </c>
      <c r="D201" s="16">
        <v>45667</v>
      </c>
      <c r="E201" s="16">
        <v>45812</v>
      </c>
      <c r="F201" s="14" t="s">
        <v>1514</v>
      </c>
      <c r="G201" s="14" t="s">
        <v>1756</v>
      </c>
      <c r="H201" s="14" t="s">
        <v>1757</v>
      </c>
      <c r="I201" s="15">
        <v>1322.78</v>
      </c>
      <c r="J201" s="77" t="s">
        <v>1512</v>
      </c>
      <c r="K201" s="92"/>
    </row>
    <row r="202" spans="1:11" ht="20" x14ac:dyDescent="0.25">
      <c r="A202" s="14" t="s">
        <v>1506</v>
      </c>
      <c r="B202" s="14" t="s">
        <v>1758</v>
      </c>
      <c r="C202" s="14" t="s">
        <v>1759</v>
      </c>
      <c r="D202" s="16">
        <v>45667</v>
      </c>
      <c r="E202" s="16">
        <v>45812</v>
      </c>
      <c r="F202" s="14" t="s">
        <v>1514</v>
      </c>
      <c r="G202" s="14" t="s">
        <v>1756</v>
      </c>
      <c r="H202" s="14" t="s">
        <v>1757</v>
      </c>
      <c r="I202" s="15">
        <v>2438.38</v>
      </c>
      <c r="J202" s="77" t="s">
        <v>1512</v>
      </c>
      <c r="K202" s="92"/>
    </row>
    <row r="203" spans="1:11" ht="80" x14ac:dyDescent="0.25">
      <c r="A203" s="14" t="s">
        <v>1506</v>
      </c>
      <c r="B203" s="14"/>
      <c r="C203" s="14"/>
      <c r="D203" s="16"/>
      <c r="E203" s="16"/>
      <c r="F203" s="14" t="s">
        <v>1760</v>
      </c>
      <c r="G203" s="14"/>
      <c r="H203" s="14"/>
      <c r="I203" s="15"/>
      <c r="J203" s="77"/>
      <c r="K203" s="92"/>
    </row>
    <row r="204" spans="1:11" ht="20" x14ac:dyDescent="0.25">
      <c r="A204" s="14" t="s">
        <v>1506</v>
      </c>
      <c r="B204" s="14" t="s">
        <v>1761</v>
      </c>
      <c r="C204" s="14" t="s">
        <v>1762</v>
      </c>
      <c r="D204" s="16">
        <v>45702</v>
      </c>
      <c r="E204" s="16"/>
      <c r="F204" s="14" t="s">
        <v>1763</v>
      </c>
      <c r="G204" s="14" t="s">
        <v>1764</v>
      </c>
      <c r="H204" s="14" t="s">
        <v>1765</v>
      </c>
      <c r="I204" s="15">
        <v>109</v>
      </c>
      <c r="J204" s="77" t="s">
        <v>1512</v>
      </c>
      <c r="K204" s="92"/>
    </row>
    <row r="205" spans="1:11" ht="20" x14ac:dyDescent="0.25">
      <c r="A205" s="14" t="s">
        <v>1506</v>
      </c>
      <c r="B205" s="14" t="s">
        <v>1766</v>
      </c>
      <c r="C205" s="14" t="s">
        <v>1767</v>
      </c>
      <c r="D205" s="16">
        <v>45698</v>
      </c>
      <c r="E205" s="16"/>
      <c r="F205" s="14" t="s">
        <v>1768</v>
      </c>
      <c r="G205" s="14" t="s">
        <v>1769</v>
      </c>
      <c r="H205" s="14" t="s">
        <v>1770</v>
      </c>
      <c r="I205" s="15">
        <v>90.86</v>
      </c>
      <c r="J205" s="77" t="s">
        <v>1512</v>
      </c>
      <c r="K205" s="92"/>
    </row>
    <row r="206" spans="1:11" ht="12.5" x14ac:dyDescent="0.25">
      <c r="A206" s="14" t="s">
        <v>1506</v>
      </c>
      <c r="B206" s="14" t="s">
        <v>1771</v>
      </c>
      <c r="C206" s="14" t="s">
        <v>1772</v>
      </c>
      <c r="D206" s="16">
        <v>45698</v>
      </c>
      <c r="E206" s="16"/>
      <c r="F206" s="14" t="s">
        <v>1773</v>
      </c>
      <c r="G206" s="14" t="s">
        <v>1544</v>
      </c>
      <c r="H206" s="14" t="s">
        <v>1557</v>
      </c>
      <c r="I206" s="15">
        <v>94.06</v>
      </c>
      <c r="J206" s="77" t="s">
        <v>1512</v>
      </c>
      <c r="K206" s="92"/>
    </row>
    <row r="207" spans="1:11" ht="12.5" x14ac:dyDescent="0.25">
      <c r="A207" s="14" t="s">
        <v>1506</v>
      </c>
      <c r="B207" s="14" t="s">
        <v>1771</v>
      </c>
      <c r="C207" s="14" t="s">
        <v>1772</v>
      </c>
      <c r="D207" s="16">
        <v>45698</v>
      </c>
      <c r="E207" s="16"/>
      <c r="F207" s="14" t="s">
        <v>1774</v>
      </c>
      <c r="G207" s="14" t="s">
        <v>1544</v>
      </c>
      <c r="H207" s="14" t="s">
        <v>1557</v>
      </c>
      <c r="I207" s="15">
        <v>11.49</v>
      </c>
      <c r="J207" s="77" t="s">
        <v>1512</v>
      </c>
      <c r="K207" s="92"/>
    </row>
    <row r="208" spans="1:11" ht="20" x14ac:dyDescent="0.25">
      <c r="A208" s="14" t="s">
        <v>1506</v>
      </c>
      <c r="B208" s="14" t="s">
        <v>1775</v>
      </c>
      <c r="C208" s="14" t="s">
        <v>1776</v>
      </c>
      <c r="D208" s="16">
        <v>45705</v>
      </c>
      <c r="E208" s="16"/>
      <c r="F208" s="14" t="s">
        <v>1777</v>
      </c>
      <c r="G208" s="14" t="s">
        <v>1605</v>
      </c>
      <c r="H208" s="14" t="s">
        <v>1778</v>
      </c>
      <c r="I208" s="15">
        <v>92</v>
      </c>
      <c r="J208" s="77" t="s">
        <v>1512</v>
      </c>
      <c r="K208" s="92"/>
    </row>
    <row r="209" spans="1:11" ht="20" x14ac:dyDescent="0.25">
      <c r="A209" s="14" t="s">
        <v>1506</v>
      </c>
      <c r="B209" s="14" t="s">
        <v>1779</v>
      </c>
      <c r="C209" s="14" t="s">
        <v>1780</v>
      </c>
      <c r="D209" s="16">
        <v>45698</v>
      </c>
      <c r="E209" s="16"/>
      <c r="F209" s="14" t="s">
        <v>1777</v>
      </c>
      <c r="G209" s="14" t="s">
        <v>1605</v>
      </c>
      <c r="H209" s="14" t="s">
        <v>1778</v>
      </c>
      <c r="I209" s="15">
        <v>108</v>
      </c>
      <c r="J209" s="77" t="s">
        <v>1512</v>
      </c>
      <c r="K209" s="92"/>
    </row>
    <row r="210" spans="1:11" ht="20" x14ac:dyDescent="0.25">
      <c r="A210" s="14" t="s">
        <v>1506</v>
      </c>
      <c r="B210" s="14" t="s">
        <v>1781</v>
      </c>
      <c r="C210" s="14" t="s">
        <v>1782</v>
      </c>
      <c r="D210" s="16">
        <v>45705</v>
      </c>
      <c r="E210" s="16"/>
      <c r="F210" s="14" t="s">
        <v>1517</v>
      </c>
      <c r="G210" s="14" t="s">
        <v>1783</v>
      </c>
      <c r="H210" s="14" t="s">
        <v>1784</v>
      </c>
      <c r="I210" s="15">
        <v>190</v>
      </c>
      <c r="J210" s="77" t="s">
        <v>1512</v>
      </c>
      <c r="K210" s="92"/>
    </row>
    <row r="211" spans="1:11" ht="20" x14ac:dyDescent="0.25">
      <c r="A211" s="14" t="s">
        <v>1506</v>
      </c>
      <c r="B211" s="14" t="s">
        <v>1785</v>
      </c>
      <c r="C211" s="14" t="s">
        <v>1786</v>
      </c>
      <c r="D211" s="16">
        <v>45705</v>
      </c>
      <c r="E211" s="16"/>
      <c r="F211" s="14" t="s">
        <v>1539</v>
      </c>
      <c r="G211" s="14"/>
      <c r="H211" s="14" t="s">
        <v>1787</v>
      </c>
      <c r="I211" s="15">
        <v>2110</v>
      </c>
      <c r="J211" s="77" t="s">
        <v>1512</v>
      </c>
      <c r="K211" s="92"/>
    </row>
    <row r="212" spans="1:11" ht="12.5" x14ac:dyDescent="0.25">
      <c r="A212" s="14" t="s">
        <v>1506</v>
      </c>
      <c r="B212" s="14" t="s">
        <v>1788</v>
      </c>
      <c r="C212" s="14" t="s">
        <v>1788</v>
      </c>
      <c r="D212" s="16">
        <v>45808</v>
      </c>
      <c r="E212" s="16"/>
      <c r="F212" s="14" t="s">
        <v>1510</v>
      </c>
      <c r="G212" s="14"/>
      <c r="H212" s="14" t="s">
        <v>1565</v>
      </c>
      <c r="I212" s="15">
        <v>1650</v>
      </c>
      <c r="J212" s="77" t="s">
        <v>1512</v>
      </c>
      <c r="K212" s="92"/>
    </row>
    <row r="213" spans="1:11" ht="20" x14ac:dyDescent="0.25">
      <c r="A213" s="14" t="s">
        <v>1506</v>
      </c>
      <c r="B213" s="14" t="s">
        <v>1788</v>
      </c>
      <c r="C213" s="14" t="s">
        <v>1788</v>
      </c>
      <c r="D213" s="16">
        <v>45808</v>
      </c>
      <c r="E213" s="16"/>
      <c r="F213" s="14" t="s">
        <v>1583</v>
      </c>
      <c r="G213" s="14"/>
      <c r="H213" s="14" t="s">
        <v>1787</v>
      </c>
      <c r="I213" s="15">
        <v>120</v>
      </c>
      <c r="J213" s="77" t="s">
        <v>1512</v>
      </c>
      <c r="K213" s="92"/>
    </row>
    <row r="214" spans="1:11" ht="80" x14ac:dyDescent="0.25">
      <c r="A214" s="14" t="s">
        <v>1506</v>
      </c>
      <c r="B214" s="14"/>
      <c r="C214" s="14"/>
      <c r="D214" s="16"/>
      <c r="E214" s="16"/>
      <c r="F214" s="14" t="s">
        <v>1789</v>
      </c>
      <c r="G214" s="14"/>
      <c r="H214" s="14"/>
      <c r="I214" s="15"/>
      <c r="J214" s="77"/>
      <c r="K214" s="92"/>
    </row>
    <row r="215" spans="1:11" ht="20" x14ac:dyDescent="0.25">
      <c r="A215" s="14" t="s">
        <v>1506</v>
      </c>
      <c r="B215" s="14" t="s">
        <v>1790</v>
      </c>
      <c r="C215" s="14" t="s">
        <v>1791</v>
      </c>
      <c r="D215" s="16">
        <v>45698</v>
      </c>
      <c r="E215" s="16"/>
      <c r="F215" s="14" t="s">
        <v>1792</v>
      </c>
      <c r="G215" s="14" t="s">
        <v>1552</v>
      </c>
      <c r="H215" s="14" t="s">
        <v>1793</v>
      </c>
      <c r="I215" s="15">
        <v>61.66</v>
      </c>
      <c r="J215" s="77" t="s">
        <v>1512</v>
      </c>
      <c r="K215" s="92"/>
    </row>
    <row r="216" spans="1:11" ht="12.5" x14ac:dyDescent="0.25">
      <c r="A216" s="14" t="s">
        <v>1506</v>
      </c>
      <c r="B216" s="14" t="s">
        <v>1794</v>
      </c>
      <c r="C216" s="14" t="s">
        <v>1795</v>
      </c>
      <c r="D216" s="16">
        <v>45695</v>
      </c>
      <c r="E216" s="16"/>
      <c r="F216" s="14" t="s">
        <v>1796</v>
      </c>
      <c r="G216" s="14" t="s">
        <v>1544</v>
      </c>
      <c r="H216" s="14" t="s">
        <v>1797</v>
      </c>
      <c r="I216" s="15">
        <v>55.51</v>
      </c>
      <c r="J216" s="77" t="s">
        <v>1512</v>
      </c>
      <c r="K216" s="92"/>
    </row>
    <row r="217" spans="1:11" ht="12.5" x14ac:dyDescent="0.25">
      <c r="A217" s="14" t="s">
        <v>1506</v>
      </c>
      <c r="B217" s="14" t="s">
        <v>1798</v>
      </c>
      <c r="C217" s="14" t="s">
        <v>1799</v>
      </c>
      <c r="D217" s="16">
        <v>45694</v>
      </c>
      <c r="E217" s="16"/>
      <c r="F217" s="14" t="s">
        <v>1800</v>
      </c>
      <c r="G217" s="14" t="s">
        <v>1544</v>
      </c>
      <c r="H217" s="14" t="s">
        <v>1801</v>
      </c>
      <c r="I217" s="15">
        <v>91.82</v>
      </c>
      <c r="J217" s="77" t="s">
        <v>1512</v>
      </c>
      <c r="K217" s="92"/>
    </row>
    <row r="218" spans="1:11" ht="12.5" x14ac:dyDescent="0.25">
      <c r="A218" s="14" t="s">
        <v>1506</v>
      </c>
      <c r="B218" s="14" t="s">
        <v>1802</v>
      </c>
      <c r="C218" s="14" t="s">
        <v>1803</v>
      </c>
      <c r="D218" s="16">
        <v>45695</v>
      </c>
      <c r="E218" s="16"/>
      <c r="F218" s="14" t="s">
        <v>1804</v>
      </c>
      <c r="G218" s="14" t="s">
        <v>1544</v>
      </c>
      <c r="H218" s="14" t="s">
        <v>1797</v>
      </c>
      <c r="I218" s="15">
        <v>12.4</v>
      </c>
      <c r="J218" s="77" t="s">
        <v>1512</v>
      </c>
      <c r="K218" s="92"/>
    </row>
    <row r="219" spans="1:11" ht="12.5" x14ac:dyDescent="0.25">
      <c r="A219" s="14" t="s">
        <v>1506</v>
      </c>
      <c r="B219" s="14" t="s">
        <v>1805</v>
      </c>
      <c r="C219" s="14" t="s">
        <v>1806</v>
      </c>
      <c r="D219" s="16">
        <v>45692</v>
      </c>
      <c r="E219" s="16"/>
      <c r="F219" s="14" t="s">
        <v>1807</v>
      </c>
      <c r="G219" s="14"/>
      <c r="H219" s="14" t="s">
        <v>1808</v>
      </c>
      <c r="I219" s="15">
        <v>571.4</v>
      </c>
      <c r="J219" s="77" t="s">
        <v>1512</v>
      </c>
      <c r="K219" s="92"/>
    </row>
    <row r="220" spans="1:11" ht="90" x14ac:dyDescent="0.25">
      <c r="A220" s="14" t="s">
        <v>1506</v>
      </c>
      <c r="B220" s="14"/>
      <c r="C220" s="14"/>
      <c r="D220" s="16"/>
      <c r="E220" s="16"/>
      <c r="F220" s="14" t="s">
        <v>1809</v>
      </c>
      <c r="G220" s="14"/>
      <c r="H220" s="14"/>
      <c r="I220" s="15"/>
      <c r="J220" s="77"/>
      <c r="K220" s="92"/>
    </row>
    <row r="221" spans="1:11" ht="12.5" x14ac:dyDescent="0.25">
      <c r="A221" s="14" t="s">
        <v>1506</v>
      </c>
      <c r="B221" s="14" t="s">
        <v>1810</v>
      </c>
      <c r="C221" s="14" t="s">
        <v>1811</v>
      </c>
      <c r="D221" s="16">
        <v>45694</v>
      </c>
      <c r="E221" s="16"/>
      <c r="F221" s="14" t="s">
        <v>1812</v>
      </c>
      <c r="G221" s="14" t="s">
        <v>1813</v>
      </c>
      <c r="H221" s="14" t="s">
        <v>1814</v>
      </c>
      <c r="I221" s="15">
        <v>1320</v>
      </c>
      <c r="J221" s="77" t="s">
        <v>1651</v>
      </c>
      <c r="K221" s="92"/>
    </row>
    <row r="222" spans="1:11" ht="12.5" x14ac:dyDescent="0.25">
      <c r="A222" s="14" t="s">
        <v>1506</v>
      </c>
      <c r="B222" s="14" t="s">
        <v>1815</v>
      </c>
      <c r="C222" s="14" t="s">
        <v>1816</v>
      </c>
      <c r="D222" s="16">
        <v>45698</v>
      </c>
      <c r="E222" s="16"/>
      <c r="F222" s="14" t="s">
        <v>1817</v>
      </c>
      <c r="G222" s="14" t="s">
        <v>1818</v>
      </c>
      <c r="H222" s="14" t="s">
        <v>1819</v>
      </c>
      <c r="I222" s="15">
        <v>74.19</v>
      </c>
      <c r="J222" s="77" t="s">
        <v>1651</v>
      </c>
      <c r="K222" s="92"/>
    </row>
    <row r="223" spans="1:11" ht="12.5" x14ac:dyDescent="0.25">
      <c r="A223" s="14" t="s">
        <v>1506</v>
      </c>
      <c r="B223" s="14" t="s">
        <v>1815</v>
      </c>
      <c r="C223" s="14" t="s">
        <v>1816</v>
      </c>
      <c r="D223" s="16">
        <v>45698</v>
      </c>
      <c r="E223" s="16"/>
      <c r="F223" s="14" t="s">
        <v>1820</v>
      </c>
      <c r="G223" s="14" t="s">
        <v>1818</v>
      </c>
      <c r="H223" s="14" t="s">
        <v>1819</v>
      </c>
      <c r="I223" s="15">
        <v>86.88</v>
      </c>
      <c r="J223" s="77" t="s">
        <v>1651</v>
      </c>
      <c r="K223" s="92"/>
    </row>
    <row r="224" spans="1:11" ht="12.5" x14ac:dyDescent="0.25">
      <c r="A224" s="14" t="s">
        <v>1506</v>
      </c>
      <c r="B224" s="14" t="s">
        <v>1743</v>
      </c>
      <c r="C224" s="14" t="s">
        <v>1821</v>
      </c>
      <c r="D224" s="16">
        <v>45693</v>
      </c>
      <c r="E224" s="16"/>
      <c r="F224" s="14" t="s">
        <v>1822</v>
      </c>
      <c r="G224" s="14" t="s">
        <v>1544</v>
      </c>
      <c r="H224" s="14" t="s">
        <v>1681</v>
      </c>
      <c r="I224" s="15">
        <v>73.33</v>
      </c>
      <c r="J224" s="77" t="s">
        <v>1651</v>
      </c>
      <c r="K224" s="92"/>
    </row>
    <row r="225" spans="1:11" ht="90" x14ac:dyDescent="0.25">
      <c r="A225" s="14" t="s">
        <v>1506</v>
      </c>
      <c r="B225" s="14"/>
      <c r="C225" s="14"/>
      <c r="D225" s="16"/>
      <c r="E225" s="16"/>
      <c r="F225" s="14" t="s">
        <v>1823</v>
      </c>
      <c r="G225" s="14"/>
      <c r="H225" s="14"/>
      <c r="I225" s="15"/>
      <c r="J225" s="77"/>
      <c r="K225" s="92"/>
    </row>
    <row r="226" spans="1:11" ht="12.5" x14ac:dyDescent="0.25">
      <c r="A226" s="14" t="s">
        <v>1506</v>
      </c>
      <c r="B226" s="14" t="s">
        <v>1824</v>
      </c>
      <c r="C226" s="14" t="s">
        <v>1825</v>
      </c>
      <c r="D226" s="16">
        <v>45713</v>
      </c>
      <c r="E226" s="16"/>
      <c r="F226" s="14" t="s">
        <v>1514</v>
      </c>
      <c r="G226" s="14" t="s">
        <v>1813</v>
      </c>
      <c r="H226" s="14" t="s">
        <v>1814</v>
      </c>
      <c r="I226" s="15">
        <v>494</v>
      </c>
      <c r="J226" s="77" t="s">
        <v>1651</v>
      </c>
      <c r="K226" s="92"/>
    </row>
    <row r="227" spans="1:11" ht="12.5" x14ac:dyDescent="0.25">
      <c r="A227" s="14" t="s">
        <v>1506</v>
      </c>
      <c r="B227" s="14" t="s">
        <v>1826</v>
      </c>
      <c r="C227" s="14" t="s">
        <v>1827</v>
      </c>
      <c r="D227" s="16">
        <v>45709</v>
      </c>
      <c r="E227" s="16"/>
      <c r="F227" s="14" t="s">
        <v>1828</v>
      </c>
      <c r="G227" s="14" t="s">
        <v>1544</v>
      </c>
      <c r="H227" s="14" t="s">
        <v>1681</v>
      </c>
      <c r="I227" s="15">
        <v>114.09</v>
      </c>
      <c r="J227" s="77" t="s">
        <v>1651</v>
      </c>
      <c r="K227" s="92"/>
    </row>
    <row r="228" spans="1:11" ht="12.5" x14ac:dyDescent="0.25">
      <c r="A228" s="14" t="s">
        <v>1506</v>
      </c>
      <c r="B228" s="14" t="s">
        <v>1829</v>
      </c>
      <c r="C228" s="14" t="s">
        <v>1830</v>
      </c>
      <c r="D228" s="16">
        <v>45712</v>
      </c>
      <c r="E228" s="16"/>
      <c r="F228" s="14" t="s">
        <v>1831</v>
      </c>
      <c r="G228" s="14" t="s">
        <v>1818</v>
      </c>
      <c r="H228" s="14" t="s">
        <v>1819</v>
      </c>
      <c r="I228" s="15">
        <v>93.05</v>
      </c>
      <c r="J228" s="77" t="s">
        <v>1651</v>
      </c>
      <c r="K228" s="92"/>
    </row>
    <row r="229" spans="1:11" ht="80" x14ac:dyDescent="0.25">
      <c r="A229" s="14" t="s">
        <v>1506</v>
      </c>
      <c r="B229" s="14"/>
      <c r="C229" s="14"/>
      <c r="D229" s="16"/>
      <c r="E229" s="16"/>
      <c r="F229" s="14" t="s">
        <v>1832</v>
      </c>
      <c r="G229" s="14"/>
      <c r="H229" s="14"/>
      <c r="I229" s="15"/>
      <c r="J229" s="77"/>
      <c r="K229" s="92"/>
    </row>
    <row r="230" spans="1:11" ht="20" x14ac:dyDescent="0.25">
      <c r="A230" s="14" t="s">
        <v>1506</v>
      </c>
      <c r="B230" s="14" t="s">
        <v>1833</v>
      </c>
      <c r="C230" s="14" t="s">
        <v>1805</v>
      </c>
      <c r="D230" s="16">
        <v>45692</v>
      </c>
      <c r="E230" s="16"/>
      <c r="F230" s="14" t="s">
        <v>1514</v>
      </c>
      <c r="G230" s="14" t="s">
        <v>1834</v>
      </c>
      <c r="H230" s="14" t="s">
        <v>1835</v>
      </c>
      <c r="I230" s="15">
        <v>658</v>
      </c>
      <c r="J230" s="77">
        <v>2</v>
      </c>
      <c r="K230" s="92"/>
    </row>
    <row r="231" spans="1:11" ht="20" x14ac:dyDescent="0.25">
      <c r="A231" s="14" t="s">
        <v>1506</v>
      </c>
      <c r="B231" s="14" t="s">
        <v>1836</v>
      </c>
      <c r="C231" s="14" t="s">
        <v>1836</v>
      </c>
      <c r="D231" s="16">
        <v>45716</v>
      </c>
      <c r="E231" s="16"/>
      <c r="F231" s="14" t="s">
        <v>1514</v>
      </c>
      <c r="G231" s="14" t="s">
        <v>1834</v>
      </c>
      <c r="H231" s="14" t="s">
        <v>1835</v>
      </c>
      <c r="I231" s="15">
        <v>54</v>
      </c>
      <c r="J231" s="77">
        <v>2</v>
      </c>
      <c r="K231" s="92"/>
    </row>
    <row r="232" spans="1:11" ht="12.5" x14ac:dyDescent="0.25">
      <c r="A232" s="14" t="s">
        <v>1506</v>
      </c>
      <c r="B232" s="14" t="s">
        <v>1836</v>
      </c>
      <c r="C232" s="14" t="s">
        <v>1836</v>
      </c>
      <c r="D232" s="16">
        <v>45716</v>
      </c>
      <c r="E232" s="16"/>
      <c r="F232" s="14" t="s">
        <v>1510</v>
      </c>
      <c r="G232" s="14"/>
      <c r="H232" s="14" t="s">
        <v>1537</v>
      </c>
      <c r="I232" s="15">
        <v>500</v>
      </c>
      <c r="J232" s="77">
        <v>2</v>
      </c>
      <c r="K232" s="92"/>
    </row>
    <row r="233" spans="1:11" ht="12.5" x14ac:dyDescent="0.25">
      <c r="A233" s="14" t="s">
        <v>1506</v>
      </c>
      <c r="B233" s="14" t="s">
        <v>1837</v>
      </c>
      <c r="C233" s="14" t="s">
        <v>1837</v>
      </c>
      <c r="D233" s="16">
        <v>45716</v>
      </c>
      <c r="E233" s="16"/>
      <c r="F233" s="14" t="s">
        <v>1838</v>
      </c>
      <c r="G233" s="14"/>
      <c r="H233" s="14" t="s">
        <v>1839</v>
      </c>
      <c r="I233" s="15">
        <v>72</v>
      </c>
      <c r="J233" s="77">
        <v>2</v>
      </c>
      <c r="K233" s="92"/>
    </row>
    <row r="234" spans="1:11" ht="12.5" x14ac:dyDescent="0.25">
      <c r="A234" s="14" t="s">
        <v>1506</v>
      </c>
      <c r="B234" s="14" t="s">
        <v>1840</v>
      </c>
      <c r="C234" s="14" t="s">
        <v>1841</v>
      </c>
      <c r="D234" s="16">
        <v>45701</v>
      </c>
      <c r="E234" s="16"/>
      <c r="F234" s="14" t="s">
        <v>1842</v>
      </c>
      <c r="G234" s="14"/>
      <c r="H234" s="14" t="s">
        <v>1843</v>
      </c>
      <c r="I234" s="15">
        <v>120.35</v>
      </c>
      <c r="J234" s="77">
        <v>2</v>
      </c>
      <c r="K234" s="92"/>
    </row>
    <row r="235" spans="1:11" ht="20" x14ac:dyDescent="0.25">
      <c r="A235" s="14" t="s">
        <v>1506</v>
      </c>
      <c r="B235" s="14" t="s">
        <v>1844</v>
      </c>
      <c r="C235" s="14" t="s">
        <v>1845</v>
      </c>
      <c r="D235" s="16">
        <v>45700</v>
      </c>
      <c r="E235" s="16"/>
      <c r="F235" s="14" t="s">
        <v>1846</v>
      </c>
      <c r="G235" s="14" t="s">
        <v>1847</v>
      </c>
      <c r="H235" s="14" t="s">
        <v>1848</v>
      </c>
      <c r="I235" s="15">
        <v>12</v>
      </c>
      <c r="J235" s="77">
        <v>2</v>
      </c>
      <c r="K235" s="92"/>
    </row>
    <row r="236" spans="1:11" ht="80" x14ac:dyDescent="0.25">
      <c r="A236" s="14" t="s">
        <v>1506</v>
      </c>
      <c r="B236" s="14"/>
      <c r="C236" s="14"/>
      <c r="D236" s="16"/>
      <c r="E236" s="16"/>
      <c r="F236" s="14" t="s">
        <v>1849</v>
      </c>
      <c r="G236" s="14"/>
      <c r="H236" s="14"/>
      <c r="I236" s="15"/>
      <c r="J236" s="77"/>
      <c r="K236" s="92"/>
    </row>
    <row r="237" spans="1:11" ht="12.5" x14ac:dyDescent="0.25">
      <c r="A237" s="14" t="s">
        <v>1506</v>
      </c>
      <c r="B237" s="14" t="s">
        <v>1850</v>
      </c>
      <c r="C237" s="14" t="s">
        <v>1850</v>
      </c>
      <c r="D237" s="16">
        <v>45706</v>
      </c>
      <c r="E237" s="16"/>
      <c r="F237" s="14" t="s">
        <v>1514</v>
      </c>
      <c r="G237" s="14"/>
      <c r="H237" s="14" t="s">
        <v>1851</v>
      </c>
      <c r="I237" s="15">
        <v>751.5</v>
      </c>
      <c r="J237" s="77" t="s">
        <v>1512</v>
      </c>
      <c r="K237" s="92"/>
    </row>
    <row r="238" spans="1:11" ht="12.5" x14ac:dyDescent="0.25">
      <c r="A238" s="14" t="s">
        <v>1506</v>
      </c>
      <c r="B238" s="14" t="s">
        <v>1852</v>
      </c>
      <c r="C238" s="14" t="s">
        <v>1852</v>
      </c>
      <c r="D238" s="16">
        <v>45716</v>
      </c>
      <c r="E238" s="16"/>
      <c r="F238" s="14" t="s">
        <v>1510</v>
      </c>
      <c r="G238" s="14"/>
      <c r="H238" s="14" t="s">
        <v>1853</v>
      </c>
      <c r="I238" s="15">
        <v>375</v>
      </c>
      <c r="J238" s="77" t="s">
        <v>1512</v>
      </c>
      <c r="K238" s="92"/>
    </row>
    <row r="239" spans="1:11" ht="12.5" x14ac:dyDescent="0.25">
      <c r="A239" s="14" t="s">
        <v>1506</v>
      </c>
      <c r="B239" s="14" t="s">
        <v>1852</v>
      </c>
      <c r="C239" s="14" t="s">
        <v>1852</v>
      </c>
      <c r="D239" s="16">
        <v>45716</v>
      </c>
      <c r="E239" s="16"/>
      <c r="F239" s="14" t="s">
        <v>1517</v>
      </c>
      <c r="G239" s="14"/>
      <c r="H239" s="14" t="s">
        <v>1854</v>
      </c>
      <c r="I239" s="15">
        <v>65</v>
      </c>
      <c r="J239" s="77" t="s">
        <v>1512</v>
      </c>
      <c r="K239" s="92"/>
    </row>
    <row r="240" spans="1:11" ht="12.5" x14ac:dyDescent="0.25">
      <c r="A240" s="14" t="s">
        <v>1506</v>
      </c>
      <c r="B240" s="14" t="s">
        <v>1852</v>
      </c>
      <c r="C240" s="14" t="s">
        <v>1852</v>
      </c>
      <c r="D240" s="16">
        <v>45716</v>
      </c>
      <c r="E240" s="16"/>
      <c r="F240" s="14" t="s">
        <v>1838</v>
      </c>
      <c r="G240" s="14"/>
      <c r="H240" s="14" t="s">
        <v>1855</v>
      </c>
      <c r="I240" s="15">
        <v>45</v>
      </c>
      <c r="J240" s="77" t="s">
        <v>1512</v>
      </c>
      <c r="K240" s="92"/>
    </row>
    <row r="241" spans="1:11" ht="20" x14ac:dyDescent="0.25">
      <c r="A241" s="14" t="s">
        <v>1506</v>
      </c>
      <c r="B241" s="14" t="s">
        <v>1856</v>
      </c>
      <c r="C241" s="14" t="s">
        <v>1857</v>
      </c>
      <c r="D241" s="16">
        <v>45706</v>
      </c>
      <c r="E241" s="16"/>
      <c r="F241" s="14" t="s">
        <v>1858</v>
      </c>
      <c r="G241" s="14" t="s">
        <v>1552</v>
      </c>
      <c r="H241" s="14" t="s">
        <v>1859</v>
      </c>
      <c r="I241" s="15">
        <v>95.23</v>
      </c>
      <c r="J241" s="77" t="s">
        <v>1512</v>
      </c>
      <c r="K241" s="92"/>
    </row>
    <row r="242" spans="1:11" ht="12.5" x14ac:dyDescent="0.25">
      <c r="A242" s="14" t="s">
        <v>1506</v>
      </c>
      <c r="B242" s="14" t="s">
        <v>1860</v>
      </c>
      <c r="C242" s="14" t="s">
        <v>1861</v>
      </c>
      <c r="D242" s="16">
        <v>45705</v>
      </c>
      <c r="E242" s="16"/>
      <c r="F242" s="14" t="s">
        <v>1858</v>
      </c>
      <c r="G242" s="14" t="s">
        <v>1544</v>
      </c>
      <c r="H242" s="14" t="s">
        <v>1862</v>
      </c>
      <c r="I242" s="15">
        <v>75.42</v>
      </c>
      <c r="J242" s="77" t="s">
        <v>1512</v>
      </c>
      <c r="K242" s="92"/>
    </row>
    <row r="243" spans="1:11" ht="20" x14ac:dyDescent="0.25">
      <c r="A243" s="14" t="s">
        <v>1506</v>
      </c>
      <c r="B243" s="14" t="s">
        <v>1863</v>
      </c>
      <c r="C243" s="14" t="s">
        <v>1864</v>
      </c>
      <c r="D243" s="16">
        <v>45706</v>
      </c>
      <c r="E243" s="16"/>
      <c r="F243" s="14" t="s">
        <v>1804</v>
      </c>
      <c r="G243" s="14" t="s">
        <v>1685</v>
      </c>
      <c r="H243" s="14" t="s">
        <v>1865</v>
      </c>
      <c r="I243" s="15">
        <v>12.4</v>
      </c>
      <c r="J243" s="77" t="s">
        <v>1512</v>
      </c>
      <c r="K243" s="92"/>
    </row>
    <row r="244" spans="1:11" ht="80" x14ac:dyDescent="0.25">
      <c r="A244" s="14" t="s">
        <v>1506</v>
      </c>
      <c r="B244" s="14"/>
      <c r="C244" s="14"/>
      <c r="D244" s="16"/>
      <c r="E244" s="16"/>
      <c r="F244" s="14" t="s">
        <v>1866</v>
      </c>
      <c r="G244" s="14"/>
      <c r="H244" s="14"/>
      <c r="I244" s="15"/>
      <c r="J244" s="77"/>
      <c r="K244" s="92"/>
    </row>
    <row r="245" spans="1:11" ht="12.5" x14ac:dyDescent="0.25">
      <c r="A245" s="14" t="s">
        <v>1506</v>
      </c>
      <c r="B245" s="14" t="s">
        <v>1867</v>
      </c>
      <c r="C245" s="14" t="s">
        <v>1868</v>
      </c>
      <c r="D245" s="16">
        <v>45708</v>
      </c>
      <c r="E245" s="16"/>
      <c r="F245" s="14" t="s">
        <v>1869</v>
      </c>
      <c r="G245" s="14" t="s">
        <v>1544</v>
      </c>
      <c r="H245" s="14" t="s">
        <v>1870</v>
      </c>
      <c r="I245" s="15">
        <v>94.75</v>
      </c>
      <c r="J245" s="77">
        <v>3</v>
      </c>
      <c r="K245" s="92"/>
    </row>
    <row r="246" spans="1:11" ht="12.5" x14ac:dyDescent="0.25">
      <c r="A246" s="14" t="s">
        <v>1506</v>
      </c>
      <c r="B246" s="14" t="s">
        <v>1871</v>
      </c>
      <c r="C246" s="14" t="s">
        <v>1872</v>
      </c>
      <c r="D246" s="16">
        <v>45709</v>
      </c>
      <c r="E246" s="16"/>
      <c r="F246" s="14" t="s">
        <v>1873</v>
      </c>
      <c r="G246" s="14" t="s">
        <v>1544</v>
      </c>
      <c r="H246" s="14" t="s">
        <v>1874</v>
      </c>
      <c r="I246" s="15">
        <v>75.099999999999994</v>
      </c>
      <c r="J246" s="77">
        <v>3</v>
      </c>
      <c r="K246" s="92"/>
    </row>
    <row r="247" spans="1:11" ht="12.5" x14ac:dyDescent="0.25">
      <c r="A247" s="14" t="s">
        <v>1506</v>
      </c>
      <c r="B247" s="14" t="s">
        <v>1871</v>
      </c>
      <c r="C247" s="14" t="s">
        <v>1872</v>
      </c>
      <c r="D247" s="16">
        <v>45709</v>
      </c>
      <c r="E247" s="16"/>
      <c r="F247" s="14" t="s">
        <v>1875</v>
      </c>
      <c r="G247" s="14" t="s">
        <v>1544</v>
      </c>
      <c r="H247" s="14" t="s">
        <v>1874</v>
      </c>
      <c r="I247" s="15">
        <v>12.4</v>
      </c>
      <c r="J247" s="77">
        <v>3</v>
      </c>
      <c r="K247" s="92"/>
    </row>
    <row r="248" spans="1:11" ht="20" x14ac:dyDescent="0.25">
      <c r="A248" s="14" t="s">
        <v>1506</v>
      </c>
      <c r="B248" s="14" t="s">
        <v>1876</v>
      </c>
      <c r="C248" s="14" t="s">
        <v>1877</v>
      </c>
      <c r="D248" s="16">
        <v>45712</v>
      </c>
      <c r="E248" s="16"/>
      <c r="F248" s="14" t="s">
        <v>1878</v>
      </c>
      <c r="G248" s="14" t="s">
        <v>1552</v>
      </c>
      <c r="H248" s="14" t="s">
        <v>1879</v>
      </c>
      <c r="I248" s="15">
        <v>66.39</v>
      </c>
      <c r="J248" s="77">
        <v>3</v>
      </c>
      <c r="K248" s="92"/>
    </row>
    <row r="249" spans="1:11" ht="12.5" x14ac:dyDescent="0.25">
      <c r="A249" s="14" t="s">
        <v>1506</v>
      </c>
      <c r="B249" s="14" t="s">
        <v>1880</v>
      </c>
      <c r="C249" s="14" t="s">
        <v>1881</v>
      </c>
      <c r="D249" s="16">
        <v>45713</v>
      </c>
      <c r="E249" s="16"/>
      <c r="F249" s="14" t="s">
        <v>1882</v>
      </c>
      <c r="G249" s="14" t="s">
        <v>1544</v>
      </c>
      <c r="H249" s="14" t="s">
        <v>1883</v>
      </c>
      <c r="I249" s="15">
        <v>70.319999999999993</v>
      </c>
      <c r="J249" s="77">
        <v>3</v>
      </c>
      <c r="K249" s="92"/>
    </row>
    <row r="250" spans="1:11" ht="20" x14ac:dyDescent="0.25">
      <c r="A250" s="14" t="s">
        <v>1506</v>
      </c>
      <c r="B250" s="14" t="s">
        <v>1884</v>
      </c>
      <c r="C250" s="14" t="s">
        <v>1885</v>
      </c>
      <c r="D250" s="16">
        <v>45713</v>
      </c>
      <c r="E250" s="16"/>
      <c r="F250" s="14" t="s">
        <v>1886</v>
      </c>
      <c r="G250" s="14" t="s">
        <v>1552</v>
      </c>
      <c r="H250" s="14" t="s">
        <v>1879</v>
      </c>
      <c r="I250" s="15">
        <v>114.35</v>
      </c>
      <c r="J250" s="77">
        <v>3</v>
      </c>
      <c r="K250" s="92"/>
    </row>
    <row r="251" spans="1:11" ht="12.5" x14ac:dyDescent="0.25">
      <c r="A251" s="14" t="s">
        <v>1506</v>
      </c>
      <c r="B251" s="14" t="s">
        <v>1887</v>
      </c>
      <c r="C251" s="14" t="s">
        <v>1888</v>
      </c>
      <c r="D251" s="16">
        <v>45713</v>
      </c>
      <c r="E251" s="16"/>
      <c r="F251" s="14" t="s">
        <v>1889</v>
      </c>
      <c r="G251" s="14" t="s">
        <v>1544</v>
      </c>
      <c r="H251" s="14" t="s">
        <v>1870</v>
      </c>
      <c r="I251" s="15">
        <v>69.599999999999994</v>
      </c>
      <c r="J251" s="77">
        <v>3</v>
      </c>
      <c r="K251" s="92"/>
    </row>
    <row r="252" spans="1:11" ht="80" x14ac:dyDescent="0.25">
      <c r="A252" s="14" t="s">
        <v>1506</v>
      </c>
      <c r="B252" s="14"/>
      <c r="C252" s="14"/>
      <c r="D252" s="16"/>
      <c r="E252" s="16"/>
      <c r="F252" s="14" t="s">
        <v>1890</v>
      </c>
      <c r="G252" s="14"/>
      <c r="H252" s="14"/>
      <c r="I252" s="15"/>
      <c r="J252" s="77"/>
      <c r="K252" s="92"/>
    </row>
    <row r="253" spans="1:11" ht="12.5" x14ac:dyDescent="0.25">
      <c r="A253" s="14" t="s">
        <v>1506</v>
      </c>
      <c r="B253" s="14" t="s">
        <v>1891</v>
      </c>
      <c r="C253" s="14" t="s">
        <v>1892</v>
      </c>
      <c r="D253" s="16">
        <v>45701</v>
      </c>
      <c r="E253" s="16"/>
      <c r="F253" s="14" t="s">
        <v>1893</v>
      </c>
      <c r="G253" s="14" t="s">
        <v>1544</v>
      </c>
      <c r="H253" s="14" t="s">
        <v>1894</v>
      </c>
      <c r="I253" s="15">
        <v>116.01</v>
      </c>
      <c r="J253" s="77">
        <v>2</v>
      </c>
      <c r="K253" s="92"/>
    </row>
    <row r="254" spans="1:11" ht="12.5" x14ac:dyDescent="0.25">
      <c r="A254" s="14" t="s">
        <v>1506</v>
      </c>
      <c r="B254" s="14" t="s">
        <v>1895</v>
      </c>
      <c r="C254" s="14" t="s">
        <v>1896</v>
      </c>
      <c r="D254" s="16">
        <v>45701</v>
      </c>
      <c r="E254" s="16"/>
      <c r="F254" s="14" t="s">
        <v>1897</v>
      </c>
      <c r="G254" s="14" t="s">
        <v>1544</v>
      </c>
      <c r="H254" s="14" t="s">
        <v>1894</v>
      </c>
      <c r="I254" s="15">
        <v>50.07</v>
      </c>
      <c r="J254" s="77">
        <v>2</v>
      </c>
      <c r="K254" s="92"/>
    </row>
    <row r="255" spans="1:11" ht="20" x14ac:dyDescent="0.25">
      <c r="A255" s="14" t="s">
        <v>1506</v>
      </c>
      <c r="B255" s="14" t="s">
        <v>1898</v>
      </c>
      <c r="C255" s="14" t="s">
        <v>1899</v>
      </c>
      <c r="D255" s="16">
        <v>45705</v>
      </c>
      <c r="E255" s="16"/>
      <c r="F255" s="14" t="s">
        <v>1900</v>
      </c>
      <c r="G255" s="14" t="s">
        <v>1901</v>
      </c>
      <c r="H255" s="14" t="s">
        <v>1902</v>
      </c>
      <c r="I255" s="15">
        <v>127.35</v>
      </c>
      <c r="J255" s="77">
        <v>2</v>
      </c>
      <c r="K255" s="92"/>
    </row>
    <row r="256" spans="1:11" ht="20" x14ac:dyDescent="0.25">
      <c r="A256" s="14" t="s">
        <v>1506</v>
      </c>
      <c r="B256" s="14" t="s">
        <v>1903</v>
      </c>
      <c r="C256" s="14" t="s">
        <v>1904</v>
      </c>
      <c r="D256" s="16">
        <v>45705</v>
      </c>
      <c r="E256" s="16"/>
      <c r="F256" s="14" t="s">
        <v>1905</v>
      </c>
      <c r="G256" s="14" t="s">
        <v>1906</v>
      </c>
      <c r="H256" s="14" t="s">
        <v>1907</v>
      </c>
      <c r="I256" s="15">
        <v>30</v>
      </c>
      <c r="J256" s="77">
        <v>2</v>
      </c>
      <c r="K256" s="92"/>
    </row>
    <row r="257" spans="1:11" ht="80" x14ac:dyDescent="0.25">
      <c r="A257" s="14" t="s">
        <v>1506</v>
      </c>
      <c r="B257" s="14"/>
      <c r="C257" s="14"/>
      <c r="D257" s="16"/>
      <c r="E257" s="16"/>
      <c r="F257" s="14" t="s">
        <v>1908</v>
      </c>
      <c r="G257" s="14"/>
      <c r="H257" s="14"/>
      <c r="I257" s="15"/>
      <c r="J257" s="77"/>
      <c r="K257" s="92"/>
    </row>
    <row r="258" spans="1:11" ht="12.5" x14ac:dyDescent="0.25">
      <c r="A258" s="14" t="s">
        <v>1506</v>
      </c>
      <c r="B258" s="14" t="s">
        <v>1909</v>
      </c>
      <c r="C258" s="14" t="s">
        <v>1909</v>
      </c>
      <c r="D258" s="16">
        <v>45747</v>
      </c>
      <c r="E258" s="16"/>
      <c r="F258" s="14" t="s">
        <v>1510</v>
      </c>
      <c r="G258" s="14"/>
      <c r="H258" s="14" t="s">
        <v>1565</v>
      </c>
      <c r="I258" s="15">
        <v>2125</v>
      </c>
      <c r="J258" s="77" t="s">
        <v>1512</v>
      </c>
      <c r="K258" s="92"/>
    </row>
    <row r="259" spans="1:11" ht="20" x14ac:dyDescent="0.25">
      <c r="A259" s="14" t="s">
        <v>1506</v>
      </c>
      <c r="B259" s="14" t="s">
        <v>1909</v>
      </c>
      <c r="C259" s="14" t="s">
        <v>1910</v>
      </c>
      <c r="D259" s="16">
        <v>45747</v>
      </c>
      <c r="E259" s="16"/>
      <c r="F259" s="14" t="s">
        <v>1514</v>
      </c>
      <c r="G259" s="14" t="s">
        <v>1515</v>
      </c>
      <c r="H259" s="14" t="s">
        <v>1911</v>
      </c>
      <c r="I259" s="15">
        <v>2730</v>
      </c>
      <c r="J259" s="77" t="s">
        <v>1512</v>
      </c>
      <c r="K259" s="92"/>
    </row>
    <row r="260" spans="1:11" ht="12.5" x14ac:dyDescent="0.25">
      <c r="A260" s="14" t="s">
        <v>1506</v>
      </c>
      <c r="B260" s="14" t="s">
        <v>1909</v>
      </c>
      <c r="C260" s="14" t="s">
        <v>1909</v>
      </c>
      <c r="D260" s="16">
        <v>45747</v>
      </c>
      <c r="E260" s="16"/>
      <c r="F260" s="14" t="s">
        <v>1517</v>
      </c>
      <c r="G260" s="14"/>
      <c r="H260" s="14" t="s">
        <v>1912</v>
      </c>
      <c r="I260" s="15">
        <v>165</v>
      </c>
      <c r="J260" s="77" t="s">
        <v>1512</v>
      </c>
      <c r="K260" s="92"/>
    </row>
    <row r="261" spans="1:11" ht="12.5" x14ac:dyDescent="0.25">
      <c r="A261" s="14" t="s">
        <v>1506</v>
      </c>
      <c r="B261" s="14" t="s">
        <v>1909</v>
      </c>
      <c r="C261" s="14" t="s">
        <v>1909</v>
      </c>
      <c r="D261" s="16">
        <v>45747</v>
      </c>
      <c r="E261" s="16"/>
      <c r="F261" s="14" t="s">
        <v>1517</v>
      </c>
      <c r="G261" s="14"/>
      <c r="H261" s="14" t="s">
        <v>1912</v>
      </c>
      <c r="I261" s="15">
        <v>165</v>
      </c>
      <c r="J261" s="77" t="s">
        <v>1512</v>
      </c>
      <c r="K261" s="92"/>
    </row>
    <row r="262" spans="1:11" ht="20" x14ac:dyDescent="0.25">
      <c r="A262" s="14" t="s">
        <v>1506</v>
      </c>
      <c r="B262" s="14" t="s">
        <v>1913</v>
      </c>
      <c r="C262" s="14" t="s">
        <v>1914</v>
      </c>
      <c r="D262" s="16">
        <v>45719</v>
      </c>
      <c r="E262" s="16"/>
      <c r="F262" s="14" t="s">
        <v>1915</v>
      </c>
      <c r="G262" s="14" t="s">
        <v>1528</v>
      </c>
      <c r="H262" s="14" t="s">
        <v>1529</v>
      </c>
      <c r="I262" s="15">
        <v>99.96</v>
      </c>
      <c r="J262" s="77" t="s">
        <v>1512</v>
      </c>
      <c r="K262" s="92"/>
    </row>
    <row r="263" spans="1:11" ht="20" x14ac:dyDescent="0.25">
      <c r="A263" s="14" t="s">
        <v>1506</v>
      </c>
      <c r="B263" s="14" t="s">
        <v>1916</v>
      </c>
      <c r="C263" s="14" t="s">
        <v>1917</v>
      </c>
      <c r="D263" s="16">
        <v>45720</v>
      </c>
      <c r="E263" s="16"/>
      <c r="F263" s="14" t="s">
        <v>1918</v>
      </c>
      <c r="G263" s="14" t="s">
        <v>1533</v>
      </c>
      <c r="H263" s="14" t="s">
        <v>1919</v>
      </c>
      <c r="I263" s="15">
        <v>109.45</v>
      </c>
      <c r="J263" s="77" t="s">
        <v>1512</v>
      </c>
      <c r="K263" s="92"/>
    </row>
    <row r="264" spans="1:11" ht="20" x14ac:dyDescent="0.25">
      <c r="A264" s="14" t="s">
        <v>1506</v>
      </c>
      <c r="B264" s="14" t="s">
        <v>1920</v>
      </c>
      <c r="C264" s="14" t="s">
        <v>1921</v>
      </c>
      <c r="D264" s="16">
        <v>45720</v>
      </c>
      <c r="E264" s="16"/>
      <c r="F264" s="14" t="s">
        <v>1922</v>
      </c>
      <c r="G264" s="14" t="s">
        <v>1923</v>
      </c>
      <c r="H264" s="14" t="s">
        <v>1924</v>
      </c>
      <c r="I264" s="15">
        <v>106.02</v>
      </c>
      <c r="J264" s="77" t="s">
        <v>1512</v>
      </c>
      <c r="K264" s="92"/>
    </row>
    <row r="265" spans="1:11" ht="12.5" x14ac:dyDescent="0.25">
      <c r="A265" s="14" t="s">
        <v>1506</v>
      </c>
      <c r="B265" s="14" t="s">
        <v>1925</v>
      </c>
      <c r="C265" s="14" t="s">
        <v>1926</v>
      </c>
      <c r="D265" s="16">
        <v>45728</v>
      </c>
      <c r="E265" s="16"/>
      <c r="F265" s="14" t="s">
        <v>1927</v>
      </c>
      <c r="G265" s="14" t="s">
        <v>1544</v>
      </c>
      <c r="H265" s="14" t="s">
        <v>1545</v>
      </c>
      <c r="I265" s="15">
        <v>91.34</v>
      </c>
      <c r="J265" s="77" t="s">
        <v>1512</v>
      </c>
      <c r="K265" s="92"/>
    </row>
    <row r="266" spans="1:11" ht="20" x14ac:dyDescent="0.25">
      <c r="A266" s="14" t="s">
        <v>1506</v>
      </c>
      <c r="B266" s="14" t="s">
        <v>1928</v>
      </c>
      <c r="C266" s="14" t="s">
        <v>1929</v>
      </c>
      <c r="D266" s="16">
        <v>45708</v>
      </c>
      <c r="E266" s="16"/>
      <c r="F266" s="14" t="s">
        <v>1930</v>
      </c>
      <c r="G266" s="14" t="s">
        <v>1931</v>
      </c>
      <c r="H266" s="14" t="s">
        <v>1529</v>
      </c>
      <c r="I266" s="15">
        <v>126.28</v>
      </c>
      <c r="J266" s="77" t="s">
        <v>1512</v>
      </c>
      <c r="K266" s="92"/>
    </row>
    <row r="267" spans="1:11" ht="12.5" x14ac:dyDescent="0.25">
      <c r="A267" s="14" t="s">
        <v>1506</v>
      </c>
      <c r="B267" s="14" t="s">
        <v>1932</v>
      </c>
      <c r="C267" s="14" t="s">
        <v>1933</v>
      </c>
      <c r="D267" s="16">
        <v>45700</v>
      </c>
      <c r="E267" s="16"/>
      <c r="F267" s="14" t="s">
        <v>1934</v>
      </c>
      <c r="G267" s="14"/>
      <c r="H267" s="14" t="s">
        <v>1935</v>
      </c>
      <c r="I267" s="15">
        <v>998.5</v>
      </c>
      <c r="J267" s="77" t="s">
        <v>1512</v>
      </c>
      <c r="K267" s="92"/>
    </row>
    <row r="268" spans="1:11" ht="110" x14ac:dyDescent="0.25">
      <c r="A268" s="14" t="s">
        <v>1506</v>
      </c>
      <c r="B268" s="14"/>
      <c r="C268" s="14"/>
      <c r="D268" s="16"/>
      <c r="E268" s="16"/>
      <c r="F268" s="14" t="s">
        <v>1936</v>
      </c>
      <c r="G268" s="14"/>
      <c r="H268" s="14"/>
      <c r="I268" s="15"/>
      <c r="J268" s="77"/>
      <c r="K268" s="92"/>
    </row>
    <row r="269" spans="1:11" ht="12.5" x14ac:dyDescent="0.25">
      <c r="A269" s="14" t="s">
        <v>1506</v>
      </c>
      <c r="B269" s="14" t="s">
        <v>1937</v>
      </c>
      <c r="C269" s="14" t="s">
        <v>1938</v>
      </c>
      <c r="D269" s="16">
        <v>45747</v>
      </c>
      <c r="E269" s="16"/>
      <c r="F269" s="14" t="s">
        <v>1939</v>
      </c>
      <c r="G269" s="14" t="s">
        <v>1940</v>
      </c>
      <c r="H269" s="14" t="s">
        <v>1941</v>
      </c>
      <c r="I269" s="15">
        <v>297.60000000000002</v>
      </c>
      <c r="J269" s="77">
        <v>1</v>
      </c>
      <c r="K269" s="92"/>
    </row>
    <row r="270" spans="1:11" ht="80" x14ac:dyDescent="0.25">
      <c r="A270" s="14" t="s">
        <v>1506</v>
      </c>
      <c r="B270" s="14"/>
      <c r="C270" s="14"/>
      <c r="D270" s="16"/>
      <c r="E270" s="16"/>
      <c r="F270" s="14" t="s">
        <v>1942</v>
      </c>
      <c r="G270" s="14"/>
      <c r="H270" s="14"/>
      <c r="I270" s="15"/>
      <c r="J270" s="77"/>
      <c r="K270" s="92"/>
    </row>
    <row r="271" spans="1:11" ht="12.5" x14ac:dyDescent="0.25">
      <c r="A271" s="14" t="s">
        <v>1506</v>
      </c>
      <c r="B271" s="14" t="s">
        <v>1943</v>
      </c>
      <c r="C271" s="14" t="s">
        <v>1944</v>
      </c>
      <c r="D271" s="16">
        <v>45714</v>
      </c>
      <c r="E271" s="16"/>
      <c r="F271" s="14" t="s">
        <v>1945</v>
      </c>
      <c r="G271" s="14" t="s">
        <v>1544</v>
      </c>
      <c r="H271" s="14" t="s">
        <v>1545</v>
      </c>
      <c r="I271" s="15">
        <v>51.97</v>
      </c>
      <c r="J271" s="77" t="s">
        <v>1651</v>
      </c>
      <c r="K271" s="92"/>
    </row>
    <row r="272" spans="1:11" ht="12.5" x14ac:dyDescent="0.25">
      <c r="A272" s="14" t="s">
        <v>1506</v>
      </c>
      <c r="B272" s="14" t="s">
        <v>1946</v>
      </c>
      <c r="C272" s="14" t="s">
        <v>1947</v>
      </c>
      <c r="D272" s="16">
        <v>45719</v>
      </c>
      <c r="E272" s="16"/>
      <c r="F272" s="14" t="s">
        <v>1948</v>
      </c>
      <c r="G272" s="14" t="s">
        <v>1544</v>
      </c>
      <c r="H272" s="14" t="s">
        <v>1545</v>
      </c>
      <c r="I272" s="15">
        <v>78.48</v>
      </c>
      <c r="J272" s="77" t="s">
        <v>1651</v>
      </c>
      <c r="K272" s="92"/>
    </row>
    <row r="273" spans="1:11" ht="12.5" x14ac:dyDescent="0.25">
      <c r="A273" s="14" t="s">
        <v>1506</v>
      </c>
      <c r="B273" s="14" t="s">
        <v>1949</v>
      </c>
      <c r="C273" s="14" t="s">
        <v>1950</v>
      </c>
      <c r="D273" s="16">
        <v>45719</v>
      </c>
      <c r="E273" s="16"/>
      <c r="F273" s="14" t="s">
        <v>1951</v>
      </c>
      <c r="G273" s="14" t="s">
        <v>1544</v>
      </c>
      <c r="H273" s="14" t="s">
        <v>1545</v>
      </c>
      <c r="I273" s="15">
        <v>58.05</v>
      </c>
      <c r="J273" s="77" t="s">
        <v>1651</v>
      </c>
      <c r="K273" s="92"/>
    </row>
    <row r="274" spans="1:11" ht="12.5" x14ac:dyDescent="0.25">
      <c r="A274" s="14" t="s">
        <v>1506</v>
      </c>
      <c r="B274" s="14" t="s">
        <v>1952</v>
      </c>
      <c r="C274" s="14" t="s">
        <v>1953</v>
      </c>
      <c r="D274" s="16">
        <v>45721</v>
      </c>
      <c r="E274" s="16"/>
      <c r="F274" s="14" t="s">
        <v>1657</v>
      </c>
      <c r="G274" s="14" t="s">
        <v>1544</v>
      </c>
      <c r="H274" s="14" t="s">
        <v>1545</v>
      </c>
      <c r="I274" s="15">
        <v>55.31</v>
      </c>
      <c r="J274" s="77" t="s">
        <v>1651</v>
      </c>
      <c r="K274" s="92"/>
    </row>
    <row r="275" spans="1:11" ht="12.5" x14ac:dyDescent="0.25">
      <c r="A275" s="14" t="s">
        <v>1506</v>
      </c>
      <c r="B275" s="14" t="s">
        <v>1954</v>
      </c>
      <c r="C275" s="14" t="s">
        <v>1955</v>
      </c>
      <c r="D275" s="16">
        <v>45721</v>
      </c>
      <c r="E275" s="16"/>
      <c r="F275" s="14" t="s">
        <v>1956</v>
      </c>
      <c r="G275" s="14" t="s">
        <v>1544</v>
      </c>
      <c r="H275" s="14" t="s">
        <v>1545</v>
      </c>
      <c r="I275" s="15">
        <v>54.81</v>
      </c>
      <c r="J275" s="77" t="s">
        <v>1651</v>
      </c>
      <c r="K275" s="92"/>
    </row>
    <row r="276" spans="1:11" ht="12.5" x14ac:dyDescent="0.25">
      <c r="A276" s="14" t="s">
        <v>1506</v>
      </c>
      <c r="B276" s="14" t="s">
        <v>1957</v>
      </c>
      <c r="C276" s="14" t="s">
        <v>1958</v>
      </c>
      <c r="D276" s="16">
        <v>45713</v>
      </c>
      <c r="E276" s="16"/>
      <c r="F276" s="14" t="s">
        <v>1959</v>
      </c>
      <c r="G276" s="14" t="s">
        <v>1960</v>
      </c>
      <c r="H276" s="14" t="s">
        <v>1961</v>
      </c>
      <c r="I276" s="15">
        <v>15.16</v>
      </c>
      <c r="J276" s="77" t="s">
        <v>1651</v>
      </c>
      <c r="K276" s="92"/>
    </row>
    <row r="277" spans="1:11" ht="12.5" x14ac:dyDescent="0.25">
      <c r="A277" s="14" t="s">
        <v>1506</v>
      </c>
      <c r="B277" s="14"/>
      <c r="C277" s="14"/>
      <c r="D277" s="16"/>
      <c r="E277" s="16"/>
      <c r="F277" s="14" t="s">
        <v>1962</v>
      </c>
      <c r="G277" s="14"/>
      <c r="H277" s="14"/>
      <c r="I277" s="15"/>
      <c r="J277" s="77"/>
      <c r="K277" s="92"/>
    </row>
    <row r="278" spans="1:11" ht="12.5" x14ac:dyDescent="0.25">
      <c r="A278" s="14" t="s">
        <v>1506</v>
      </c>
      <c r="B278" s="14" t="s">
        <v>1963</v>
      </c>
      <c r="C278" s="14" t="s">
        <v>1964</v>
      </c>
      <c r="D278" s="16">
        <v>45769</v>
      </c>
      <c r="E278" s="16"/>
      <c r="F278" s="14" t="s">
        <v>1965</v>
      </c>
      <c r="G278" s="14" t="s">
        <v>1966</v>
      </c>
      <c r="H278" s="14" t="s">
        <v>1967</v>
      </c>
      <c r="I278" s="15">
        <v>184.5</v>
      </c>
      <c r="J278" s="77">
        <v>4</v>
      </c>
      <c r="K278" s="92"/>
    </row>
    <row r="279" spans="1:11" ht="12.5" x14ac:dyDescent="0.25">
      <c r="A279" s="14" t="s">
        <v>1506</v>
      </c>
      <c r="B279" s="14"/>
      <c r="C279" s="14"/>
      <c r="D279" s="16"/>
      <c r="E279" s="16"/>
      <c r="F279" s="14" t="s">
        <v>1968</v>
      </c>
      <c r="G279" s="14"/>
      <c r="H279" s="14"/>
      <c r="I279" s="15"/>
      <c r="J279" s="77"/>
      <c r="K279" s="92"/>
    </row>
    <row r="280" spans="1:11" ht="12.5" x14ac:dyDescent="0.25">
      <c r="A280" s="14" t="s">
        <v>1506</v>
      </c>
      <c r="B280" s="14" t="s">
        <v>1969</v>
      </c>
      <c r="C280" s="14" t="s">
        <v>1970</v>
      </c>
      <c r="D280" s="16">
        <v>45692</v>
      </c>
      <c r="E280" s="16"/>
      <c r="F280" s="14" t="s">
        <v>1971</v>
      </c>
      <c r="G280" s="14" t="s">
        <v>1972</v>
      </c>
      <c r="H280" s="14" t="s">
        <v>1973</v>
      </c>
      <c r="I280" s="15">
        <v>90</v>
      </c>
      <c r="J280" s="77" t="s">
        <v>1974</v>
      </c>
      <c r="K280" s="92"/>
    </row>
    <row r="281" spans="1:11" ht="12.5" x14ac:dyDescent="0.25">
      <c r="A281" s="14" t="s">
        <v>1506</v>
      </c>
      <c r="B281" s="14" t="s">
        <v>1975</v>
      </c>
      <c r="C281" s="14" t="s">
        <v>1976</v>
      </c>
      <c r="D281" s="16">
        <v>45700</v>
      </c>
      <c r="E281" s="16"/>
      <c r="F281" s="14" t="s">
        <v>1977</v>
      </c>
      <c r="G281" s="14" t="s">
        <v>1972</v>
      </c>
      <c r="H281" s="14" t="s">
        <v>1973</v>
      </c>
      <c r="I281" s="15">
        <v>90</v>
      </c>
      <c r="J281" s="77" t="s">
        <v>1974</v>
      </c>
      <c r="K281" s="92"/>
    </row>
    <row r="282" spans="1:11" ht="12.5" x14ac:dyDescent="0.25">
      <c r="A282" s="14" t="s">
        <v>1506</v>
      </c>
      <c r="B282" s="14"/>
      <c r="C282" s="14"/>
      <c r="D282" s="16"/>
      <c r="E282" s="16"/>
      <c r="F282" s="14" t="s">
        <v>1978</v>
      </c>
      <c r="G282" s="14"/>
      <c r="H282" s="14"/>
      <c r="I282" s="15"/>
      <c r="J282" s="77"/>
      <c r="K282" s="92"/>
    </row>
    <row r="283" spans="1:11" ht="20" x14ac:dyDescent="0.25">
      <c r="A283" s="14" t="s">
        <v>1506</v>
      </c>
      <c r="B283" s="14" t="s">
        <v>1979</v>
      </c>
      <c r="C283" s="14" t="s">
        <v>1980</v>
      </c>
      <c r="D283" s="16">
        <v>45713</v>
      </c>
      <c r="E283" s="16"/>
      <c r="F283" s="14" t="s">
        <v>1981</v>
      </c>
      <c r="G283" s="14" t="s">
        <v>1982</v>
      </c>
      <c r="H283" s="14" t="s">
        <v>1983</v>
      </c>
      <c r="I283" s="15">
        <v>512</v>
      </c>
      <c r="J283" s="77">
        <v>2</v>
      </c>
      <c r="K283" s="92"/>
    </row>
    <row r="284" spans="1:11" ht="12.5" x14ac:dyDescent="0.25">
      <c r="A284" s="14" t="s">
        <v>1506</v>
      </c>
      <c r="B284" s="14" t="s">
        <v>1984</v>
      </c>
      <c r="C284" s="14" t="s">
        <v>1985</v>
      </c>
      <c r="D284" s="16">
        <v>45771</v>
      </c>
      <c r="E284" s="16"/>
      <c r="F284" s="14" t="s">
        <v>1986</v>
      </c>
      <c r="G284" s="14" t="s">
        <v>1987</v>
      </c>
      <c r="H284" s="14" t="s">
        <v>1988</v>
      </c>
      <c r="I284" s="15">
        <v>35.9</v>
      </c>
      <c r="J284" s="77">
        <v>2</v>
      </c>
      <c r="K284" s="92"/>
    </row>
    <row r="285" spans="1:11" ht="20" x14ac:dyDescent="0.25">
      <c r="A285" s="14" t="s">
        <v>1506</v>
      </c>
      <c r="B285" s="14"/>
      <c r="C285" s="14"/>
      <c r="D285" s="16"/>
      <c r="E285" s="16"/>
      <c r="F285" s="14" t="s">
        <v>1989</v>
      </c>
      <c r="G285" s="14"/>
      <c r="H285" s="14"/>
      <c r="I285" s="15"/>
      <c r="J285" s="77"/>
      <c r="K285" s="92"/>
    </row>
    <row r="286" spans="1:11" ht="40" x14ac:dyDescent="0.25">
      <c r="A286" s="14" t="s">
        <v>1506</v>
      </c>
      <c r="B286" s="14" t="s">
        <v>1990</v>
      </c>
      <c r="C286" s="14" t="s">
        <v>1990</v>
      </c>
      <c r="D286" s="16">
        <v>45701</v>
      </c>
      <c r="E286" s="16">
        <v>45777</v>
      </c>
      <c r="F286" s="14" t="s">
        <v>1991</v>
      </c>
      <c r="G286" s="14"/>
      <c r="H286" s="14" t="s">
        <v>1992</v>
      </c>
      <c r="I286" s="15">
        <v>581.54999999999995</v>
      </c>
      <c r="J286" s="77">
        <v>3</v>
      </c>
      <c r="K286" s="92"/>
    </row>
    <row r="287" spans="1:11" ht="40" x14ac:dyDescent="0.25">
      <c r="A287" s="14" t="s">
        <v>1506</v>
      </c>
      <c r="B287" s="14" t="s">
        <v>1990</v>
      </c>
      <c r="C287" s="14" t="s">
        <v>1990</v>
      </c>
      <c r="D287" s="16">
        <v>45701</v>
      </c>
      <c r="E287" s="16">
        <v>45777</v>
      </c>
      <c r="F287" s="14" t="s">
        <v>1991</v>
      </c>
      <c r="G287" s="14"/>
      <c r="H287" s="14" t="s">
        <v>1993</v>
      </c>
      <c r="I287" s="15">
        <v>543.16</v>
      </c>
      <c r="J287" s="77">
        <v>4</v>
      </c>
      <c r="K287" s="92"/>
    </row>
    <row r="288" spans="1:11" ht="40" x14ac:dyDescent="0.25">
      <c r="A288" s="14" t="s">
        <v>1506</v>
      </c>
      <c r="B288" s="14" t="s">
        <v>1990</v>
      </c>
      <c r="C288" s="14" t="s">
        <v>1990</v>
      </c>
      <c r="D288" s="16">
        <v>45701</v>
      </c>
      <c r="E288" s="16">
        <v>45777</v>
      </c>
      <c r="F288" s="14" t="s">
        <v>1991</v>
      </c>
      <c r="G288" s="14"/>
      <c r="H288" s="14" t="s">
        <v>1994</v>
      </c>
      <c r="I288" s="15">
        <v>1438.5</v>
      </c>
      <c r="J288" s="77">
        <v>1</v>
      </c>
      <c r="K288" s="92"/>
    </row>
    <row r="289" spans="1:11" ht="40" x14ac:dyDescent="0.25">
      <c r="A289" s="14" t="s">
        <v>1506</v>
      </c>
      <c r="B289" s="14" t="s">
        <v>1995</v>
      </c>
      <c r="C289" s="14" t="s">
        <v>1995</v>
      </c>
      <c r="D289" s="16">
        <v>45730</v>
      </c>
      <c r="E289" s="16">
        <v>45777</v>
      </c>
      <c r="F289" s="14" t="s">
        <v>1996</v>
      </c>
      <c r="G289" s="14"/>
      <c r="H289" s="14" t="s">
        <v>1992</v>
      </c>
      <c r="I289" s="15">
        <v>581.5</v>
      </c>
      <c r="J289" s="77">
        <v>3</v>
      </c>
      <c r="K289" s="92"/>
    </row>
    <row r="290" spans="1:11" ht="40" x14ac:dyDescent="0.25">
      <c r="A290" s="14" t="s">
        <v>1506</v>
      </c>
      <c r="B290" s="14" t="s">
        <v>1995</v>
      </c>
      <c r="C290" s="14" t="s">
        <v>1995</v>
      </c>
      <c r="D290" s="16">
        <v>45730</v>
      </c>
      <c r="E290" s="16">
        <v>45777</v>
      </c>
      <c r="F290" s="14" t="s">
        <v>1996</v>
      </c>
      <c r="G290" s="14"/>
      <c r="H290" s="14" t="s">
        <v>1993</v>
      </c>
      <c r="I290" s="15">
        <v>536.85</v>
      </c>
      <c r="J290" s="77">
        <v>4</v>
      </c>
      <c r="K290" s="92"/>
    </row>
    <row r="291" spans="1:11" ht="40" x14ac:dyDescent="0.25">
      <c r="A291" s="14" t="s">
        <v>1506</v>
      </c>
      <c r="B291" s="14" t="s">
        <v>1995</v>
      </c>
      <c r="C291" s="14" t="s">
        <v>1995</v>
      </c>
      <c r="D291" s="16">
        <v>45730</v>
      </c>
      <c r="E291" s="16">
        <v>45777</v>
      </c>
      <c r="F291" s="14" t="s">
        <v>1996</v>
      </c>
      <c r="G291" s="14"/>
      <c r="H291" s="14" t="s">
        <v>1994</v>
      </c>
      <c r="I291" s="15">
        <v>1438.5</v>
      </c>
      <c r="J291" s="77">
        <v>1</v>
      </c>
      <c r="K291" s="92"/>
    </row>
    <row r="292" spans="1:11" ht="40" x14ac:dyDescent="0.25">
      <c r="A292" s="14" t="s">
        <v>1506</v>
      </c>
      <c r="B292" s="14" t="s">
        <v>1997</v>
      </c>
      <c r="C292" s="14" t="s">
        <v>1997</v>
      </c>
      <c r="D292" s="16">
        <v>45755</v>
      </c>
      <c r="E292" s="16">
        <v>45777</v>
      </c>
      <c r="F292" s="14" t="s">
        <v>1998</v>
      </c>
      <c r="G292" s="14"/>
      <c r="H292" s="14" t="s">
        <v>1992</v>
      </c>
      <c r="I292" s="15">
        <v>27.67</v>
      </c>
      <c r="J292" s="77">
        <v>3</v>
      </c>
      <c r="K292" s="92"/>
    </row>
    <row r="293" spans="1:11" ht="40" x14ac:dyDescent="0.25">
      <c r="A293" s="14" t="s">
        <v>1506</v>
      </c>
      <c r="B293" s="14" t="s">
        <v>1997</v>
      </c>
      <c r="C293" s="14" t="s">
        <v>1997</v>
      </c>
      <c r="D293" s="16">
        <v>45755</v>
      </c>
      <c r="E293" s="16">
        <v>45777</v>
      </c>
      <c r="F293" s="14" t="s">
        <v>1998</v>
      </c>
      <c r="G293" s="14"/>
      <c r="H293" s="14" t="s">
        <v>1993</v>
      </c>
      <c r="I293" s="15">
        <v>538.83000000000004</v>
      </c>
      <c r="J293" s="77">
        <v>4</v>
      </c>
      <c r="K293" s="92"/>
    </row>
    <row r="294" spans="1:11" ht="40" x14ac:dyDescent="0.25">
      <c r="A294" s="14" t="s">
        <v>1506</v>
      </c>
      <c r="B294" s="14" t="s">
        <v>1997</v>
      </c>
      <c r="C294" s="14" t="s">
        <v>1997</v>
      </c>
      <c r="D294" s="16">
        <v>45755</v>
      </c>
      <c r="E294" s="16">
        <v>45777</v>
      </c>
      <c r="F294" s="14" t="s">
        <v>1998</v>
      </c>
      <c r="G294" s="14"/>
      <c r="H294" s="14" t="s">
        <v>1994</v>
      </c>
      <c r="I294" s="15">
        <v>1438.5</v>
      </c>
      <c r="J294" s="77">
        <v>1</v>
      </c>
      <c r="K294" s="92"/>
    </row>
    <row r="295" spans="1:11" ht="40" x14ac:dyDescent="0.25">
      <c r="A295" s="14" t="s">
        <v>1506</v>
      </c>
      <c r="B295" s="14" t="s">
        <v>1999</v>
      </c>
      <c r="C295" s="14" t="s">
        <v>1999</v>
      </c>
      <c r="D295" s="16">
        <v>45788</v>
      </c>
      <c r="E295" s="16">
        <v>45798</v>
      </c>
      <c r="F295" s="14" t="s">
        <v>2000</v>
      </c>
      <c r="G295" s="14"/>
      <c r="H295" s="14" t="s">
        <v>1993</v>
      </c>
      <c r="I295" s="15">
        <v>540.19000000000005</v>
      </c>
      <c r="J295" s="77">
        <v>4</v>
      </c>
      <c r="K295" s="92"/>
    </row>
    <row r="296" spans="1:11" ht="40" x14ac:dyDescent="0.25">
      <c r="A296" s="14" t="s">
        <v>1506</v>
      </c>
      <c r="B296" s="14" t="s">
        <v>1999</v>
      </c>
      <c r="C296" s="14" t="s">
        <v>1999</v>
      </c>
      <c r="D296" s="16">
        <v>45788</v>
      </c>
      <c r="E296" s="16">
        <v>45798</v>
      </c>
      <c r="F296" s="14" t="s">
        <v>2000</v>
      </c>
      <c r="G296" s="14"/>
      <c r="H296" s="14" t="s">
        <v>1994</v>
      </c>
      <c r="I296" s="15">
        <v>1445.5</v>
      </c>
      <c r="J296" s="77">
        <v>1</v>
      </c>
      <c r="K296" s="92"/>
    </row>
    <row r="297" spans="1:11" ht="12.5" x14ac:dyDescent="0.25">
      <c r="A297" s="14" t="s">
        <v>1506</v>
      </c>
      <c r="B297" s="14"/>
      <c r="C297" s="14"/>
      <c r="D297" s="16"/>
      <c r="E297" s="16"/>
      <c r="F297" s="14" t="s">
        <v>2001</v>
      </c>
      <c r="G297" s="14"/>
      <c r="H297" s="14"/>
      <c r="I297" s="15"/>
      <c r="J297" s="77"/>
      <c r="K297" s="92"/>
    </row>
    <row r="298" spans="1:11" ht="12.5" x14ac:dyDescent="0.25">
      <c r="A298" s="14" t="s">
        <v>1506</v>
      </c>
      <c r="B298" s="14" t="s">
        <v>2002</v>
      </c>
      <c r="C298" s="14" t="s">
        <v>1811</v>
      </c>
      <c r="D298" s="16">
        <v>45723</v>
      </c>
      <c r="E298" s="16"/>
      <c r="F298" s="14" t="s">
        <v>2003</v>
      </c>
      <c r="G298" s="14" t="s">
        <v>2004</v>
      </c>
      <c r="H298" s="14" t="s">
        <v>2005</v>
      </c>
      <c r="I298" s="15">
        <v>279</v>
      </c>
      <c r="J298" s="77">
        <v>2</v>
      </c>
      <c r="K298" s="92"/>
    </row>
    <row r="299" spans="1:11" ht="12.5" x14ac:dyDescent="0.25">
      <c r="A299" s="14" t="s">
        <v>1506</v>
      </c>
      <c r="B299" s="14" t="s">
        <v>2002</v>
      </c>
      <c r="C299" s="14" t="s">
        <v>1811</v>
      </c>
      <c r="D299" s="16">
        <v>45723</v>
      </c>
      <c r="E299" s="16"/>
      <c r="F299" s="14" t="s">
        <v>2003</v>
      </c>
      <c r="G299" s="14" t="s">
        <v>2004</v>
      </c>
      <c r="H299" s="14" t="s">
        <v>2005</v>
      </c>
      <c r="I299" s="15">
        <v>177</v>
      </c>
      <c r="J299" s="77">
        <v>3</v>
      </c>
      <c r="K299" s="92"/>
    </row>
    <row r="300" spans="1:11" ht="12.5" x14ac:dyDescent="0.25">
      <c r="A300" s="14" t="s">
        <v>1506</v>
      </c>
      <c r="B300" s="14" t="s">
        <v>2002</v>
      </c>
      <c r="C300" s="14" t="s">
        <v>1811</v>
      </c>
      <c r="D300" s="16">
        <v>45723</v>
      </c>
      <c r="E300" s="16"/>
      <c r="F300" s="14" t="s">
        <v>2003</v>
      </c>
      <c r="G300" s="14" t="s">
        <v>2004</v>
      </c>
      <c r="H300" s="14" t="s">
        <v>2005</v>
      </c>
      <c r="I300" s="15">
        <v>6.75</v>
      </c>
      <c r="J300" s="77">
        <v>1</v>
      </c>
      <c r="K300" s="92"/>
    </row>
    <row r="301" spans="1:11" ht="20" x14ac:dyDescent="0.25">
      <c r="A301" s="14" t="s">
        <v>2006</v>
      </c>
      <c r="B301" s="14" t="s">
        <v>2007</v>
      </c>
      <c r="C301" s="14" t="s">
        <v>2008</v>
      </c>
      <c r="D301" s="16">
        <v>46055</v>
      </c>
      <c r="E301" s="16"/>
      <c r="F301" s="14" t="s">
        <v>2020</v>
      </c>
      <c r="G301" s="14" t="s">
        <v>2009</v>
      </c>
      <c r="H301" s="14" t="s">
        <v>2010</v>
      </c>
      <c r="I301" s="15">
        <v>3200</v>
      </c>
      <c r="J301" s="77">
        <v>5</v>
      </c>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08984375" defaultRowHeight="10" x14ac:dyDescent="0.2"/>
  <cols>
    <col min="1" max="1" width="9.54296875" style="179" bestFit="1" customWidth="1"/>
    <col min="2" max="2" width="46.08984375" style="180" bestFit="1" customWidth="1"/>
    <col min="3" max="3" width="15.453125" style="180" bestFit="1" customWidth="1"/>
    <col min="4" max="4" width="20.54296875" style="180" customWidth="1"/>
    <col min="5" max="5" width="21" style="180" bestFit="1" customWidth="1"/>
    <col min="6" max="6" width="6.08984375" style="180" bestFit="1" customWidth="1"/>
    <col min="7" max="7" width="22.90625" style="180" customWidth="1"/>
    <col min="8" max="8" width="23.54296875" style="180" customWidth="1"/>
    <col min="9" max="9" width="26.90625" style="180" customWidth="1"/>
    <col min="10" max="10" width="19" style="180" customWidth="1"/>
    <col min="11" max="11" width="19.90625" style="180" bestFit="1" customWidth="1"/>
    <col min="12" max="12" width="14.453125" style="181" customWidth="1"/>
    <col min="13" max="14" width="24.90625" style="180" bestFit="1" customWidth="1"/>
    <col min="15" max="15" width="24.453125" style="180" bestFit="1" customWidth="1"/>
    <col min="16" max="16" width="24.90625" style="180" bestFit="1" customWidth="1"/>
    <col min="17" max="16384" width="9.08984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1054</v>
      </c>
      <c r="B1" s="2"/>
      <c r="C1" s="2" t="s">
        <v>335</v>
      </c>
      <c r="D1" s="2" t="s">
        <v>1219</v>
      </c>
      <c r="E1" s="2" t="s">
        <v>1220</v>
      </c>
      <c r="F1" s="2" t="s">
        <v>315</v>
      </c>
      <c r="G1" s="2" t="s">
        <v>1221</v>
      </c>
      <c r="H1" s="2"/>
      <c r="I1" s="2" t="s">
        <v>315</v>
      </c>
      <c r="J1" s="2" t="s">
        <v>1222</v>
      </c>
      <c r="K1" s="2"/>
      <c r="L1" s="2"/>
      <c r="M1" s="2"/>
      <c r="N1" s="2"/>
    </row>
    <row r="2" spans="1:14" ht="13.25" x14ac:dyDescent="0.25">
      <c r="A2" t="s">
        <v>1223</v>
      </c>
      <c r="C2" t="s">
        <v>338</v>
      </c>
      <c r="D2" t="s">
        <v>1224</v>
      </c>
      <c r="E2">
        <v>1</v>
      </c>
      <c r="F2" t="s">
        <v>319</v>
      </c>
      <c r="G2" t="s">
        <v>1225</v>
      </c>
      <c r="I2" t="s">
        <v>317</v>
      </c>
      <c r="J2" t="s">
        <v>1226</v>
      </c>
    </row>
    <row r="3" spans="1:14" ht="13.25" x14ac:dyDescent="0.25">
      <c r="A3" t="s">
        <v>1060</v>
      </c>
      <c r="C3" t="s">
        <v>340</v>
      </c>
      <c r="D3" t="s">
        <v>1227</v>
      </c>
      <c r="E3">
        <v>1</v>
      </c>
      <c r="F3" t="s">
        <v>319</v>
      </c>
      <c r="G3" t="s">
        <v>1225</v>
      </c>
      <c r="I3" t="s">
        <v>319</v>
      </c>
      <c r="J3" t="s">
        <v>320</v>
      </c>
    </row>
    <row r="4" spans="1:14" ht="13.25" x14ac:dyDescent="0.25">
      <c r="A4" t="s">
        <v>1124</v>
      </c>
      <c r="C4" t="s">
        <v>342</v>
      </c>
      <c r="D4" t="s">
        <v>1228</v>
      </c>
      <c r="E4">
        <v>1</v>
      </c>
      <c r="F4" t="s">
        <v>319</v>
      </c>
      <c r="G4" t="s">
        <v>1225</v>
      </c>
      <c r="I4" t="s">
        <v>321</v>
      </c>
      <c r="J4" t="s">
        <v>322</v>
      </c>
    </row>
    <row r="5" spans="1:14" ht="13.25" x14ac:dyDescent="0.25">
      <c r="A5" t="s">
        <v>1080</v>
      </c>
      <c r="C5" t="s">
        <v>344</v>
      </c>
      <c r="D5" t="s">
        <v>1229</v>
      </c>
      <c r="E5">
        <v>1</v>
      </c>
      <c r="F5" t="s">
        <v>319</v>
      </c>
      <c r="G5" t="s">
        <v>1225</v>
      </c>
      <c r="I5" t="s">
        <v>323</v>
      </c>
      <c r="J5" t="s">
        <v>324</v>
      </c>
    </row>
    <row r="6" spans="1:14" ht="13.25" x14ac:dyDescent="0.25">
      <c r="A6" t="s">
        <v>1230</v>
      </c>
      <c r="C6" t="s">
        <v>346</v>
      </c>
      <c r="D6" t="s">
        <v>1231</v>
      </c>
      <c r="E6">
        <v>1</v>
      </c>
      <c r="F6" t="s">
        <v>319</v>
      </c>
      <c r="G6" t="s">
        <v>1225</v>
      </c>
      <c r="I6" t="s">
        <v>325</v>
      </c>
      <c r="J6" t="s">
        <v>1232</v>
      </c>
    </row>
    <row r="7" spans="1:14" ht="13.25" x14ac:dyDescent="0.25">
      <c r="A7" t="s">
        <v>1233</v>
      </c>
      <c r="C7" t="s">
        <v>348</v>
      </c>
      <c r="D7" t="s">
        <v>1234</v>
      </c>
      <c r="E7">
        <v>2</v>
      </c>
      <c r="F7" t="s">
        <v>321</v>
      </c>
      <c r="G7" t="s">
        <v>1235</v>
      </c>
    </row>
    <row r="8" spans="1:14" ht="13.25" x14ac:dyDescent="0.25">
      <c r="A8" t="s">
        <v>1088</v>
      </c>
      <c r="C8" t="s">
        <v>350</v>
      </c>
      <c r="D8" t="s">
        <v>1236</v>
      </c>
      <c r="E8">
        <v>3</v>
      </c>
      <c r="F8" t="s">
        <v>321</v>
      </c>
      <c r="G8" t="s">
        <v>1237</v>
      </c>
    </row>
    <row r="9" spans="1:14" ht="13.25" x14ac:dyDescent="0.25">
      <c r="A9" t="s">
        <v>1238</v>
      </c>
      <c r="C9" t="s">
        <v>352</v>
      </c>
      <c r="D9" t="s">
        <v>1239</v>
      </c>
      <c r="E9">
        <v>3</v>
      </c>
      <c r="F9" t="s">
        <v>321</v>
      </c>
      <c r="G9" t="s">
        <v>1240</v>
      </c>
    </row>
    <row r="10" spans="1:14" ht="13.25" x14ac:dyDescent="0.25">
      <c r="A10" t="s">
        <v>1162</v>
      </c>
      <c r="C10" t="s">
        <v>354</v>
      </c>
      <c r="D10" t="s">
        <v>1241</v>
      </c>
      <c r="E10">
        <v>4</v>
      </c>
      <c r="F10" t="s">
        <v>321</v>
      </c>
      <c r="G10" t="s">
        <v>1242</v>
      </c>
    </row>
    <row r="11" spans="1:14" ht="13.25" x14ac:dyDescent="0.25">
      <c r="A11" t="s">
        <v>1164</v>
      </c>
      <c r="C11" t="s">
        <v>356</v>
      </c>
      <c r="D11" t="s">
        <v>1243</v>
      </c>
      <c r="E11">
        <v>4</v>
      </c>
      <c r="F11" t="s">
        <v>317</v>
      </c>
      <c r="G11" t="s">
        <v>1242</v>
      </c>
    </row>
    <row r="12" spans="1:14" ht="13.25" x14ac:dyDescent="0.25">
      <c r="A12" t="s">
        <v>1126</v>
      </c>
      <c r="C12" t="s">
        <v>358</v>
      </c>
      <c r="D12" t="s">
        <v>1244</v>
      </c>
      <c r="E12">
        <v>4</v>
      </c>
      <c r="F12" t="s">
        <v>317</v>
      </c>
      <c r="G12" t="s">
        <v>1242</v>
      </c>
    </row>
    <row r="13" spans="1:14" ht="13.25" x14ac:dyDescent="0.25">
      <c r="A13" t="s">
        <v>1166</v>
      </c>
      <c r="C13" t="s">
        <v>360</v>
      </c>
      <c r="D13" t="s">
        <v>1245</v>
      </c>
      <c r="E13">
        <v>4</v>
      </c>
      <c r="F13" t="s">
        <v>325</v>
      </c>
      <c r="G13" t="s">
        <v>1242</v>
      </c>
    </row>
    <row r="14" spans="1:14" ht="13.25" x14ac:dyDescent="0.25">
      <c r="A14" t="s">
        <v>1062</v>
      </c>
      <c r="C14" t="s">
        <v>362</v>
      </c>
      <c r="D14" t="s">
        <v>1246</v>
      </c>
      <c r="E14">
        <v>4</v>
      </c>
      <c r="F14" t="s">
        <v>321</v>
      </c>
      <c r="G14" t="s">
        <v>1242</v>
      </c>
    </row>
    <row r="15" spans="1:14" ht="13.25" x14ac:dyDescent="0.25">
      <c r="A15" t="s">
        <v>1064</v>
      </c>
      <c r="C15" t="s">
        <v>364</v>
      </c>
    </row>
    <row r="16" spans="1:14" ht="13.25" x14ac:dyDescent="0.25">
      <c r="A16" t="s">
        <v>1128</v>
      </c>
      <c r="C16" t="s">
        <v>365</v>
      </c>
    </row>
    <row r="17" spans="1:3" ht="13.25" x14ac:dyDescent="0.25">
      <c r="A17" t="s">
        <v>1090</v>
      </c>
      <c r="C17" t="s">
        <v>366</v>
      </c>
    </row>
    <row r="18" spans="1:3" ht="13.25" x14ac:dyDescent="0.25">
      <c r="A18" t="s">
        <v>1130</v>
      </c>
      <c r="C18" t="s">
        <v>367</v>
      </c>
    </row>
    <row r="19" spans="1:3" ht="13.25" x14ac:dyDescent="0.25">
      <c r="A19" t="s">
        <v>1132</v>
      </c>
      <c r="C19" t="s">
        <v>368</v>
      </c>
    </row>
    <row r="20" spans="1:3" ht="13.25" x14ac:dyDescent="0.25">
      <c r="A20" t="s">
        <v>1168</v>
      </c>
      <c r="C20" t="s">
        <v>1247</v>
      </c>
    </row>
    <row r="21" spans="1:3" ht="13.25" x14ac:dyDescent="0.25">
      <c r="A21" t="s">
        <v>1248</v>
      </c>
      <c r="C21" t="s">
        <v>1249</v>
      </c>
    </row>
    <row r="22" spans="1:3" ht="13.25" x14ac:dyDescent="0.25">
      <c r="A22" t="s">
        <v>1250</v>
      </c>
      <c r="C22" t="s">
        <v>1251</v>
      </c>
    </row>
    <row r="23" spans="1:3" ht="13.25" x14ac:dyDescent="0.25">
      <c r="A23" t="s">
        <v>1170</v>
      </c>
      <c r="C23" t="s">
        <v>1252</v>
      </c>
    </row>
    <row r="24" spans="1:3" ht="13.25"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69" t="str">
        <f>Spolu!C3&amp;", "&amp;Spolu!C6</f>
        <v>Slovenský zväz sánkarov, Starý Smokovec 18074, Vysoké Tatry, 062 01</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1276</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1"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5" customHeight="1" thickBot="1" x14ac:dyDescent="0.3">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31989373</v>
      </c>
      <c r="E18" s="147" t="s">
        <v>1301</v>
      </c>
      <c r="F18" s="284">
        <v>421947749446</v>
      </c>
      <c r="N18" s="137" t="str">
        <f t="shared" si="0"/>
        <v xml:space="preserve">r - </v>
      </c>
      <c r="O18" s="137" t="s">
        <v>368</v>
      </c>
    </row>
    <row r="19" spans="1:16" x14ac:dyDescent="0.25">
      <c r="E19" s="147" t="s">
        <v>1302</v>
      </c>
      <c r="F19" s="284">
        <v>421947749756</v>
      </c>
    </row>
    <row r="20" spans="1:16" ht="16" thickBot="1" x14ac:dyDescent="0.3">
      <c r="A20" s="139" t="s">
        <v>396</v>
      </c>
      <c r="B20" s="143">
        <f>F6</f>
        <v>0</v>
      </c>
      <c r="E20" s="208"/>
      <c r="F20" s="285"/>
    </row>
    <row r="21" spans="1:16" ht="189" customHeight="1" x14ac:dyDescent="0.25">
      <c r="B21" s="211"/>
      <c r="C21" s="144"/>
    </row>
    <row r="22" spans="1:16" ht="39.75" customHeight="1" x14ac:dyDescent="0.25">
      <c r="B22" s="368" t="s">
        <v>1303</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Viera Findurová</cp:lastModifiedBy>
  <cp:revision/>
  <cp:lastPrinted>2025-01-23T13:30:36Z</cp:lastPrinted>
  <dcterms:created xsi:type="dcterms:W3CDTF">2017-02-20T06:20:12Z</dcterms:created>
  <dcterms:modified xsi:type="dcterms:W3CDTF">2026-04-15T12:43:37Z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