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Juraj\Desktop\Moje data\Čerpanie dotácie 2017,2018,19,20,21,22, 23, 24, 25, 26\Čerpanie dotácie 2025\"/>
    </mc:Choice>
  </mc:AlternateContent>
  <xr:revisionPtr revIDLastSave="0" documentId="13_ncr:1_{EF5DE377-FB44-42AE-A293-AFF20E4CED58}" xr6:coauthVersionLast="47" xr6:coauthVersionMax="47" xr10:uidLastSave="{00000000-0000-0000-0000-000000000000}"/>
  <bookViews>
    <workbookView xWindow="120" yWindow="120" windowWidth="24525" windowHeight="13665"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<sst xmlns="http://schemas.openxmlformats.org/spreadsheetml/2006/main" count="7276" uniqueCount="3332">
  <si>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</si>
  <si>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</si>
  <si>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</si>
  <si>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</si>
  <si>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</si>
  <si>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</si>
  <si>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</si>
  <si>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</si>
  <si>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</si>
  <si>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</si>
  <si>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</si>
  <si>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</si>
  <si>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</si>
  <si>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</si>
  <si>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</si>
  <si>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</si>
  <si>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</si>
  <si>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</si>
  <si>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</si>
  <si>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</si>
  <si>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</si>
  <si>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</si>
  <si>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</si>
  <si>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</si>
  <si>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</si>
  <si>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</si>
  <si>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</si>
  <si>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</si>
  <si>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</si>
  <si>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</si>
  <si>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</si>
  <si>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</si>
  <si>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</si>
  <si>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</si>
  <si>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</si>
  <si>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</si>
  <si>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</si>
  <si>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</si>
  <si>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</si>
  <si>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</si>
  <si>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</si>
  <si>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</si>
  <si>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</si>
  <si>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</si>
  <si>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</si>
  <si>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</si>
  <si>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</si>
  <si>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</si>
  <si>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</si>
  <si>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</si>
  <si>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</si>
  <si>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</si>
  <si>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</si>
  <si>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</si>
  <si>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</si>
  <si>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</si>
  <si>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</si>
  <si>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</si>
  <si>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</si>
  <si>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</si>
  <si>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</si>
  <si>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</si>
  <si>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</si>
  <si>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</si>
  <si>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</si>
  <si>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</si>
  <si>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</si>
  <si>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</si>
  <si>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</si>
  <si>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</si>
  <si>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</si>
  <si>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</si>
  <si>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</si>
  <si>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</si>
  <si>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</si>
  <si>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</si>
  <si>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</si>
  <si>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</si>
  <si>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</si>
  <si>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</si>
  <si>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</si>
  <si>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</si>
  <si>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</si>
  <si>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</si>
  <si>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</si>
  <si>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</si>
  <si>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</si>
  <si>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</si>
  <si>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</si>
  <si>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</si>
  <si>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</si>
  <si>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</si>
  <si>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</si>
  <si>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</si>
  <si>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</si>
  <si>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</si>
  <si>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</si>
  <si>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</si>
  <si>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</si>
  <si>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</si>
  <si>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</si>
  <si>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</si>
  <si>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</si>
  <si>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</si>
  <si>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</si>
  <si>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</si>
  <si>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</si>
  <si>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</si>
  <si>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</si>
  <si>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</si>
  <si>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</si>
  <si>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</si>
  <si>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</si>
  <si>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</si>
  <si>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</si>
  <si>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</si>
  <si>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</si>
  <si>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</si>
  <si>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</si>
  <si>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</si>
  <si>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</si>
  <si>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</si>
  <si>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</si>
  <si>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</si>
  <si>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</si>
  <si>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</si>
  <si>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</si>
  <si>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</si>
  <si>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</si>
  <si>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</si>
  <si>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</si>
  <si>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</si>
  <si>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</si>
  <si>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</si>
  <si>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</si>
  <si>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</si>
  <si>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</si>
  <si>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</si>
  <si>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</si>
  <si>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</si>
  <si>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</si>
  <si>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</si>
  <si>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</si>
  <si>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</si>
  <si>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</si>
  <si>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</si>
  <si>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</si>
  <si>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</si>
  <si>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</si>
  <si>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</si>
  <si>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</si>
  <si>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</si>
  <si>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</si>
  <si>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</si>
  <si>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</si>
  <si>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</si>
  <si>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</si>
  <si>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</si>
  <si>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</si>
  <si>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</si>
  <si>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</si>
  <si>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</si>
  <si>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</si>
  <si>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</si>
  <si>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</si>
  <si>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</si>
  <si>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</si>
  <si>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</si>
  <si>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</si>
  <si>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</si>
  <si>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</si>
  <si>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</si>
  <si>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</si>
  <si>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</si>
  <si>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</si>
  <si>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</si>
  <si>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</si>
  <si>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</si>
  <si>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</si>
  <si>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</si>
  <si>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</si>
  <si>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</si>
  <si>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</si>
  <si>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</si>
  <si>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</si>
  <si>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</si>
  <si>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</si>
  <si>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</si>
  <si>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</si>
  <si>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</si>
  <si>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</si>
  <si>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</si>
  <si>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</si>
  <si>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</si>
  <si>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</si>
  <si>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</si>
  <si>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</si>
  <si>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</si>
  <si>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</si>
  <si>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</si>
  <si>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</si>
  <si>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</si>
  <si>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</si>
  <si>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</si>
  <si>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</si>
  <si>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</si>
  <si>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</si>
  <si>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</si>
  <si>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</si>
  <si>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</si>
  <si>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</si>
  <si>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</si>
  <si>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</si>
  <si>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</si>
  <si>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</si>
  <si>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</si>
  <si>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</si>
  <si>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</si>
  <si>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</si>
  <si>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</si>
  <si>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</si>
  <si>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</si>
  <si>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</si>
  <si>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</si>
  <si>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</si>
  <si>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</si>
  <si>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</si>
  <si>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</si>
  <si>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</si>
  <si>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</si>
  <si>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</si>
  <si>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</si>
  <si>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</si>
  <si>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</si>
  <si>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</si>
  <si>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</si>
  <si>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</si>
  <si>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</si>
  <si>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</si>
  <si>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</si>
  <si>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</si>
  <si>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</si>
  <si>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</si>
  <si>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</si>
  <si>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</si>
  <si>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</si>
  <si>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</si>
  <si>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</si>
  <si>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</si>
  <si>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</si>
  <si>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</si>
  <si>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</si>
  <si>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</si>
  <si>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</si>
  <si>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</si>
  <si>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</si>
  <si>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</si>
  <si>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</si>
  <si>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</si>
  <si>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</si>
  <si>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</si>
  <si>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</si>
  <si>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</si>
  <si>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</si>
  <si>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</si>
  <si>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</si>
  <si>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</si>
  <si>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</si>
  <si>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</si>
  <si>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</si>
  <si>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</si>
  <si>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</si>
  <si>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</si>
  <si>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</si>
  <si>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</si>
  <si>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</si>
  <si>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</si>
  <si>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</si>
  <si>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</si>
  <si>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</si>
  <si>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</si>
  <si>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</si>
  <si>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</si>
  <si>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</si>
  <si>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</si>
  <si>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</si>
  <si>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</si>
  <si>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</si>
  <si>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</si>
  <si>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</si>
  <si>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</si>
  <si>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</si>
  <si>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</si>
  <si>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</si>
  <si>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</si>
  <si>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</si>
  <si>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</si>
  <si>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</si>
  <si>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</si>
  <si>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</si>
  <si>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</si>
  <si>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</si>
  <si>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</si>
  <si>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</si>
  <si>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</si>
  <si>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</si>
  <si>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</si>
  <si>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</si>
  <si>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</si>
  <si>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</si>
  <si>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</si>
  <si>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</si>
  <si>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</si>
  <si>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</si>
  <si>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</si>
  <si>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</si>
  <si>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</si>
  <si>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</si>
  <si>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</si>
  <si>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</si>
  <si>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</si>
  <si>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</si>
  <si>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</si>
  <si>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</si>
  <si>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</si>
  <si>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</si>
  <si>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</si>
  <si>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</si>
  <si>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</si>
  <si>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</si>
  <si>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</si>
  <si>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</si>
  <si>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</si>
  <si>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</si>
  <si>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</si>
  <si>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</si>
  <si>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</si>
  <si>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</si>
  <si>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</si>
  <si>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</si>
  <si>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</si>
  <si>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</si>
  <si>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</si>
  <si>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</si>
  <si>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</si>
  <si>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</si>
  <si>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</si>
  <si>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</si>
  <si>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</si>
  <si>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</si>
  <si>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</si>
  <si>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</si>
  <si>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</si>
  <si>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</si>
  <si>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</si>
  <si>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</si>
  <si>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</si>
  <si>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</si>
  <si>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</si>
  <si>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</si>
  <si>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</si>
  <si>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</si>
  <si>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</si>
  <si>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</si>
  <si>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</si>
  <si>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</si>
  <si>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</si>
  <si>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</si>
  <si>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</si>
  <si>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</si>
  <si>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</si>
  <si>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</si>
  <si>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</si>
  <si>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</si>
  <si>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</si>
  <si>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</si>
  <si>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</si>
  <si>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</si>
  <si>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</si>
  <si>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</si>
  <si>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</si>
  <si>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</si>
  <si>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</si>
  <si>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</si>
  <si>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</si>
  <si>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</si>
  <si>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</si>
  <si>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</si>
  <si>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</si>
  <si>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</si>
  <si>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</si>
  <si>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</si>
  <si>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</si>
  <si>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</si>
  <si>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</si>
  <si>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</si>
  <si>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</si>
  <si>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</si>
  <si>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</si>
  <si>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</si>
  <si>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</si>
  <si>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</si>
  <si>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</si>
  <si>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</si>
  <si>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</si>
  <si>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</si>
  <si>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</si>
  <si>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</si>
  <si>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</si>
  <si>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</si>
  <si>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</si>
  <si>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</si>
  <si>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</si>
  <si>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</si>
  <si>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</si>
  <si>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</si>
  <si>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</si>
  <si>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</si>
  <si>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</si>
  <si>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</si>
  <si>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</si>
  <si>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</si>
  <si>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</si>
  <si>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</si>
  <si>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</si>
  <si>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</si>
  <si>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</si>
  <si>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</si>
  <si>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</si>
  <si>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</si>
  <si>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</si>
  <si>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</si>
  <si>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</si>
  <si>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</si>
  <si>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</si>
  <si>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</si>
  <si>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</si>
  <si>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</si>
  <si>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</si>
  <si>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</si>
  <si>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</si>
  <si>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</si>
  <si>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</si>
  <si>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</si>
  <si>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</si>
  <si>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</si>
  <si>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</si>
  <si>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</si>
  <si>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</si>
  <si>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</si>
  <si>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</si>
  <si>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</si>
  <si>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</si>
  <si>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</si>
  <si>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</si>
  <si>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</si>
  <si>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</si>
  <si>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</si>
  <si>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</si>
  <si>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</si>
  <si>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</si>
  <si>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</si>
  <si>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</si>
  <si>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</si>
  <si>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</si>
  <si>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</si>
  <si>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</si>
  <si>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</si>
  <si>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</si>
  <si>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</si>
  <si>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</si>
  <si>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</si>
  <si>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</si>
  <si>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</si>
  <si>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</si>
  <si>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</si>
  <si>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</si>
  <si>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</si>
  <si>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</si>
  <si>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</si>
  <si>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</si>
  <si>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</si>
  <si>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</si>
  <si>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</si>
  <si>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</si>
  <si>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</si>
  <si>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</si>
  <si>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</si>
  <si>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</si>
  <si>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</si>
  <si>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</si>
  <si>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</si>
  <si>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</si>
  <si>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</si>
  <si>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</si>
  <si>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</si>
  <si>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</si>
  <si>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</si>
  <si>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</si>
  <si>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</si>
  <si>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</si>
  <si>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</si>
  <si>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</si>
  <si>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</si>
  <si>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</si>
  <si>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</si>
  <si>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</si>
  <si>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</si>
  <si>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</si>
  <si>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</si>
  <si>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</si>
  <si>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</si>
  <si>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</si>
  <si>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</si>
  <si>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</si>
  <si>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</si>
  <si>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</si>
  <si>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</si>
  <si>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</si>
  <si>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</si>
  <si>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</si>
  <si>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</si>
  <si>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</si>
  <si>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</si>
  <si>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</si>
  <si>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</si>
  <si>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</si>
  <si>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</si>
  <si>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</si>
  <si>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</si>
  <si>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</si>
  <si>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</si>
  <si>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</si>
  <si>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</si>
  <si>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</si>
  <si>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</si>
  <si>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</si>
  <si>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</si>
  <si>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</si>
  <si>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</si>
  <si>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</si>
  <si>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</si>
  <si>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</si>
  <si>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</si>
  <si>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</si>
  <si>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</si>
  <si>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</si>
  <si>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</si>
  <si>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</si>
  <si>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</si>
  <si>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</si>
  <si>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</si>
  <si>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</si>
  <si>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</si>
  <si>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</si>
  <si>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</si>
  <si>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</si>
  <si>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</si>
  <si>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</si>
  <si>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</si>
  <si>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</si>
  <si>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</si>
  <si>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</si>
  <si>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</si>
  <si>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</si>
  <si>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</si>
  <si>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</si>
  <si>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</si>
  <si>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</si>
  <si>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</si>
  <si>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</si>
  <si>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</si>
  <si>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</si>
  <si>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</si>
  <si>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</si>
  <si>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</si>
  <si>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</si>
  <si>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</si>
  <si>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</si>
  <si>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</si>
  <si>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</si>
  <si>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</si>
  <si>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</si>
  <si>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</si>
  <si>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</si>
  <si>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</si>
  <si>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</si>
  <si>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</si>
  <si>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</si>
  <si>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</si>
  <si>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</si>
  <si>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</si>
  <si>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</si>
  <si>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</si>
  <si>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</si>
  <si>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</si>
  <si>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</si>
  <si>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</si>
  <si>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</si>
  <si>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</si>
  <si>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</si>
  <si>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</si>
  <si>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</si>
  <si>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</si>
  <si>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</si>
  <si>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</si>
  <si>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</si>
  <si>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</si>
  <si>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</si>
  <si>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</si>
  <si>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</si>
  <si>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</si>
  <si>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</si>
  <si>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</si>
  <si>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</si>
  <si>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</si>
  <si>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</si>
  <si>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</si>
  <si>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</si>
  <si>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</si>
  <si>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</si>
  <si>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</si>
  <si>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</si>
  <si>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</si>
  <si>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</si>
  <si>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</si>
  <si>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</si>
  <si>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</si>
  <si>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</si>
  <si>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</si>
  <si>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</si>
  <si>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</si>
  <si>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</si>
  <si>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</si>
  <si>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</si>
  <si>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</si>
  <si>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</si>
  <si>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</si>
  <si>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</si>
  <si>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</si>
  <si>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</si>
  <si>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</si>
  <si>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</si>
  <si>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</si>
  <si>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</si>
  <si>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</si>
  <si>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</si>
  <si>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</si>
  <si>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</si>
  <si>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</si>
  <si>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</si>
  <si>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</si>
  <si>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</si>
  <si>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</si>
  <si>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</si>
  <si>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</si>
  <si>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</si>
  <si>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</si>
  <si>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</si>
  <si>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</si>
  <si>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</si>
  <si>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</si>
  <si>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</si>
  <si>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</si>
  <si>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</si>
  <si>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</si>
  <si>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</si>
  <si>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</si>
  <si>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</si>
  <si>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</si>
  <si>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</si>
  <si>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</si>
  <si>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</si>
  <si>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</si>
  <si>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</si>
  <si>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</si>
  <si>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</si>
  <si>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</si>
  <si>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</si>
  <si>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</si>
  <si>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</si>
  <si>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</si>
  <si>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</si>
  <si>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</si>
  <si>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</si>
  <si>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</si>
  <si>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</si>
  <si>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</si>
  <si>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</si>
  <si>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</si>
  <si>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</si>
  <si>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</si>
  <si>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</si>
  <si>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</si>
  <si>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</si>
  <si>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</si>
  <si>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</si>
  <si>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</si>
  <si>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</si>
  <si>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</si>
  <si>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</si>
  <si>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</si>
  <si>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</si>
  <si>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</si>
  <si>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</si>
  <si>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</si>
  <si>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</si>
  <si>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</si>
  <si>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</si>
  <si>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</si>
  <si>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</si>
  <si>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</si>
  <si>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</si>
  <si>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</si>
  <si>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</si>
  <si>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</si>
  <si>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</si>
  <si>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</si>
  <si>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</si>
  <si>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</si>
  <si>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</si>
  <si>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</si>
  <si>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</si>
  <si>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</si>
  <si>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</si>
  <si>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</si>
  <si>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</si>
  <si>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</si>
  <si>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</si>
  <si>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</si>
  <si>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</si>
  <si>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</si>
  <si>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</si>
  <si>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</si>
  <si>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</si>
  <si>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</si>
  <si>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</si>
  <si>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</si>
  <si>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</si>
  <si>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</si>
  <si>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</si>
  <si>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</si>
  <si>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</si>
  <si>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</si>
  <si>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</si>
  <si>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</si>
  <si>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</si>
  <si>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</si>
  <si>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</si>
  <si>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</si>
  <si>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</si>
  <si>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</si>
  <si>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</si>
  <si>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</si>
  <si>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</si>
  <si>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</si>
  <si>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</si>
  <si>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</si>
  <si>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</si>
  <si>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</si>
  <si>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</si>
  <si>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</si>
  <si>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</si>
  <si>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</si>
  <si>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</si>
  <si>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</si>
  <si>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</si>
  <si>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</si>
  <si>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</si>
  <si>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</si>
  <si>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</si>
  <si>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</si>
  <si>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</si>
  <si>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</si>
  <si>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</si>
  <si>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</si>
  <si>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</si>
  <si>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</si>
  <si>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</si>
  <si>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</si>
  <si>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</si>
  <si>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</si>
  <si>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</si>
  <si>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</si>
  <si>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</si>
  <si>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</si>
  <si>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</si>
  <si>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</si>
  <si>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</si>
  <si>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</si>
  <si>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</si>
  <si>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</si>
  <si>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</si>
  <si>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</si>
  <si>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</si>
  <si>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</si>
  <si>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</si>
  <si>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</si>
  <si>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</si>
  <si>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</si>
  <si>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</si>
  <si>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</si>
  <si>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</si>
  <si>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</si>
  <si>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</si>
  <si>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</si>
  <si>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</si>
  <si>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</si>
  <si>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</si>
  <si>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</si>
  <si>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</si>
  <si>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</si>
  <si>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</si>
  <si>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</si>
  <si>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</si>
  <si>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</si>
  <si>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</si>
  <si>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</si>
  <si>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</si>
  <si>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</si>
  <si>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</si>
  <si>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</si>
  <si>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</si>
  <si>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</si>
  <si>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</si>
  <si>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</si>
  <si>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</si>
  <si>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</si>
  <si>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</si>
  <si>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</si>
  <si>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</si>
  <si>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</si>
  <si>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</si>
  <si>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</si>
  <si>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</si>
  <si>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</si>
  <si>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</si>
  <si>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</si>
  <si>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</si>
  <si>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</si>
  <si>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</si>
  <si>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</si>
  <si>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</si>
  <si>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</si>
  <si>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</si>
  <si>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</si>
  <si>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</si>
  <si>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</si>
  <si>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</si>
  <si>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</si>
  <si>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</si>
  <si>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</si>
  <si>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</si>
  <si>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</si>
  <si>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</si>
  <si>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</si>
  <si>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</si>
  <si>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</si>
  <si>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</si>
  <si>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</si>
  <si>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</si>
  <si>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</si>
  <si>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</si>
  <si>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</si>
  <si>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</si>
  <si>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</si>
  <si>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</si>
  <si>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</si>
  <si>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</si>
  <si>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</si>
  <si>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</si>
  <si>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</si>
  <si>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</si>
  <si>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</si>
  <si>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</si>
  <si>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</si>
  <si>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</si>
  <si>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</si>
  <si>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</si>
  <si>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</si>
  <si>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</si>
  <si>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</si>
  <si>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</si>
  <si>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</si>
  <si>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</si>
  <si>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</si>
  <si>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</si>
  <si>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</si>
  <si>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</si>
  <si>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</si>
  <si>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</si>
  <si>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</si>
  <si>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</si>
  <si>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</si>
  <si>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</si>
  <si>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</si>
  <si>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</si>
  <si>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</si>
  <si>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</si>
  <si>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</si>
  <si>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</si>
  <si>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</si>
  <si>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</si>
  <si>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</si>
  <si>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</si>
  <si>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</si>
  <si>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</si>
  <si>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</si>
  <si>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</si>
  <si>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</si>
  <si>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</si>
  <si>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</si>
  <si>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</si>
  <si>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</si>
  <si>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</si>
  <si>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</si>
  <si>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</si>
  <si>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</si>
  <si>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</si>
  <si>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</si>
  <si>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</si>
  <si>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</si>
  <si>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</si>
  <si>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</si>
  <si>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</si>
  <si>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</si>
  <si>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</si>
  <si>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</si>
  <si>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</si>
  <si>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</si>
  <si>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</si>
  <si>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</si>
  <si>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</si>
  <si>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</si>
  <si>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</si>
  <si>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</si>
  <si>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</si>
  <si>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</si>
  <si>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</si>
  <si>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</si>
  <si>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</si>
  <si>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</si>
  <si>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</si>
  <si>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</si>
  <si>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</si>
  <si>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</si>
  <si>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</si>
  <si>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</si>
  <si>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</si>
  <si>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</si>
  <si>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</si>
  <si>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</si>
  <si>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</si>
  <si>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</si>
  <si>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</si>
  <si>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</si>
  <si>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</si>
  <si>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</si>
  <si>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</si>
  <si>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</si>
  <si>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</si>
  <si>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</si>
  <si>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</si>
  <si>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</si>
  <si>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</si>
  <si>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</si>
  <si>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</si>
  <si>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</si>
  <si>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</si>
  <si>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</si>
  <si>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</si>
  <si>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</si>
  <si>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</si>
  <si>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</si>
  <si>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</si>
  <si>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</si>
  <si>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</si>
  <si>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</si>
  <si>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</si>
  <si>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</si>
  <si>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</si>
  <si>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</si>
  <si>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</si>
  <si>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</si>
  <si>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</si>
  <si>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</si>
  <si>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</si>
  <si>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</si>
  <si>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</si>
  <si>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</si>
  <si>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</si>
  <si>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</si>
  <si>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</si>
  <si>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</si>
  <si>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</si>
  <si>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</si>
  <si>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</si>
  <si>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</si>
  <si>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</si>
  <si>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</si>
  <si>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</si>
  <si>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</si>
  <si>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</si>
  <si>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</si>
  <si>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</si>
  <si>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</si>
  <si>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</si>
  <si>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</si>
  <si>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</si>
  <si>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</si>
  <si>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</si>
  <si>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</si>
  <si>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</si>
  <si>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</si>
  <si>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</si>
  <si>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</si>
  <si>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</si>
  <si>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</si>
  <si>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</si>
  <si>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</si>
  <si>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</si>
  <si>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</si>
  <si>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</si>
  <si>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</si>
  <si>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</si>
  <si>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</si>
  <si>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</si>
  <si>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</si>
  <si>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</si>
  <si>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</si>
  <si>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</si>
  <si>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</si>
  <si>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</si>
  <si>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</si>
  <si>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</si>
  <si>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</si>
  <si>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</si>
  <si>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</si>
  <si>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</si>
  <si>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</si>
  <si>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</si>
  <si>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</si>
  <si>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</si>
  <si>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</si>
  <si>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</si>
  <si>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</si>
  <si>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</si>
  <si>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</si>
  <si>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</si>
  <si>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</si>
  <si>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</si>
  <si>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</si>
  <si>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</si>
  <si>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</si>
  <si>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</si>
  <si>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</si>
  <si>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</si>
  <si>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</si>
  <si>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</si>
  <si>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</si>
  <si>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</si>
  <si>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</si>
  <si>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</si>
  <si>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</si>
  <si>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</si>
  <si>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</si>
  <si>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</si>
  <si>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</si>
  <si>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</si>
  <si>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</si>
  <si>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</si>
  <si>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</si>
  <si>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</si>
  <si>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</si>
  <si>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</si>
  <si>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</si>
  <si>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</si>
  <si>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</si>
  <si>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</si>
  <si>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</si>
  <si>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</si>
  <si>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</si>
  <si>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</si>
  <si>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</si>
  <si>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</si>
  <si>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</si>
  <si>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</si>
  <si>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</si>
  <si>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</si>
  <si>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</si>
  <si>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</si>
  <si>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</si>
  <si>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</si>
  <si>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</si>
  <si>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</si>
  <si>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</si>
  <si>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</si>
  <si>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</si>
  <si>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</si>
  <si>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</si>
  <si>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</si>
  <si>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</si>
  <si>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</si>
  <si>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</si>
  <si>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</si>
  <si>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</si>
  <si>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</si>
  <si>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</si>
  <si>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</si>
  <si>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</si>
  <si>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</si>
  <si>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</si>
  <si>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</si>
  <si>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</si>
  <si>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</si>
  <si>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</si>
  <si>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</si>
  <si>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</si>
  <si>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</si>
  <si>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</si>
  <si>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</si>
  <si>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</si>
  <si>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</si>
  <si>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</si>
  <si>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</si>
  <si>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</si>
  <si>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</si>
  <si>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</si>
  <si>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</si>
  <si>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</si>
  <si>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</si>
  <si>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</si>
  <si>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</si>
  <si>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</si>
  <si>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</si>
  <si>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</si>
  <si>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</si>
  <si>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</si>
  <si>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</si>
  <si>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</si>
  <si>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</si>
  <si>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</si>
  <si>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</si>
  <si>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</si>
  <si>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</si>
  <si>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</si>
  <si>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</si>
  <si>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</si>
  <si>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</si>
  <si>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</si>
  <si>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</si>
  <si>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</si>
  <si>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</si>
  <si>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</si>
  <si>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</si>
  <si>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</si>
  <si>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</si>
  <si>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</si>
  <si>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</si>
  <si>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</si>
  <si>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</si>
  <si>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</si>
  <si>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</si>
  <si>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</si>
  <si>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</si>
  <si>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</si>
  <si>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</si>
  <si>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</si>
  <si>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</si>
  <si>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</si>
  <si>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</si>
  <si>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</si>
  <si>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</si>
  <si>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</si>
  <si>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</si>
  <si>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</si>
  <si>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</si>
  <si>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</si>
  <si>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</si>
  <si>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</si>
  <si>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</si>
  <si>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</si>
  <si>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</si>
  <si>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</si>
  <si>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</si>
  <si>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</si>
  <si>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</si>
  <si>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</si>
  <si>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</si>
  <si>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</si>
  <si>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</si>
  <si>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</si>
  <si>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</si>
  <si>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</si>
  <si>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</si>
  <si>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</si>
  <si>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</si>
  <si>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</si>
  <si>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</si>
  <si>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</si>
  <si>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</si>
  <si>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</si>
  <si>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</si>
  <si>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</si>
  <si>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</si>
  <si>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</si>
  <si>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</si>
  <si>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</si>
  <si>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</si>
  <si>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</si>
  <si>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</si>
  <si>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</si>
  <si>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</si>
  <si>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</si>
  <si>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</si>
  <si>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</si>
  <si>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</si>
  <si>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</si>
  <si>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</si>
  <si>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</si>
  <si>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</si>
  <si>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</si>
  <si>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</si>
  <si>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</si>
  <si>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</si>
  <si>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</si>
  <si>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</si>
  <si>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</si>
  <si>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</si>
  <si>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</si>
  <si>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</si>
  <si>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</si>
  <si>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</si>
  <si>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</si>
  <si>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</si>
  <si>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</si>
  <si>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</si>
  <si>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</si>
  <si>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</si>
  <si>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</si>
  <si>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</si>
  <si>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</si>
  <si>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</si>
  <si>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</si>
  <si>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</si>
  <si>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</si>
  <si>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</si>
  <si>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</si>
  <si>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</si>
  <si>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</si>
  <si>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</si>
  <si>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</si>
  <si>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</si>
  <si>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</si>
  <si>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</si>
  <si>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</si>
  <si>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</si>
  <si>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</si>
  <si>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</si>
  <si>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</si>
  <si>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</si>
  <si>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</si>
  <si>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</si>
  <si>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</si>
  <si>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</si>
  <si>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</si>
  <si>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</si>
  <si>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</si>
  <si>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</si>
  <si>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</si>
  <si>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</si>
  <si>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</si>
  <si>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</si>
  <si>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</si>
  <si>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</si>
  <si>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</si>
  <si>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</si>
  <si>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</si>
  <si>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</si>
  <si>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</si>
  <si>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</si>
  <si>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</si>
  <si>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</si>
  <si>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</si>
  <si>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</si>
  <si>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</si>
  <si>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</si>
  <si>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</si>
  <si>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</si>
  <si>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</si>
  <si>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</si>
  <si>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</si>
  <si>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</si>
  <si>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</si>
  <si>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</si>
  <si>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</si>
  <si>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</si>
  <si>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</si>
  <si>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</si>
  <si>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</si>
  <si>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</si>
  <si>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</si>
  <si>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</si>
  <si>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</si>
  <si>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</si>
  <si>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</si>
  <si>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</si>
  <si>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</si>
  <si>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</si>
  <si>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</si>
  <si>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</si>
  <si>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</si>
  <si>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</si>
  <si>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</si>
  <si>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</si>
  <si>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</si>
  <si>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</si>
  <si>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</si>
  <si>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</si>
  <si>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</si>
  <si>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</si>
  <si>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</si>
  <si>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</si>
  <si>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</si>
  <si>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</si>
  <si>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</si>
  <si>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</si>
  <si>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</si>
  <si>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</si>
  <si>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</si>
  <si>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</si>
  <si>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</si>
  <si>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</si>
  <si>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</si>
  <si>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</si>
  <si>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</si>
  <si>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</si>
  <si>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</si>
  <si>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</si>
  <si>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</si>
  <si>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</si>
  <si>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</si>
  <si>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</si>
  <si>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</si>
  <si>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</si>
  <si>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</si>
  <si>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</si>
  <si>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</si>
  <si>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</si>
  <si>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</si>
  <si>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</si>
  <si>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</si>
  <si>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</si>
  <si>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</si>
  <si>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</si>
  <si>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</si>
  <si>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</si>
  <si>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</si>
  <si>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</si>
  <si>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</si>
  <si>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</si>
  <si>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</si>
  <si>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</si>
  <si>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</si>
  <si>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</si>
  <si>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</si>
  <si>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</si>
  <si>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</si>
  <si>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</si>
  <si>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</si>
  <si>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</si>
  <si>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</si>
  <si>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</si>
  <si>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</si>
  <si>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</si>
  <si>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</si>
  <si>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</si>
  <si>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</si>
  <si>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</si>
  <si>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</si>
  <si>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</si>
  <si>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</si>
  <si>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</si>
  <si>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</si>
  <si>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</si>
  <si>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</si>
  <si>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</si>
  <si>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</si>
  <si>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</si>
  <si>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</si>
  <si>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</si>
  <si>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</si>
  <si>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</si>
  <si>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</si>
  <si>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</si>
  <si>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</si>
  <si>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</si>
  <si>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</si>
  <si>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</si>
  <si>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</si>
  <si>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</si>
  <si>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</si>
  <si>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</si>
  <si>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</si>
  <si>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</si>
  <si>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</si>
  <si>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</si>
  <si>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</si>
  <si>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</si>
  <si>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</si>
  <si>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</si>
  <si>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</si>
  <si>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</si>
  <si>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</si>
  <si>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</si>
  <si>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</si>
  <si>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</si>
  <si>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</si>
  <si>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</si>
  <si>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</si>
  <si>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</si>
  <si>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</si>
  <si>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</si>
  <si>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</si>
  <si>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</si>
  <si>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</si>
  <si>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</si>
  <si>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</si>
  <si>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</si>
  <si>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</si>
  <si>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</si>
  <si>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</si>
  <si>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</si>
  <si>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</si>
  <si>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</si>
  <si>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</si>
  <si>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</si>
  <si>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</si>
  <si>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</si>
  <si>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</si>
  <si>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</si>
  <si>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</si>
  <si>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</si>
  <si>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</si>
  <si>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</si>
  <si>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</si>
  <si>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</si>
  <si>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</si>
  <si>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</si>
  <si>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</si>
  <si>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</si>
  <si>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</si>
  <si>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</si>
  <si>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</si>
  <si>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</si>
  <si>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</si>
  <si>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</si>
  <si>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</si>
  <si>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</si>
  <si>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</si>
  <si>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</si>
  <si>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</si>
  <si>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</si>
  <si>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</si>
  <si>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</si>
  <si>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</si>
  <si>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</si>
  <si>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</si>
  <si>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</si>
  <si>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</si>
  <si>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</si>
  <si>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</si>
  <si>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</si>
  <si>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</si>
  <si>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</si>
  <si>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</si>
  <si>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</si>
  <si>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</si>
  <si>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</si>
  <si>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</si>
  <si>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</si>
  <si>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</si>
  <si>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</si>
  <si>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</si>
  <si>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</si>
  <si>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</si>
  <si>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</si>
  <si>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</si>
  <si>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</si>
  <si>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</si>
  <si>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</si>
  <si>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</si>
  <si>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</si>
  <si>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</si>
  <si>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</si>
  <si>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</si>
  <si>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</si>
  <si>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</si>
  <si>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</si>
  <si>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</si>
  <si>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</si>
  <si>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</si>
  <si>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</si>
  <si>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</si>
  <si>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</si>
  <si>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</si>
  <si>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</si>
  <si>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</si>
  <si>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</si>
  <si>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</si>
  <si>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</si>
  <si>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</si>
  <si>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</si>
  <si>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</si>
  <si>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</si>
  <si>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</si>
  <si>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</si>
  <si>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</si>
  <si>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</si>
  <si>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</si>
  <si>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</si>
  <si>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</si>
  <si>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</si>
  <si>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</si>
  <si>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</si>
  <si>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</si>
  <si>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</si>
  <si>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</si>
  <si>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</si>
  <si>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</si>
  <si>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</si>
  <si>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</si>
  <si>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</si>
  <si>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</si>
  <si>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</si>
  <si>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</si>
  <si>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</si>
  <si>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</si>
  <si>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</si>
  <si>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</si>
  <si>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</si>
  <si>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</si>
  <si>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</si>
  <si>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</si>
  <si>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</si>
  <si>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</si>
  <si>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</si>
  <si>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</si>
  <si>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</si>
  <si>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</si>
  <si>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</si>
  <si>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</si>
  <si>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</si>
  <si>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</si>
  <si>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</si>
  <si>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</si>
  <si>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</si>
  <si>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</si>
  <si>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</si>
  <si>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</si>
  <si>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</si>
  <si>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</si>
  <si>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</si>
  <si>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</si>
  <si>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</si>
  <si>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</si>
  <si>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</si>
  <si>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</si>
  <si>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</si>
  <si>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</si>
  <si>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</si>
  <si>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</si>
  <si>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</si>
  <si>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</si>
  <si>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</si>
  <si>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</si>
  <si>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</si>
  <si>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</si>
  <si>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</si>
  <si>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</si>
  <si>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</si>
  <si>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</si>
  <si>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</si>
  <si>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</si>
  <si>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</si>
  <si>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</si>
  <si>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</si>
  <si>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</si>
  <si>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</si>
  <si>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</si>
  <si>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</si>
  <si>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</si>
  <si>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</si>
  <si>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</si>
  <si>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</si>
  <si>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</si>
  <si>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</si>
  <si>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</si>
  <si>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</si>
  <si>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</si>
  <si>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</si>
  <si>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</si>
  <si>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</si>
  <si>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</si>
  <si>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</si>
  <si>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</si>
  <si>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</si>
  <si>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</si>
  <si>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</si>
  <si>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</si>
  <si>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</si>
  <si>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</si>
  <si>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</si>
  <si>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</si>
  <si>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</si>
  <si>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</si>
  <si>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</si>
  <si>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</si>
  <si>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</si>
  <si>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</si>
  <si>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</si>
  <si>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</si>
  <si>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</si>
  <si>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</si>
  <si>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</si>
  <si>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</si>
  <si>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</si>
  <si>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</si>
  <si>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</si>
  <si>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</si>
  <si>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</si>
  <si>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</si>
  <si>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</si>
  <si>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</si>
  <si>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</si>
  <si>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</si>
  <si>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</si>
  <si>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</si>
  <si>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</si>
  <si>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</si>
  <si>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</si>
  <si>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</si>
  <si>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</si>
  <si>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</si>
  <si>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</si>
  <si>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</si>
  <si>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</si>
  <si>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</si>
  <si>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</si>
  <si>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</si>
  <si>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</si>
  <si>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</si>
  <si>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</si>
  <si>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</si>
  <si>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</si>
  <si>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</si>
  <si>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</si>
  <si>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</si>
  <si>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</si>
  <si>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</si>
  <si>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</si>
  <si>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</si>
  <si>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</si>
  <si>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</si>
  <si>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</si>
  <si>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</si>
  <si>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</si>
  <si>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</si>
  <si>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</si>
  <si>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</si>
  <si>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</si>
  <si>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</si>
  <si>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</si>
  <si>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</si>
  <si>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</si>
  <si>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</si>
  <si>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</si>
  <si>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</si>
  <si>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</si>
  <si>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</si>
  <si>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</si>
  <si>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</si>
  <si>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</si>
  <si>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</si>
  <si>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</si>
  <si>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</si>
  <si>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</si>
  <si>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</si>
  <si>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</si>
  <si>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</si>
  <si>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</si>
  <si>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</si>
  <si>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</si>
  <si>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</si>
  <si>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</si>
  <si>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</si>
  <si>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</si>
  <si>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</si>
  <si>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</si>
  <si>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</si>
  <si>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</si>
  <si>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</si>
  <si>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</si>
  <si>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</si>
  <si>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</si>
  <si>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</si>
  <si>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</si>
  <si>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</si>
  <si>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</si>
  <si>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</si>
  <si>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</si>
  <si>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</si>
  <si>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</si>
  <si>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</si>
  <si>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</si>
  <si>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</si>
  <si>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</si>
  <si>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</si>
  <si>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</si>
  <si>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</si>
  <si>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</si>
  <si>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</si>
  <si>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</si>
  <si>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</si>
  <si>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</si>
  <si>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</si>
  <si>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</si>
  <si>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</si>
  <si>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</si>
  <si>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</si>
  <si>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</si>
  <si>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</si>
  <si>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</si>
  <si>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</si>
  <si>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</si>
  <si>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</si>
  <si>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</si>
  <si>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</si>
  <si>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</si>
  <si>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</si>
  <si>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</si>
  <si>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</si>
  <si>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</si>
  <si>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</si>
  <si>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</si>
  <si>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</si>
  <si>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</si>
  <si>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</si>
  <si>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</si>
  <si>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</si>
  <si>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</si>
  <si>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</si>
  <si>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</si>
  <si>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</si>
  <si>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</si>
  <si>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</si>
  <si>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</si>
  <si>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</si>
  <si>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</si>
  <si>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</si>
  <si>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</si>
  <si>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</si>
  <si>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</si>
  <si>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</si>
  <si>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</si>
  <si>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</si>
  <si>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</si>
  <si>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</si>
  <si>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</si>
  <si>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</si>
  <si>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</si>
  <si>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</si>
  <si>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</si>
  <si>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</si>
  <si>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</si>
  <si>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</si>
  <si>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</si>
  <si>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</si>
  <si>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</si>
  <si>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</si>
  <si>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</si>
  <si>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</si>
  <si>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</si>
  <si>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</si>
  <si>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</si>
  <si>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</si>
  <si>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</si>
  <si>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</si>
  <si>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</si>
  <si>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</si>
  <si>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</si>
  <si>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</si>
  <si>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</si>
  <si>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</si>
  <si>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</si>
  <si>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</si>
  <si>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</si>
  <si>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</si>
  <si>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</si>
  <si>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</si>
  <si>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</si>
  <si>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</si>
  <si>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</si>
  <si>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</si>
  <si>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</si>
  <si>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</si>
  <si>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</si>
  <si>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</si>
  <si>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</si>
  <si>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</si>
  <si>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</si>
  <si>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</si>
  <si>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</si>
  <si>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</si>
  <si>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</si>
  <si>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</si>
  <si>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</si>
  <si>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</si>
  <si>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</si>
  <si>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</si>
  <si>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</si>
  <si>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</si>
  <si>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</si>
  <si>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</si>
  <si>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</si>
  <si>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</si>
  <si>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</si>
  <si>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</si>
  <si>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</si>
  <si>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</si>
  <si>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</si>
  <si>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</si>
  <si>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</si>
  <si>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</si>
  <si>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</si>
  <si>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</si>
  <si>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</si>
  <si>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</si>
  <si>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</si>
  <si>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</si>
  <si>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</si>
  <si>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</si>
  <si>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</si>
  <si>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</si>
  <si>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</si>
  <si>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</si>
  <si>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</si>
  <si>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</si>
  <si>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</si>
  <si>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</si>
  <si>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</si>
  <si>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</si>
  <si>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</si>
  <si>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</si>
  <si>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</si>
  <si>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</si>
  <si>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</si>
  <si>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</si>
  <si>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</si>
  <si>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</si>
  <si>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</si>
  <si>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</si>
  <si>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</si>
  <si>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</si>
  <si>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</si>
  <si>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</si>
  <si>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</si>
  <si>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</si>
  <si>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</si>
  <si>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</si>
  <si>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</si>
  <si>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</si>
  <si>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</si>
  <si>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</si>
  <si>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</si>
  <si>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</si>
  <si>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</si>
  <si>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</si>
  <si>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</si>
  <si>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</si>
  <si>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</si>
  <si>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</si>
  <si>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</si>
  <si>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</si>
  <si>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</si>
  <si>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</si>
  <si>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</si>
  <si>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</si>
  <si>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</si>
  <si>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</si>
  <si>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</si>
  <si>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</si>
  <si>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</si>
  <si>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</si>
  <si>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</si>
  <si>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</si>
  <si>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</si>
  <si>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</si>
  <si>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</si>
  <si>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</si>
  <si>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</si>
  <si>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</si>
  <si>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</si>
  <si>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</si>
  <si>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</si>
  <si>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</si>
  <si>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</si>
  <si>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</si>
  <si>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</si>
  <si>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</si>
  <si>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</si>
  <si>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</si>
  <si>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</si>
  <si>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</si>
  <si>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</si>
  <si>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</si>
  <si>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</si>
  <si>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</si>
  <si>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</si>
  <si>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</si>
  <si>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</si>
  <si>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</si>
  <si>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</si>
  <si>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</si>
  <si>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</si>
  <si>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</si>
  <si>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</si>
  <si>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</si>
  <si>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</si>
  <si>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</si>
  <si>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</si>
  <si>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</si>
  <si>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</si>
  <si>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</si>
  <si>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</si>
  <si>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</si>
  <si>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</si>
  <si>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</si>
  <si>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</si>
  <si>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</si>
  <si>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</si>
  <si>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</si>
  <si>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</si>
  <si>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</si>
  <si>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</si>
  <si>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</si>
  <si>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</si>
  <si>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</si>
  <si>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</si>
  <si>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</si>
  <si>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</si>
  <si>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</si>
  <si>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</si>
  <si>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</si>
  <si>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</si>
  <si>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</si>
  <si>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</si>
  <si>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</si>
  <si>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</si>
  <si>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</si>
  <si>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</si>
  <si>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</si>
  <si>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</si>
  <si>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</si>
  <si>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</si>
  <si>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</si>
  <si>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</si>
  <si>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</si>
  <si>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</si>
  <si>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</si>
  <si>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</si>
  <si>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</si>
  <si>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</si>
  <si>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</si>
  <si>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</si>
  <si>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</si>
  <si>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</si>
  <si>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</si>
  <si>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</si>
  <si>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</si>
  <si>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</si>
  <si>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</si>
  <si>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</si>
  <si>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</si>
  <si>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</si>
  <si>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</si>
  <si>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</si>
  <si>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</si>
  <si>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</si>
  <si>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</si>
  <si>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</si>
  <si>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</si>
  <si>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</si>
  <si>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</si>
  <si>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</si>
  <si>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</si>
  <si>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</si>
  <si>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</si>
  <si>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</si>
  <si>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</si>
  <si>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</si>
  <si>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</si>
  <si>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</si>
  <si>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</si>
  <si>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</si>
  <si>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</si>
  <si>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</si>
  <si>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</si>
  <si>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</si>
  <si>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</si>
  <si>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</si>
  <si>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</si>
  <si>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</si>
  <si>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</si>
  <si>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</si>
  <si>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</si>
  <si>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</si>
  <si>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</si>
  <si>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</si>
  <si>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</si>
  <si>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</si>
  <si>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</si>
  <si>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</si>
  <si>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</si>
  <si>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</si>
  <si>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</si>
  <si>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</si>
  <si>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</si>
  <si>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</si>
  <si>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</si>
  <si>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</si>
  <si>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</si>
  <si>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</si>
  <si>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</si>
  <si>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</si>
  <si>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</si>
  <si>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</si>
  <si>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</si>
  <si>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</si>
  <si>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</si>
  <si>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</si>
  <si>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</si>
  <si>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</si>
  <si>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</si>
  <si>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</si>
  <si>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</si>
  <si>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</si>
  <si>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</si>
  <si>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</si>
  <si>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</si>
  <si>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</si>
  <si>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</si>
  <si>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</si>
  <si>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</si>
  <si>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</si>
  <si>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</si>
  <si>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</si>
  <si>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</si>
  <si>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</si>
  <si>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</si>
  <si>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</si>
  <si>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</si>
  <si>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</si>
  <si>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</si>
  <si>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</si>
  <si>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</si>
  <si>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</si>
  <si>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</si>
  <si>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</si>
  <si>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</si>
  <si>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</si>
  <si>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</si>
  <si>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</si>
  <si>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</si>
  <si>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</si>
  <si>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</si>
  <si>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</si>
  <si>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</si>
  <si>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</si>
  <si>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</si>
  <si>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</si>
  <si>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</si>
  <si>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</si>
  <si>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</si>
  <si>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</si>
  <si>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</si>
  <si>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</si>
  <si>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</si>
  <si>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</si>
  <si>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</si>
  <si>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</si>
  <si>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</si>
  <si>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</si>
  <si>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</si>
  <si>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</si>
  <si>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</si>
  <si>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</si>
  <si>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</si>
  <si>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</si>
  <si>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</si>
  <si>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</si>
  <si>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</si>
  <si>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</si>
  <si>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</si>
  <si>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</si>
  <si>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</si>
  <si>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</si>
  <si>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</si>
  <si>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</si>
  <si>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</si>
  <si>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</si>
  <si>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</si>
  <si>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</si>
  <si>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</si>
  <si>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</si>
  <si>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</si>
  <si>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</si>
  <si>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</si>
  <si>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</si>
  <si>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</si>
  <si>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</si>
  <si>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</si>
  <si>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</si>
  <si>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</si>
  <si>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</si>
  <si>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</si>
  <si>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</si>
  <si>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</si>
  <si>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</si>
  <si>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</si>
  <si>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</si>
  <si>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</si>
  <si>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</si>
  <si>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</si>
  <si>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</si>
  <si>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</si>
  <si>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</si>
  <si>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</si>
  <si>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</si>
  <si>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</si>
  <si>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</si>
  <si>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</si>
  <si>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</si>
  <si>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</si>
  <si>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</si>
  <si>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</si>
  <si>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</si>
  <si>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</si>
  <si>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</si>
  <si>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</si>
  <si>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</si>
  <si>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</si>
  <si>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</si>
  <si>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</si>
  <si>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</si>
  <si>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</si>
  <si>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</si>
  <si>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</si>
  <si>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</si>
  <si>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</si>
  <si>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</si>
  <si>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</si>
  <si>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</si>
  <si>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</si>
  <si>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</si>
  <si>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</si>
  <si>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</si>
  <si>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</si>
  <si>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</si>
  <si>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</si>
  <si>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</si>
  <si>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</si>
  <si>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</si>
  <si>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</si>
  <si>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</si>
  <si>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</si>
  <si>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</si>
  <si>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</si>
  <si>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</si>
  <si>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</si>
  <si>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</si>
  <si>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</si>
  <si>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</si>
  <si>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</si>
  <si>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</si>
  <si>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</si>
  <si>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</si>
  <si>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</si>
  <si>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</si>
  <si>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</si>
  <si>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</si>
  <si>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</si>
  <si>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</si>
  <si>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</si>
  <si>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</si>
  <si>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</si>
  <si>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</si>
  <si>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</si>
  <si>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</si>
  <si>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</si>
  <si>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</si>
  <si>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</si>
  <si>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</si>
  <si>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</si>
  <si>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</si>
  <si>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</si>
  <si>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</si>
  <si>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</si>
  <si>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</si>
  <si>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</si>
  <si>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</si>
  <si>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</si>
  <si>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</si>
  <si>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</si>
  <si>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</si>
  <si>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</si>
  <si>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</si>
  <si>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</si>
  <si>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</si>
  <si>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</si>
  <si>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</si>
  <si>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</si>
  <si>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</si>
  <si>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</si>
  <si>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</si>
  <si>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</si>
  <si>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</si>
  <si>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</si>
  <si>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</si>
  <si>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</si>
  <si>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</si>
  <si>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</si>
  <si>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</si>
  <si>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</si>
  <si>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</si>
  <si>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</si>
  <si>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</si>
  <si>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</si>
  <si>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</si>
  <si>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</si>
  <si>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</si>
  <si>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</si>
  <si>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</si>
  <si>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</si>
  <si>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</si>
  <si>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</si>
  <si>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</si>
  <si>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</si>
  <si>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</si>
  <si>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</si>
  <si>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</si>
  <si>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</si>
  <si>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</si>
  <si>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</si>
  <si>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</si>
  <si>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</si>
  <si>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</si>
  <si>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</si>
  <si>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</si>
  <si>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</si>
  <si>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</si>
  <si>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</si>
  <si>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</si>
  <si>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</si>
  <si>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</si>
  <si>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</si>
  <si>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</si>
  <si>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</si>
  <si>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</si>
  <si>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</si>
  <si>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</si>
  <si>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</si>
  <si>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</si>
  <si>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</si>
  <si>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</si>
  <si>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</si>
  <si>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</si>
  <si>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</si>
  <si>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</si>
  <si>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</si>
  <si>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</si>
  <si>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</si>
  <si>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</si>
  <si>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</si>
  <si>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</si>
  <si>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</si>
  <si>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</si>
  <si>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</si>
  <si>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</si>
  <si>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</si>
  <si>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</si>
  <si>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</si>
  <si>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</si>
  <si>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</si>
  <si>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</si>
  <si>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</si>
  <si>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</si>
  <si>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</si>
  <si>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</si>
  <si>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</si>
  <si>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</si>
  <si>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</si>
  <si>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</si>
  <si>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</si>
  <si>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</si>
  <si>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</si>
  <si>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</si>
  <si>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</si>
  <si>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</si>
  <si>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</si>
  <si>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</si>
  <si>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</si>
  <si>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</si>
  <si>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</si>
  <si>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</si>
  <si>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</si>
  <si>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</si>
  <si>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</si>
  <si>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</si>
  <si>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</si>
  <si>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</si>
  <si>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</si>
  <si>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</si>
  <si>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</si>
  <si>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</si>
  <si>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</si>
  <si>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</si>
  <si>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</si>
  <si>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</si>
  <si>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</si>
  <si>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</si>
  <si>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</si>
  <si>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</si>
  <si>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</si>
  <si>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</si>
  <si>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</si>
  <si>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</si>
  <si>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</si>
  <si>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</si>
  <si>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</si>
  <si>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</si>
  <si>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</si>
  <si>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</si>
  <si>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</si>
  <si>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</si>
  <si>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</si>
  <si>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</si>
  <si>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</si>
  <si>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</si>
  <si>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</si>
  <si>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</si>
  <si>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</si>
  <si>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</si>
  <si>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</si>
  <si>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</si>
  <si>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</si>
  <si>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</si>
  <si>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</si>
  <si>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</si>
  <si>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</si>
  <si>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</si>
  <si>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</si>
  <si>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</si>
  <si>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</si>
  <si>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</si>
  <si>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</si>
  <si>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</si>
  <si>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</si>
  <si>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</si>
  <si>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</si>
  <si>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</si>
  <si>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</si>
  <si>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</si>
  <si>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</si>
  <si>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</si>
  <si>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</si>
  <si>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</si>
  <si>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</si>
  <si>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</si>
  <si>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</si>
  <si>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</si>
  <si>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</si>
  <si>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</si>
  <si>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</si>
  <si>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</si>
  <si>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</si>
  <si>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</si>
  <si>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</si>
  <si>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</si>
  <si>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</si>
  <si>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</si>
  <si>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</si>
  <si>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</si>
  <si>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</si>
  <si>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</si>
  <si>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</si>
  <si>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</si>
  <si>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</si>
  <si>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</si>
  <si>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</si>
  <si>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</si>
  <si>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</si>
  <si>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</si>
  <si>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</si>
  <si>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</si>
  <si>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</si>
  <si>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</si>
  <si>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</si>
  <si>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</si>
  <si>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</si>
  <si>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</si>
  <si>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</si>
  <si>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</si>
  <si>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</si>
  <si>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</si>
  <si>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</si>
  <si>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</si>
  <si>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</si>
  <si>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</si>
  <si>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</si>
  <si>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</si>
  <si>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</si>
  <si>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</si>
  <si>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</si>
  <si>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</si>
  <si>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</si>
  <si>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</si>
  <si>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</si>
  <si>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</si>
  <si>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</si>
  <si>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</si>
  <si>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</si>
  <si>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</si>
  <si>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</si>
  <si>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</si>
  <si>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</si>
  <si>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</si>
  <si>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</si>
  <si>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</si>
  <si>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</si>
  <si>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</si>
  <si>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</si>
  <si>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</si>
  <si>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</si>
  <si>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</si>
  <si>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</si>
  <si>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</si>
  <si>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</si>
  <si>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</si>
  <si>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</si>
  <si>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</si>
  <si>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</si>
  <si>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</si>
  <si>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</si>
  <si>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</si>
  <si>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</si>
  <si>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</si>
  <si>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</si>
  <si>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</si>
  <si>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</si>
  <si>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</si>
  <si>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</si>
  <si>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</si>
  <si>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</si>
  <si>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</si>
  <si>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</si>
  <si>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</si>
  <si>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</si>
  <si>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</si>
  <si>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</si>
  <si>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</si>
  <si>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</si>
  <si>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</si>
  <si>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</si>
  <si>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</si>
  <si>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</si>
  <si>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</si>
  <si>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</si>
  <si>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</si>
  <si>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</si>
  <si>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</si>
  <si>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</si>
  <si>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</si>
  <si>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</si>
  <si>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</si>
  <si>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</si>
  <si>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</si>
  <si>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</si>
  <si>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</si>
  <si>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</si>
  <si>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</si>
  <si>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</si>
  <si>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</si>
  <si>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</si>
  <si>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</si>
  <si>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</si>
  <si>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</si>
  <si>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</si>
  <si>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</si>
  <si>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</si>
  <si>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</si>
  <si>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</si>
  <si>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</si>
  <si>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</si>
  <si>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</si>
  <si>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</si>
  <si>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</si>
  <si>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</si>
  <si>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</si>
  <si>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</si>
  <si>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</si>
  <si>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</si>
  <si>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</si>
  <si>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</si>
  <si>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</si>
  <si>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</si>
  <si>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</si>
  <si>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</si>
  <si>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</si>
  <si>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</si>
  <si>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</si>
  <si>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</si>
  <si>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</si>
  <si>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</si>
  <si>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</si>
  <si>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</si>
  <si>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</si>
  <si>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</si>
  <si>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</si>
  <si>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</si>
  <si>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</si>
  <si>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</si>
  <si>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</si>
  <si>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</si>
  <si>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</si>
  <si>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</si>
  <si>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</si>
  <si>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</si>
  <si>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</si>
  <si>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</si>
  <si>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</si>
  <si>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</si>
  <si>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</si>
  <si>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</si>
  <si>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</si>
  <si>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</si>
  <si>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</si>
  <si>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</si>
  <si>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</si>
  <si>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</si>
  <si>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</si>
  <si>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</si>
  <si>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</si>
  <si>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</si>
  <si>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</si>
  <si>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</si>
  <si>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</si>
  <si>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</si>
  <si>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</si>
  <si>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</si>
  <si>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</si>
  <si>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</si>
  <si>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</si>
  <si>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</si>
  <si>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</si>
  <si>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</si>
  <si>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</si>
  <si>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</si>
  <si>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</si>
  <si>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</si>
  <si>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</si>
  <si>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</si>
  <si>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</si>
  <si>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</si>
  <si>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</si>
  <si>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</si>
  <si>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</si>
  <si>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</si>
  <si>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</si>
  <si>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</si>
  <si>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</si>
  <si>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</si>
  <si>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</si>
  <si>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</si>
  <si>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</si>
  <si>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</si>
  <si>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</si>
  <si>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</si>
  <si>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</si>
  <si>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</si>
  <si>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</si>
  <si>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</si>
  <si>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</si>
  <si>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</si>
  <si>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</si>
  <si>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</si>
  <si>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</si>
  <si>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</si>
  <si>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</si>
  <si>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</si>
  <si>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</si>
  <si>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</si>
  <si>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</si>
  <si>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</si>
  <si>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</si>
  <si>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</si>
  <si>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</si>
  <si>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</si>
  <si>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</si>
  <si>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</si>
  <si>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</si>
  <si>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</si>
  <si>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</si>
  <si>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</si>
  <si>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</si>
  <si>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</si>
  <si>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</si>
  <si>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</si>
  <si>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</si>
  <si>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</si>
  <si>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</si>
  <si>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</si>
  <si>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</si>
  <si>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</si>
  <si>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</si>
  <si>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</si>
  <si>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</si>
  <si>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</si>
  <si>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</si>
  <si>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</si>
  <si>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</si>
  <si>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</si>
  <si>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</si>
  <si>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</si>
  <si>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</si>
  <si>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</si>
  <si>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</si>
  <si>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</si>
  <si>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</si>
  <si>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</si>
  <si>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</si>
  <si>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</si>
  <si>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</si>
  <si>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</si>
  <si>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</si>
  <si>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</si>
  <si>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</si>
  <si>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</si>
  <si>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</si>
  <si>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</si>
  <si>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</si>
  <si>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</si>
  <si>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</si>
  <si>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</si>
  <si>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</si>
  <si>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</si>
  <si>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</si>
  <si>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</si>
  <si>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</si>
  <si>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</si>
  <si>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</si>
  <si>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</si>
  <si>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</si>
  <si>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</si>
  <si>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</si>
  <si>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</si>
  <si>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</si>
  <si>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</si>
  <si>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</si>
  <si>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</si>
  <si>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</si>
  <si>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</si>
  <si>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</si>
  <si>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</si>
  <si>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</si>
  <si>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</si>
  <si>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</si>
  <si>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</si>
  <si>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</si>
  <si>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</si>
  <si>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</si>
  <si>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</si>
  <si>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</si>
  <si>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</si>
  <si>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</si>
  <si>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</si>
  <si>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</si>
  <si>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</si>
  <si>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</si>
  <si>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</si>
  <si>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</si>
  <si>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</si>
  <si>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</si>
  <si>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</si>
  <si>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</si>
  <si>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</si>
  <si>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</si>
  <si>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</si>
  <si>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</si>
  <si>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</si>
  <si>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</si>
  <si>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</si>
  <si>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</si>
  <si>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</si>
  <si>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</si>
  <si>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</si>
  <si>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</si>
  <si>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</si>
  <si>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</si>
  <si>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</si>
  <si>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</si>
  <si>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</si>
  <si>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</si>
  <si>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</si>
  <si>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</si>
  <si>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</si>
  <si>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</si>
  <si>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</si>
  <si>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</si>
  <si>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</si>
  <si>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</si>
  <si>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</si>
  <si>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</si>
  <si>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</si>
  <si>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</si>
  <si>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</si>
  <si>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</si>
  <si>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</si>
  <si>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</si>
  <si>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</si>
  <si>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</si>
  <si>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</si>
  <si>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</si>
  <si>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</si>
  <si>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</si>
  <si>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</si>
  <si>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</si>
  <si>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</si>
  <si>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</si>
  <si>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</si>
  <si>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</si>
  <si>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</si>
  <si>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</si>
  <si>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</si>
  <si>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</si>
  <si>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</si>
  <si>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</si>
  <si>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</si>
  <si>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</si>
  <si>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</si>
  <si>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</si>
  <si>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</si>
  <si>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</si>
  <si>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</si>
  <si>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</si>
  <si>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</si>
  <si>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</si>
  <si>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</si>
  <si>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</si>
  <si>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</si>
  <si>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</si>
  <si>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</si>
  <si>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</si>
  <si>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</si>
  <si>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</si>
  <si>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</si>
  <si>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</si>
  <si>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</si>
  <si>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</si>
  <si>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</si>
  <si>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</si>
  <si>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</si>
  <si>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</si>
  <si>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</si>
  <si>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</si>
  <si>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</si>
  <si>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</si>
  <si>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</si>
  <si>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</si>
  <si>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</si>
  <si>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</si>
  <si>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</si>
  <si>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</si>
  <si>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</si>
  <si>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</si>
  <si>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</si>
  <si>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</si>
  <si>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</si>
  <si>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</si>
  <si>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</si>
  <si>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</si>
  <si>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</si>
  <si>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</si>
  <si>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</si>
  <si>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</si>
  <si>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</si>
  <si>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</si>
  <si>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</si>
  <si>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</si>
  <si>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</si>
  <si>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</si>
  <si>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</si>
  <si>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</si>
  <si>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</si>
  <si>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</si>
  <si>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</si>
  <si>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</si>
  <si>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</si>
  <si>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</si>
  <si>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</si>
  <si>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</si>
  <si>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</si>
  <si>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</si>
  <si>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</si>
  <si>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</si>
  <si>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</si>
  <si>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</si>
  <si>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</si>
  <si>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</si>
  <si>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</si>
  <si>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</si>
  <si>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</si>
  <si>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</si>
  <si>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</si>
  <si>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</si>
  <si>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</si>
  <si>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</si>
  <si>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</si>
  <si>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</si>
  <si>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</si>
  <si>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</si>
  <si>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</si>
  <si>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</si>
  <si>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</si>
  <si>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</si>
  <si>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</si>
  <si>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</si>
  <si>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</si>
  <si>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</si>
  <si>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</si>
  <si>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</si>
  <si>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</si>
  <si>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</si>
  <si>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</si>
  <si>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</si>
  <si>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</si>
  <si>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</si>
  <si>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</si>
  <si>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</si>
  <si>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</si>
  <si>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</si>
  <si>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</si>
  <si>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</si>
  <si>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</si>
  <si>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</si>
  <si>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</si>
  <si>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</si>
  <si>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</si>
  <si>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</si>
  <si>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</si>
  <si>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</si>
  <si>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</si>
  <si>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</si>
  <si>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</si>
  <si>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</si>
  <si>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</si>
  <si>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</si>
  <si>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</si>
  <si>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</si>
  <si>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</si>
  <si>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</si>
  <si>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</si>
  <si>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</si>
  <si>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</si>
  <si>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</si>
  <si>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</si>
  <si>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</si>
  <si>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</si>
  <si>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</si>
  <si>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</si>
  <si>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</si>
  <si>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</si>
  <si>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</si>
  <si>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</si>
  <si>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</si>
  <si>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</si>
  <si>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</si>
  <si>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</si>
  <si>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</si>
  <si>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</si>
  <si>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</si>
  <si>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</si>
  <si>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</si>
  <si>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</si>
  <si>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</si>
  <si>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</si>
  <si>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</si>
  <si>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</si>
  <si>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</si>
  <si>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</si>
  <si>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</si>
  <si>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</si>
  <si>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</si>
  <si>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</si>
  <si>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</si>
  <si>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</si>
  <si>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</si>
  <si>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</si>
  <si>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</si>
  <si>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</si>
  <si>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</si>
  <si>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</si>
  <si>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</si>
  <si>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</si>
  <si>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</si>
  <si>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</si>
  <si>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</si>
  <si>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</si>
  <si>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</si>
  <si>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</si>
  <si>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</si>
  <si>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</si>
  <si>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</si>
  <si>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</si>
  <si>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</si>
  <si>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</si>
  <si>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</si>
  <si>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</si>
  <si>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</si>
  <si>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</si>
  <si>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</si>
  <si>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</si>
  <si>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</si>
  <si>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</si>
  <si>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</si>
  <si>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</si>
  <si>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</si>
  <si>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</si>
  <si>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</si>
  <si>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</si>
  <si>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</si>
  <si>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</si>
  <si>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</si>
  <si>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</si>
  <si>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</si>
  <si>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</si>
  <si>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</si>
  <si>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</si>
  <si>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</si>
  <si>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</si>
  <si>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</si>
  <si>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</si>
  <si>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</si>
  <si>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</si>
  <si>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</si>
  <si>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</si>
  <si>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</si>
  <si>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</si>
  <si>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</si>
  <si>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</si>
  <si>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</si>
  <si>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</si>
  <si>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</si>
  <si>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</si>
  <si>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</si>
  <si>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</si>
  <si>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</si>
  <si>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</si>
  <si>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</si>
  <si>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</si>
  <si>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</si>
  <si>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</si>
  <si>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</si>
  <si>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</si>
  <si>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</si>
  <si>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</si>
  <si>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</si>
  <si>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</si>
  <si>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</si>
  <si>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</si>
  <si>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</si>
  <si>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</si>
  <si>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</si>
  <si>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</si>
  <si>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</si>
  <si>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</si>
  <si>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</si>
  <si>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</si>
  <si>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</si>
  <si>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</si>
  <si>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</si>
  <si>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</si>
  <si>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</si>
  <si>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</si>
  <si>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</si>
  <si>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</si>
  <si>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rybolovná technika - bežné transfery</t>
  </si>
  <si>
    <t>PV116</t>
  </si>
  <si>
    <t>7</t>
  </si>
  <si>
    <t>Toner do tlačiarne, Xerox, 1 ks</t>
  </si>
  <si>
    <t>36564176</t>
  </si>
  <si>
    <t>COMPUTER ABC, s.r.o.</t>
  </si>
  <si>
    <t>PV117</t>
  </si>
  <si>
    <t>71870</t>
  </si>
  <si>
    <t>Pitný režim, plastové poháre, 100 ks</t>
  </si>
  <si>
    <t>47717092</t>
  </si>
  <si>
    <t>Gabriel Ježó-HYGPAP</t>
  </si>
  <si>
    <t>Pracovná cesta
Názov: Svetový pohár, 5. kolo
Termín: 5.-7.7.2025
Miesto - mesto a štát: Nové Zámky, SVK
Spôsob dopravy: OA vlastným
Počet všetkých osôb na pracovnej ceste 84
z toho:
- športovci: 63
- tréneri + rozhodcovia + vedúci výpravy: 21</t>
  </si>
  <si>
    <t>PV118</t>
  </si>
  <si>
    <t>Cestovné, SP Nové Zámky, Michalik</t>
  </si>
  <si>
    <t>PV119</t>
  </si>
  <si>
    <t>Cestovné, SP Nové Zámky, Jankovičová</t>
  </si>
  <si>
    <t>PV120</t>
  </si>
  <si>
    <t>Cestovné, SP Nové Zámky, Jankovič</t>
  </si>
  <si>
    <t>PV121</t>
  </si>
  <si>
    <t>Cestovné, SP Nové Zámky, Rygl</t>
  </si>
  <si>
    <t>PV122</t>
  </si>
  <si>
    <t>Cestovné, SP Nové Zámky, Mészáros Jan</t>
  </si>
  <si>
    <t>PV123</t>
  </si>
  <si>
    <t>Cestovné, SP Nové Zámky, Náhlik</t>
  </si>
  <si>
    <t>PV124</t>
  </si>
  <si>
    <t>Cestovné, SP Nové Zámky, Čapliar</t>
  </si>
  <si>
    <t>PV125</t>
  </si>
  <si>
    <t>Cestovné, SP Nové Zámky, Carasová</t>
  </si>
  <si>
    <t>PV126</t>
  </si>
  <si>
    <t>Cestovné, SP Nové Zámky, Gaál</t>
  </si>
  <si>
    <t>PV127</t>
  </si>
  <si>
    <t>Cestovné, SP Nové Zámky, Bařtipán</t>
  </si>
  <si>
    <t>PV128</t>
  </si>
  <si>
    <t>Prezencia a stravné, SP Nové Zámky</t>
  </si>
  <si>
    <t>PV129</t>
  </si>
  <si>
    <t>Ošatné, SP Nové Zámky</t>
  </si>
  <si>
    <t>Pracovná cesta
Názov: Majstrovstvá sveta juniorov a kadetov
Termín: 9.-13.7.2025
Miesto - mesto a štát: Vicenza, Taliansko
Spôsob dopravy: OA vlastným
Počet všetkých osôb na pracovnej ceste 9
z toho:
- športovci: 4
- tréneri + rozhodcovia + vedúci výpravy: 5</t>
  </si>
  <si>
    <t>PV130</t>
  </si>
  <si>
    <t>Cestovné, MSJ Vicenza, Jankovič</t>
  </si>
  <si>
    <t>PV131</t>
  </si>
  <si>
    <t>Cestovné, MSJ Vicenza, Mészáros</t>
  </si>
  <si>
    <t>PV132</t>
  </si>
  <si>
    <t>Stravné, MSJ Vicenza</t>
  </si>
  <si>
    <t>Pracovná cesta
Názov: Medzinárodný kemp mládeže
Termín: 21.-26.7.2025
Miesto - mesto a štát: Štoky-Jihlava, ČR
Spôsob dopravy: OA vlastným
Počet všetkých osôb na pracovnej ceste 5
z toho:
- športovci: 4
- tréneri: 1</t>
  </si>
  <si>
    <t>PV133</t>
  </si>
  <si>
    <t>Cestovné, Medz. kemp mládeže, Jankovič</t>
  </si>
  <si>
    <t>PV134</t>
  </si>
  <si>
    <t>Stravné, Medzinárodný kemp mládeže</t>
  </si>
  <si>
    <t>Pracovná cesta
Názov: Outdorový tréning
Termín: 7/2025
Miesto - mesto a štát: Nové Zámky
Spôsob dopravy: OA vlastným
Počet všetkých osôb na pracovnej ceste 15
z toho:
- športovci: 10
- tréneri + rozhodcovia: 5</t>
  </si>
  <si>
    <t>PV135</t>
  </si>
  <si>
    <t>Cestovné, outdorový tréning, Schreiter</t>
  </si>
  <si>
    <t>PV136</t>
  </si>
  <si>
    <t>Cestovné, outdorový tréning, Bircsák</t>
  </si>
  <si>
    <t>PV137</t>
  </si>
  <si>
    <t>Cestovné, outdor. tréning, Mészáros Jan</t>
  </si>
  <si>
    <t>PV138</t>
  </si>
  <si>
    <t>Prezencia a stravné,out.trén. Nové Zámky</t>
  </si>
  <si>
    <t>PV139</t>
  </si>
  <si>
    <t>53791</t>
  </si>
  <si>
    <t>Súťažný silon, 300 m</t>
  </si>
  <si>
    <t>FU 7-1/2025</t>
  </si>
  <si>
    <t>2837892731</t>
  </si>
  <si>
    <t>Hlasové služby, Orange Slovensko</t>
  </si>
  <si>
    <t>35697270</t>
  </si>
  <si>
    <t>Orange Slovensko</t>
  </si>
  <si>
    <t>FU 7-2/2025</t>
  </si>
  <si>
    <t>252001525</t>
  </si>
  <si>
    <t>Poháre a štítky, SP Nové Zámky</t>
  </si>
  <si>
    <t>36556858</t>
  </si>
  <si>
    <t>Firma KOŠÍK - siete s.r.o.</t>
  </si>
  <si>
    <t>FU 7-3/2025</t>
  </si>
  <si>
    <t>6804276753</t>
  </si>
  <si>
    <t>Poistenie športovcov, MSJ Vicenza</t>
  </si>
  <si>
    <t>00151700</t>
  </si>
  <si>
    <t>Allianz-Sloven. poisťovňa a.s.</t>
  </si>
  <si>
    <t>FU 7-4/2025</t>
  </si>
  <si>
    <t>1551827543</t>
  </si>
  <si>
    <t>Nehlasové služby, O2 Slovakia</t>
  </si>
  <si>
    <t>47259116</t>
  </si>
  <si>
    <t>O2 Slovakia, s.r.o.</t>
  </si>
  <si>
    <t>FU 7-5/2025</t>
  </si>
  <si>
    <t>6804333703</t>
  </si>
  <si>
    <t>Poistenie športovcov, ICSF Kemp</t>
  </si>
  <si>
    <t>FU 7-6/2025</t>
  </si>
  <si>
    <t>386</t>
  </si>
  <si>
    <t>Ubytovanie účastníkov SO N.Zámky</t>
  </si>
  <si>
    <t>00893421</t>
  </si>
  <si>
    <t>Stredná odborná škola stavebná-É SzKI</t>
  </si>
  <si>
    <t>FU 7-7/2025</t>
  </si>
  <si>
    <t>381</t>
  </si>
  <si>
    <t>Prenájom športového areálu SO N.Zámky</t>
  </si>
  <si>
    <t>FU 7/2025</t>
  </si>
  <si>
    <t>BV10012</t>
  </si>
  <si>
    <t>Poplatok za zaslanie výpisu</t>
  </si>
  <si>
    <t>31320155</t>
  </si>
  <si>
    <t>Všeobecná úverová banka</t>
  </si>
  <si>
    <t>BV 10013</t>
  </si>
  <si>
    <t>Vedenie konta</t>
  </si>
  <si>
    <t>PV140</t>
  </si>
  <si>
    <t>72994</t>
  </si>
  <si>
    <t>Xerox papier A4, 3 balenia</t>
  </si>
  <si>
    <t>PV141</t>
  </si>
  <si>
    <t>206</t>
  </si>
  <si>
    <t>Cestovné príkazy A4, 100 ks</t>
  </si>
  <si>
    <t>47040475</t>
  </si>
  <si>
    <t>Balograf Nové Zámky, s.r.o.</t>
  </si>
  <si>
    <t xml:space="preserve">Pracovná cesta
Názov: 3.-4. kolo Slovenského pohára
Termín: 8.-10.8.2025
Miesto - mesto a štát: Považská Bystrica, SVK
Spôsob dopravy: OA vlastným
Počet všetkých osôb na pracovnej ceste 41
z toho:
- športovci: 33
- tréneri + rozhodcovia: 8 </t>
  </si>
  <si>
    <t>PV142</t>
  </si>
  <si>
    <t>Cestovné , SP, P. Bystrica, Jankovičová</t>
  </si>
  <si>
    <t>PV143</t>
  </si>
  <si>
    <t>Cestovné , SP, P. Bystrica, Révay</t>
  </si>
  <si>
    <t>PV144</t>
  </si>
  <si>
    <t>Cestovné , SP, P. Bystrica, Náhlik</t>
  </si>
  <si>
    <t>PV145</t>
  </si>
  <si>
    <t>Cestovné , SP, P. Bystrica, Konkoľ</t>
  </si>
  <si>
    <t>PV146</t>
  </si>
  <si>
    <t>Cestovné , SP, P. Bystrica, Gaál</t>
  </si>
  <si>
    <t>PV147</t>
  </si>
  <si>
    <t>Cestovné , SP, P. Bystrica, Bircsák</t>
  </si>
  <si>
    <t>PV148</t>
  </si>
  <si>
    <t>Cestovné , SP, P. Bystrica, Mészáros</t>
  </si>
  <si>
    <t>PV149</t>
  </si>
  <si>
    <t>Cestovné , SP, P. Bystrica, Jankovič</t>
  </si>
  <si>
    <t>PV150</t>
  </si>
  <si>
    <t>Cestovné , SP, P. Bystrica, Carasová</t>
  </si>
  <si>
    <t>PV151</t>
  </si>
  <si>
    <t>Cestovné , SP, P. Bystrica, Supák</t>
  </si>
  <si>
    <t>PV152</t>
  </si>
  <si>
    <t>Stravné, SP, P. Bystrica</t>
  </si>
  <si>
    <t>PV153</t>
  </si>
  <si>
    <t>Ošatné, SP P. Bystrica</t>
  </si>
  <si>
    <t>Pracovná cesta
Názov: 36. Medzinárodné majstrovstvá SR
Termín: 15.-17.8.2025
Miesto - mesto a štát: Prešov, SVK
Spôsob dopravy: OA vlastným
Počet všetkých osôb na pracovnej ceste 33
z toho:
- športovci: 26
- tréneri + rozhodcovia: 7</t>
  </si>
  <si>
    <t>PV154</t>
  </si>
  <si>
    <t>Cestovné, MM SR Prešov, Révay</t>
  </si>
  <si>
    <t>PV155</t>
  </si>
  <si>
    <t>Cestovné, MM SR Prešov, Supák</t>
  </si>
  <si>
    <t>PV156</t>
  </si>
  <si>
    <t>Cestovné, MM SR Prešov, Bircsák</t>
  </si>
  <si>
    <t>PV157</t>
  </si>
  <si>
    <t>Cestovné, MM SR Prešov, Gaál</t>
  </si>
  <si>
    <t>PV158</t>
  </si>
  <si>
    <t>Cestovné, MM SR Prešov, Čapliar</t>
  </si>
  <si>
    <t>PV159</t>
  </si>
  <si>
    <t>Cestovné, MM SR Prešov, Náhlik</t>
  </si>
  <si>
    <t>PV160</t>
  </si>
  <si>
    <t>Cestovné, MM SR Prešov, Jankovič</t>
  </si>
  <si>
    <t>PV161</t>
  </si>
  <si>
    <t>Stravné a prezencia, MM SR Prešov</t>
  </si>
  <si>
    <t>PV162</t>
  </si>
  <si>
    <t>Ošatné, MM SR Prešov</t>
  </si>
  <si>
    <t>PV163</t>
  </si>
  <si>
    <t>54932</t>
  </si>
  <si>
    <t>Súťažný vlasec, 300 m</t>
  </si>
  <si>
    <t>40622045</t>
  </si>
  <si>
    <t>Gabriel Kliský</t>
  </si>
  <si>
    <t>PV164</t>
  </si>
  <si>
    <t>2992</t>
  </si>
  <si>
    <t xml:space="preserve">Batéria Varta do stopiek, 8 ks, </t>
  </si>
  <si>
    <t>35739487</t>
  </si>
  <si>
    <t>NAY a.s.</t>
  </si>
  <si>
    <t>PV165</t>
  </si>
  <si>
    <t>3/2025</t>
  </si>
  <si>
    <t>Účastnícky poplatok, MM MRS V.Pavlovice</t>
  </si>
  <si>
    <t>01578316</t>
  </si>
  <si>
    <t>Klub sport.rybářství,V.Pavlovice</t>
  </si>
  <si>
    <t>PV166</t>
  </si>
  <si>
    <t>Cestovné, sústredenie SR, Mészáros</t>
  </si>
  <si>
    <t>PV167</t>
  </si>
  <si>
    <t>Stravné , účastníkov sústr. SR</t>
  </si>
  <si>
    <t>Pracovná cesta
Názov: Outdorový tréning
Termín: 8/2025
Miesto - mesto a štát: Nové Zámky, SVK
Spôsob dopravy: OA vlastným
Počet všetkých osôb na pracovnej ceste 13
z toho:
- športovci: 9
- tréneri + rozhodcovia:4</t>
  </si>
  <si>
    <t>PV168</t>
  </si>
  <si>
    <t>Cestovné, outdorový tréning N.Z. Schreiter</t>
  </si>
  <si>
    <t>PV169</t>
  </si>
  <si>
    <t>Cestovné, outdorový tréning N.Z. Bircsák</t>
  </si>
  <si>
    <t>PV170</t>
  </si>
  <si>
    <t>Cestovné, outdor. trén. N.Z. Mészáros Jan</t>
  </si>
  <si>
    <t>PV171</t>
  </si>
  <si>
    <t>Stravné, outdorový tréning</t>
  </si>
  <si>
    <t>FU 8-1/2025</t>
  </si>
  <si>
    <t>2842555284</t>
  </si>
  <si>
    <t>Orange Slovensko, a.s.</t>
  </si>
  <si>
    <t>FU 8-2/2025</t>
  </si>
  <si>
    <t>252001819</t>
  </si>
  <si>
    <t>Poháre, medaile, štítky, MM SR Prešov</t>
  </si>
  <si>
    <t>FU 8-3/2025</t>
  </si>
  <si>
    <t>125215847</t>
  </si>
  <si>
    <t>Websupport SZRT, 2025-2026</t>
  </si>
  <si>
    <t>36421928</t>
  </si>
  <si>
    <t>Websupport s.r.o.</t>
  </si>
  <si>
    <t>FU 8-4/2025</t>
  </si>
  <si>
    <t>125218136</t>
  </si>
  <si>
    <t>Websupport domény SZRT, 2025-2026</t>
  </si>
  <si>
    <t>FU 8/-5/2025</t>
  </si>
  <si>
    <t>92063573244</t>
  </si>
  <si>
    <t>Účastnícky poplatok SR na MS Crikvenica</t>
  </si>
  <si>
    <t>Sportsko ribolovni savez primorsko goranske županije</t>
  </si>
  <si>
    <t>FU 8-6/2025</t>
  </si>
  <si>
    <t>Poistenie účastníkov MS 2025 Crikvenica</t>
  </si>
  <si>
    <t>FU 8-7/2025</t>
  </si>
  <si>
    <t>FU 8/2025</t>
  </si>
  <si>
    <t>BV 10014</t>
  </si>
  <si>
    <t>Pracovná cesta
Názov: Masjstrovstvá sveta
Termín: 10.-14.9.2025
Miesto - mesto a štát: Crikvenica, (CRO)
Spôsob dopravy: OA vlastným
Počet všetkých osôb na pracovnej ceste 14
z toho:
- športovci: 9
- tréneri + rozhodcovia + vedúci výpravy: 5</t>
  </si>
  <si>
    <t>PV172</t>
  </si>
  <si>
    <t>Cestovné, MS Crikvenica, Mészáros Jan</t>
  </si>
  <si>
    <t>PV173</t>
  </si>
  <si>
    <t>Cestovné, MS Crikvenica, Jankovič</t>
  </si>
  <si>
    <t>PV174</t>
  </si>
  <si>
    <t xml:space="preserve">Cestovné, MS Crikvenica, Konkoľ </t>
  </si>
  <si>
    <t>PV175</t>
  </si>
  <si>
    <t>Stravné, MS Crikvenica</t>
  </si>
  <si>
    <t>PV176</t>
  </si>
  <si>
    <t>10/2025</t>
  </si>
  <si>
    <t>Skorší príjazd, ubytovanie</t>
  </si>
  <si>
    <t>Športsko ribolovni savez, Viškovo Straža</t>
  </si>
  <si>
    <t>Pracovná cesta
Názov: Finále Svetového pohára
Termín: 19.-21.9.2025
Miesto - mesto a štát: Šilhéřovice (CZE)
Spôsob dopravy: OA vlastným
Počet všetkých osôb na pracovnej ceste 8
z toho:
- športovci (+ navádzači): 5
- tréneri + rozhodcovia + vedúci výpravy: 3</t>
  </si>
  <si>
    <t>PV177</t>
  </si>
  <si>
    <t>Cestovné, Finále SP, Náhlik</t>
  </si>
  <si>
    <t>PV178</t>
  </si>
  <si>
    <t>Cestovné, Finále SP, Michalik</t>
  </si>
  <si>
    <t>PV179</t>
  </si>
  <si>
    <t xml:space="preserve">Cestovné, Finále SP, Mészáros </t>
  </si>
  <si>
    <t>PV180</t>
  </si>
  <si>
    <t>Stravné, Finále SP</t>
  </si>
  <si>
    <t>Pracovná cesta
Názov: Outdorový tréning
Termín: 9/2025
Miesto - mesto a štát: Nové Zámky, SVK
Spôsob dopravy: OA vlastným
Počet všetkých osôb na pracovnej ceste 13
z toho:
- športovci (+ navádzači): 10
- tréneri + rozhodcovia: 3</t>
  </si>
  <si>
    <t>PV181</t>
  </si>
  <si>
    <t>PV182</t>
  </si>
  <si>
    <t>Cestovné, outd. tréning, Mészáros Jan</t>
  </si>
  <si>
    <t>PV183</t>
  </si>
  <si>
    <t>PV184</t>
  </si>
  <si>
    <t>PV185</t>
  </si>
  <si>
    <t>Cestovné, MCRaŠ SR, Mészáros</t>
  </si>
  <si>
    <t>BU 9/2025</t>
  </si>
  <si>
    <t>BV 10015</t>
  </si>
  <si>
    <t>Zaslanie výpisu</t>
  </si>
  <si>
    <t>BU 9-1/2025</t>
  </si>
  <si>
    <t>2847220517</t>
  </si>
  <si>
    <t>BU 9-2/2025</t>
  </si>
  <si>
    <t>01</t>
  </si>
  <si>
    <t>Účastnícky poplatok, finále SP</t>
  </si>
  <si>
    <t>00434167</t>
  </si>
  <si>
    <t>ČRS ÚS Ostrava</t>
  </si>
  <si>
    <t>BU 9-3/2025</t>
  </si>
  <si>
    <t>403</t>
  </si>
  <si>
    <t>Prenájom skladu RT, 4Q</t>
  </si>
  <si>
    <t>SOŠS - É SzKI, Nové Zámky</t>
  </si>
  <si>
    <t>BV 10016</t>
  </si>
  <si>
    <t>Vedenie konta VÚB</t>
  </si>
  <si>
    <t>Pracovná cesta
Názov: Pannonia Cup
Termín: 11.10.2025
Miesto - mesto a štát: Winden am See, AUT
Spôsob dopravy: OA vlastným
Počet všetkých osôb na pracovnej ceste 11
z toho:
- športovci: 9
- tréneri: 2</t>
  </si>
  <si>
    <t>PV186</t>
  </si>
  <si>
    <t>Cestovné, Pannonia Cup, Bircsák</t>
  </si>
  <si>
    <t>PV187</t>
  </si>
  <si>
    <t>Cestovné, Pannonia Cup, Jankovičová</t>
  </si>
  <si>
    <t>PV188</t>
  </si>
  <si>
    <t>Cestovné, Pannonia Cup, Mészáros</t>
  </si>
  <si>
    <t>PV189</t>
  </si>
  <si>
    <t>Stravné, Pannonia Cup</t>
  </si>
  <si>
    <t>PV190</t>
  </si>
  <si>
    <t>Pracovná cesta
Názov: Outdorový tréning
Termín: 10/2025
Miesto - mesto a štát: Nové Zámky, SVK
Spôsob dopravy: OA vlastným
Počet všetkých osôb na pracovnej ceste 13
z toho:
- športovci: 10
- tréneri + rozhodcovia: 3</t>
  </si>
  <si>
    <t>Účastnícky poplatok, Pannonia Cup</t>
  </si>
  <si>
    <t>PV191</t>
  </si>
  <si>
    <t>PV192</t>
  </si>
  <si>
    <t>Cestovné, outdorový tréning, Mészáros</t>
  </si>
  <si>
    <t>PV193</t>
  </si>
  <si>
    <t>PV194</t>
  </si>
  <si>
    <t>2851882936</t>
  </si>
  <si>
    <t>232025</t>
  </si>
  <si>
    <t>Sada očiek na D5, 7 sád</t>
  </si>
  <si>
    <t>06897231</t>
  </si>
  <si>
    <t>CZ CASTING SPORT</t>
  </si>
  <si>
    <t>25076</t>
  </si>
  <si>
    <t>Súťažné náčinie (1 prút, 1 naviják, 1 multi)</t>
  </si>
  <si>
    <t>68916477</t>
  </si>
  <si>
    <t>Bomberová Svetlana</t>
  </si>
  <si>
    <t>202505</t>
  </si>
  <si>
    <t>Poplatok do ICSF za SP N. Zámky</t>
  </si>
  <si>
    <t>8450033249</t>
  </si>
  <si>
    <t>ICSF</t>
  </si>
  <si>
    <t>BV 10017</t>
  </si>
  <si>
    <t>FU 10-1/2025</t>
  </si>
  <si>
    <t>FU 10-2/2025</t>
  </si>
  <si>
    <t>FU 10-3/2025</t>
  </si>
  <si>
    <t>FU 10-4/2025</t>
  </si>
  <si>
    <t>FU 10/2025</t>
  </si>
  <si>
    <t>BV 10018</t>
  </si>
  <si>
    <t>PV195</t>
  </si>
  <si>
    <t>PV196</t>
  </si>
  <si>
    <t>Cestovné, školenie k legislatíve, Mészáros</t>
  </si>
  <si>
    <t>PV197</t>
  </si>
  <si>
    <t>Pracovná cesta
Názov: Zasadnutie ČS SZRT
Termín: 16.11.2025
Miesto - mesto a štát: Nové Zámky, SVK
Spôsob dopravy: OAvlastným
Počet všetkých osôb na pracovnej ceste 15
z toho:
- delegáti schôdze 15</t>
  </si>
  <si>
    <t>PV198</t>
  </si>
  <si>
    <t>Cestovné, ČS SZRT, Čapliar</t>
  </si>
  <si>
    <t>PV199</t>
  </si>
  <si>
    <t>Cestovné, ČS SZRT, Mikula</t>
  </si>
  <si>
    <t>PV200</t>
  </si>
  <si>
    <t>Cestovné, ČS SZRT, Konkoľ</t>
  </si>
  <si>
    <t>PV201</t>
  </si>
  <si>
    <t>Cestovné, ČS SZRT, Náhlik</t>
  </si>
  <si>
    <t>PV202</t>
  </si>
  <si>
    <t>Cestovné, ČS SZRT, Jankovič</t>
  </si>
  <si>
    <t>PV203</t>
  </si>
  <si>
    <t>Cestovné, ČS SZRT, Mészáros R.</t>
  </si>
  <si>
    <t>PV204</t>
  </si>
  <si>
    <t>Súťažný naviják, 1 ks</t>
  </si>
  <si>
    <t>PV205</t>
  </si>
  <si>
    <t>Prenájom zasadačky, ČS SZRT</t>
  </si>
  <si>
    <t>PV206</t>
  </si>
  <si>
    <t>Pracovná cesta
Názov: Outdorový tréning
Termín: 11/2025
Miesto - mesto a štát: Nové Zámky, SVK
Spôsob dopravy: OA vlastným
Počet všetkých osôb na pracovnej ceste 13
z toho:
- športovci: 9
- tréneri + rozhodcovia: 4</t>
  </si>
  <si>
    <t>PV207</t>
  </si>
  <si>
    <t xml:space="preserve">Cestovné, outdorový tréning, Mészáros </t>
  </si>
  <si>
    <t>PV208</t>
  </si>
  <si>
    <t>PV209</t>
  </si>
  <si>
    <t>PV210</t>
  </si>
  <si>
    <t>Cestovné, Kongres ICSF, Mészáros</t>
  </si>
  <si>
    <t xml:space="preserve">PV211 </t>
  </si>
  <si>
    <t>PV211</t>
  </si>
  <si>
    <t>Stravné, Kongres ICSF</t>
  </si>
  <si>
    <t>FU 11-1/2025</t>
  </si>
  <si>
    <t>2856562524</t>
  </si>
  <si>
    <t>FU 11/2025</t>
  </si>
  <si>
    <t>BV 10019</t>
  </si>
  <si>
    <t>Pracovná cesta
Názov: Outdorový tréning
Termín: 12/2025
Miesto - mesto a štát: Nové Zámky, SVK
Spôsob dopravy: OA vlastným
Počet všetkých osôb na pracovnej ceste 13
z toho:
- športovci: 10
- tréneri + rozhodcovia: 3</t>
  </si>
  <si>
    <t>PV212</t>
  </si>
  <si>
    <t>PV213</t>
  </si>
  <si>
    <t>PV214</t>
  </si>
  <si>
    <t>PV215</t>
  </si>
  <si>
    <t>FU 12/2025</t>
  </si>
  <si>
    <t>BV 10020</t>
  </si>
  <si>
    <t>FU 12-1/2025</t>
  </si>
  <si>
    <t>1020250028</t>
  </si>
  <si>
    <t>FU 12-2/2025</t>
  </si>
  <si>
    <t>2861252735</t>
  </si>
  <si>
    <t>Práce 7-12/2025, ISŠ</t>
  </si>
  <si>
    <t>47445181</t>
  </si>
  <si>
    <t>SoBe-servis s.r.o.</t>
  </si>
  <si>
    <t>Juraj Mészáros, +421 905 235 472</t>
  </si>
  <si>
    <t>Kontaktná osoba zodpovedná za vyplnený formulár
meno a priezvisko: Juraj Mészáros
e-mail: meszaros.juraj@gmail.com
tel. kontakt (mobil): + 421 905 235 472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</si>
</sst>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73" val="17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8"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7"/>
      <c r="D1" s="32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8"/>
      <c r="D21" s="328"/>
    </row>
    <row r="22" spans="1:4" x14ac:dyDescent="0.2">
      <c r="C22" s="329"/>
      <c r="D22" s="328"/>
    </row>
    <row r="23" spans="1:4" ht="63.75" x14ac:dyDescent="0.2">
      <c r="A23" s="23" t="s">
        <v>1352</v>
      </c>
      <c r="C23" s="255"/>
      <c r="D23" s="256"/>
    </row>
    <row r="24" spans="1:4" ht="12.75" customHeight="1" x14ac:dyDescent="0.2">
      <c r="C24" s="325"/>
      <c r="D24" s="32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45"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9" t="str">
        <f>Spolu!C3&amp;", "&amp;Spolu!C6</f>
        <v>Slovenský zväz rybolovnej techniky, Svornosti 69, Nové Zámky, 940 77</v>
      </c>
      <c r="B1" s="379"/>
      <c r="C1" s="37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
      <c r="E4" s="381"/>
      <c r="F4" s="381"/>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4" t="s">
        <v>1284</v>
      </c>
      <c r="C14" s="385"/>
      <c r="F14" s="310"/>
      <c r="N14" s="137" t="str">
        <f t="shared" si="0"/>
        <v xml:space="preserve">n - </v>
      </c>
      <c r="O14" s="137" t="s">
        <v>364</v>
      </c>
    </row>
    <row r="15" spans="1:16" ht="34.35" customHeight="1" x14ac:dyDescent="0.2">
      <c r="A15" s="139" t="s">
        <v>1285</v>
      </c>
      <c r="B15" s="384"/>
      <c r="C15" s="385"/>
      <c r="F15" s="387"/>
      <c r="N15" s="137" t="str">
        <f t="shared" si="0"/>
        <v xml:space="preserve">o - </v>
      </c>
      <c r="O15" s="137" t="s">
        <v>365</v>
      </c>
    </row>
    <row r="16" spans="1:16" x14ac:dyDescent="0.2">
      <c r="A16" s="139" t="s">
        <v>1269</v>
      </c>
      <c r="B16" s="142">
        <f>F8</f>
        <v>0</v>
      </c>
      <c r="C16" s="137"/>
      <c r="F16" s="387"/>
      <c r="N16" s="137" t="str">
        <f t="shared" si="0"/>
        <v xml:space="preserve">p - </v>
      </c>
      <c r="O16" s="137" t="s">
        <v>366</v>
      </c>
    </row>
    <row r="17" spans="1:16" ht="32.1" customHeight="1" x14ac:dyDescent="0.2">
      <c r="A17" s="139" t="s">
        <v>1272</v>
      </c>
      <c r="B17" s="142">
        <f>F9</f>
        <v>0</v>
      </c>
      <c r="C17" s="137"/>
      <c r="F17" s="387"/>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31871526</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t="s">
        <v>3330</v>
      </c>
      <c r="C23" s="206"/>
      <c r="E23" s="138"/>
      <c r="F23" s="208"/>
      <c r="G23" s="209"/>
      <c r="H23" s="210"/>
      <c r="N23" s="137" t="str">
        <f>O23&amp;" - "&amp;P23</f>
        <v>026 03 - Národné športové projekty</v>
      </c>
      <c r="O23" s="137" t="s">
        <v>321</v>
      </c>
      <c r="P23" s="137" t="s">
        <v>322</v>
      </c>
    </row>
    <row r="24" spans="1:16" ht="39.75" customHeight="1" x14ac:dyDescent="0.2">
      <c r="A24" s="264"/>
      <c r="B24" s="386" t="s">
        <v>1277</v>
      </c>
      <c r="C24" s="38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8" t="s">
        <v>1290</v>
      </c>
      <c r="B2" s="388"/>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0" t="s">
        <v>57</v>
      </c>
      <c r="B1" s="330"/>
      <c r="C1" s="330"/>
      <c r="D1" s="330"/>
      <c r="E1" s="330"/>
      <c r="F1" s="330"/>
      <c r="G1" s="330"/>
      <c r="H1" s="330"/>
      <c r="I1" s="52"/>
      <c r="J1" s="37"/>
    </row>
    <row r="2" spans="1:11" ht="15.75" x14ac:dyDescent="0.25">
      <c r="A2" s="336" t="s">
        <v>58</v>
      </c>
      <c r="B2" s="336"/>
      <c r="C2" s="336"/>
      <c r="D2" s="336"/>
      <c r="E2" s="336"/>
      <c r="F2" s="336"/>
      <c r="G2" s="336"/>
      <c r="H2" s="334" t="str">
        <f>+Doklady!I100</f>
        <v>V4</v>
      </c>
      <c r="I2" s="334"/>
    </row>
    <row r="3" spans="1:11" ht="15" x14ac:dyDescent="0.25">
      <c r="A3" s="40"/>
      <c r="B3" s="40"/>
      <c r="C3" s="40"/>
      <c r="D3" s="40"/>
      <c r="E3" s="40"/>
      <c r="F3" s="40"/>
      <c r="G3" s="40"/>
      <c r="H3" s="335">
        <f>+Doklady!I101</f>
        <v>45961</v>
      </c>
      <c r="I3" s="335"/>
    </row>
    <row r="4" spans="1:11" ht="15.75" customHeight="1" x14ac:dyDescent="0.2">
      <c r="A4" s="41" t="s">
        <v>59</v>
      </c>
      <c r="B4" s="331" t="s">
        <v>60</v>
      </c>
      <c r="C4" s="332"/>
      <c r="D4" s="332"/>
      <c r="E4" s="33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0" priority="2" stopIfTrue="1">
      <formula>$A78&lt;&gt;""</formula>
    </cfRule>
  </conditionalFormatting>
  <conditionalFormatting sqref="A8:I76 I78">
    <cfRule type="expression" dxfId="109" priority="7" stopIfTrue="1">
      <formula>$A8&lt;&gt;""</formula>
    </cfRule>
  </conditionalFormatting>
  <conditionalFormatting sqref="B78:H2888">
    <cfRule type="expression" dxfId="108" priority="3" stopIfTrue="1">
      <formula>$A78&lt;&gt;""</formula>
    </cfRule>
  </conditionalFormatting>
  <conditionalFormatting sqref="D2886:D2913">
    <cfRule type="expression" dxfId="10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9" t="s">
        <v>311</v>
      </c>
      <c r="B1" s="340"/>
      <c r="C1" s="174">
        <v>45688</v>
      </c>
      <c r="D1" s="26"/>
      <c r="G1" s="252">
        <v>45688</v>
      </c>
    </row>
    <row r="2" spans="1:7" ht="15" x14ac:dyDescent="0.25">
      <c r="A2" s="28"/>
      <c r="B2" s="28"/>
      <c r="G2" s="252">
        <v>45716</v>
      </c>
    </row>
    <row r="3" spans="1:7" ht="14.25" x14ac:dyDescent="0.2">
      <c r="A3" s="30" t="s">
        <v>312</v>
      </c>
      <c r="B3" s="337" t="str">
        <f>INDEX(Adr!B:B,Doklady!B102+1)</f>
        <v>Slovenský zväz rybolovnej techniky</v>
      </c>
      <c r="C3" s="337"/>
      <c r="D3" s="337"/>
      <c r="G3" s="252">
        <v>45747</v>
      </c>
    </row>
    <row r="4" spans="1:7" ht="14.25" x14ac:dyDescent="0.2">
      <c r="A4" s="30" t="s">
        <v>313</v>
      </c>
      <c r="B4" s="29" t="str">
        <f>RIGHT("0000"&amp;INDEX(Adr!A:A,Doklady!B102+1),8)</f>
        <v>31871526</v>
      </c>
      <c r="G4" s="252">
        <v>45777</v>
      </c>
    </row>
    <row r="5" spans="1:7" ht="14.25" x14ac:dyDescent="0.2">
      <c r="A5" s="30" t="s">
        <v>314</v>
      </c>
      <c r="B5" s="29" t="str">
        <f>INDEX(Adr!D:D,Doklady!B102+1)&amp;", "&amp;INDEX(Adr!E:E,Doklady!B102+1)</f>
        <v>Svornosti 69, Nové Zámky</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47542</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47542</v>
      </c>
      <c r="G15" s="252"/>
    </row>
    <row r="16" spans="1:7" ht="14.25" x14ac:dyDescent="0.2">
      <c r="G16" s="252"/>
    </row>
    <row r="17" spans="1:5" ht="72" customHeight="1" x14ac:dyDescent="0.2">
      <c r="A17" s="338" t="s">
        <v>328</v>
      </c>
      <c r="B17" s="338"/>
      <c r="C17" s="338"/>
      <c r="D17" s="33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0" t="s">
        <v>329</v>
      </c>
      <c r="B1" s="360"/>
      <c r="C1" s="360"/>
      <c r="D1" s="360"/>
      <c r="E1" s="360"/>
      <c r="F1" s="360"/>
      <c r="G1" s="360"/>
      <c r="H1" s="360"/>
      <c r="I1" s="360"/>
    </row>
    <row r="2" spans="1:26" ht="7.5" customHeight="1" x14ac:dyDescent="0.2">
      <c r="C2" s="8"/>
      <c r="D2" s="8"/>
      <c r="E2" s="8"/>
      <c r="F2" s="8"/>
      <c r="G2" s="8"/>
      <c r="H2" s="8"/>
      <c r="I2" s="8"/>
    </row>
    <row r="3" spans="1:26" s="9" customFormat="1" ht="26.1" customHeight="1" x14ac:dyDescent="0.2">
      <c r="B3" s="160" t="s">
        <v>59</v>
      </c>
      <c r="C3" s="361" t="str">
        <f>INDEX(Adr!B2:B244,Doklady!B102)</f>
        <v>Slovenský zväz rybolovnej techniky</v>
      </c>
      <c r="D3" s="361"/>
      <c r="E3" s="361"/>
      <c r="F3" s="36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31871526</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Svornosti 69, Nové Zámky, 940 77</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2" t="s">
        <v>334</v>
      </c>
      <c r="F9" s="363"/>
      <c r="J9" s="8"/>
      <c r="L9" s="118"/>
      <c r="M9" s="118"/>
      <c r="N9" s="118"/>
      <c r="O9" s="118"/>
      <c r="P9" s="118"/>
      <c r="Q9" s="118"/>
      <c r="R9" s="118"/>
      <c r="S9" s="118"/>
    </row>
    <row r="10" spans="1:26" ht="18" x14ac:dyDescent="0.25">
      <c r="A10" s="69" t="s">
        <v>317</v>
      </c>
      <c r="B10" s="70" t="s">
        <v>318</v>
      </c>
      <c r="C10" s="126">
        <f>SUMIF(FP!J:J,Doklady!$B$1&amp;A10,FP!D:D)</f>
        <v>0</v>
      </c>
      <c r="D10" s="126">
        <f>C10-E10</f>
        <v>0</v>
      </c>
      <c r="E10" s="356">
        <f>SUMIF(K:K,A10,I:I)</f>
        <v>0</v>
      </c>
      <c r="F10" s="357"/>
      <c r="L10" s="120" t="s">
        <v>335</v>
      </c>
      <c r="M10" s="118"/>
      <c r="N10" s="118"/>
      <c r="O10" s="118"/>
      <c r="P10" s="118"/>
      <c r="Q10" s="118"/>
      <c r="R10" s="118"/>
      <c r="S10" s="118"/>
    </row>
    <row r="11" spans="1:26" ht="18" x14ac:dyDescent="0.25">
      <c r="A11" s="69" t="s">
        <v>319</v>
      </c>
      <c r="B11" s="70" t="s">
        <v>320</v>
      </c>
      <c r="C11" s="126">
        <f>SUMIF(FP!J:J,Doklady!$B$1&amp;A11,FP!D:D)</f>
        <v>47542</v>
      </c>
      <c r="D11" s="126">
        <f>+C11-E11</f>
        <v>47541.999999999993</v>
      </c>
      <c r="E11" s="364">
        <f>+I39-I42+I44-I47</f>
        <v>7.2759576141834259E-12</v>
      </c>
      <c r="F11" s="365"/>
      <c r="J11" s="176"/>
      <c r="L11" s="161" t="str">
        <f>L41</f>
        <v>a - rybolovná technika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56">
        <f>SUMIF(K:K,A12,I:I)</f>
        <v>0</v>
      </c>
      <c r="F12" s="357"/>
      <c r="J12" s="177"/>
      <c r="L12" s="161" t="str">
        <f>L42</f>
        <v>a - rybolovná technika - kapitálové transfery</v>
      </c>
      <c r="N12" s="118"/>
      <c r="O12" s="118"/>
      <c r="P12" s="118"/>
      <c r="Q12" s="118"/>
      <c r="R12" s="118"/>
      <c r="S12" s="118"/>
    </row>
    <row r="13" spans="1:26" ht="18" x14ac:dyDescent="0.25">
      <c r="A13" s="69" t="s">
        <v>323</v>
      </c>
      <c r="B13" s="70" t="s">
        <v>324</v>
      </c>
      <c r="C13" s="126">
        <f>SUMIF(FP!J:J,Doklady!$B$1&amp;A13,FP!D:D)</f>
        <v>0</v>
      </c>
      <c r="D13" s="126">
        <f>C13-E13</f>
        <v>0</v>
      </c>
      <c r="E13" s="356">
        <f>SUMIF(K:K,A13,I:I)</f>
        <v>0</v>
      </c>
      <c r="F13" s="35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6">
        <f>SUMIF(K:K,A14,I:I)</f>
        <v>0</v>
      </c>
      <c r="F14" s="36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8" t="s">
        <v>337</v>
      </c>
      <c r="C16" s="349"/>
      <c r="D16" s="349"/>
      <c r="E16" s="349"/>
      <c r="F16" s="349"/>
      <c r="G16" s="349"/>
      <c r="H16" s="35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1" t="s">
        <v>340</v>
      </c>
      <c r="C17" s="351"/>
      <c r="D17" s="351"/>
      <c r="E17" s="351"/>
      <c r="F17" s="351"/>
      <c r="G17" s="351"/>
      <c r="H17" s="351"/>
      <c r="I17" s="73">
        <f>SUMIF(FP!I:I,Doklady!$B$1&amp;A17,FP!D:D)</f>
        <v>47542</v>
      </c>
      <c r="T17" s="86"/>
    </row>
    <row r="18" spans="1:20" x14ac:dyDescent="0.2">
      <c r="A18" s="135" t="s">
        <v>341</v>
      </c>
      <c r="B18" s="351" t="s">
        <v>342</v>
      </c>
      <c r="C18" s="351"/>
      <c r="D18" s="351"/>
      <c r="E18" s="351"/>
      <c r="F18" s="351"/>
      <c r="G18" s="351"/>
      <c r="H18" s="351"/>
      <c r="I18" s="73">
        <f>SUMIF(FP!I:I,Doklady!$B$1&amp;A18,FP!D:D)</f>
        <v>0</v>
      </c>
    </row>
    <row r="19" spans="1:20" x14ac:dyDescent="0.2">
      <c r="A19" s="115" t="s">
        <v>343</v>
      </c>
      <c r="B19" s="351" t="s">
        <v>344</v>
      </c>
      <c r="C19" s="351"/>
      <c r="D19" s="351"/>
      <c r="E19" s="351"/>
      <c r="F19" s="351"/>
      <c r="G19" s="351"/>
      <c r="H19" s="351"/>
      <c r="I19" s="73">
        <f>SUMIF(FP!I:I,Doklady!$B$1&amp;A19,FP!D:D)</f>
        <v>0</v>
      </c>
    </row>
    <row r="20" spans="1:20" x14ac:dyDescent="0.2">
      <c r="A20" s="135" t="s">
        <v>345</v>
      </c>
      <c r="B20" s="345" t="s">
        <v>346</v>
      </c>
      <c r="C20" s="346"/>
      <c r="D20" s="346"/>
      <c r="E20" s="346"/>
      <c r="F20" s="346"/>
      <c r="G20" s="346"/>
      <c r="H20" s="347"/>
      <c r="I20" s="73">
        <f>SUMIF(FP!I:I,Doklady!$B$1&amp;A20,FP!D:D)</f>
        <v>0</v>
      </c>
      <c r="T20" s="86"/>
    </row>
    <row r="21" spans="1:20" x14ac:dyDescent="0.2">
      <c r="A21" s="115" t="s">
        <v>347</v>
      </c>
      <c r="B21" s="345" t="s">
        <v>348</v>
      </c>
      <c r="C21" s="346"/>
      <c r="D21" s="346"/>
      <c r="E21" s="346"/>
      <c r="F21" s="346"/>
      <c r="G21" s="346"/>
      <c r="H21" s="347"/>
      <c r="I21" s="73">
        <f>SUMIF(FP!I:I,Doklady!$B$1&amp;A21,FP!D:D)</f>
        <v>0</v>
      </c>
      <c r="T21" s="86"/>
    </row>
    <row r="22" spans="1:20" x14ac:dyDescent="0.2">
      <c r="A22" s="135" t="s">
        <v>349</v>
      </c>
      <c r="B22" s="352" t="s">
        <v>350</v>
      </c>
      <c r="C22" s="353"/>
      <c r="D22" s="353"/>
      <c r="E22" s="353"/>
      <c r="F22" s="353"/>
      <c r="G22" s="353"/>
      <c r="H22" s="354"/>
      <c r="I22" s="73">
        <f>SUMIF(FP!I:I,Doklady!$B$1&amp;A22,FP!D:D)</f>
        <v>0</v>
      </c>
      <c r="T22" s="86"/>
    </row>
    <row r="23" spans="1:20" x14ac:dyDescent="0.2">
      <c r="A23" s="115" t="s">
        <v>351</v>
      </c>
      <c r="B23" s="345" t="s">
        <v>352</v>
      </c>
      <c r="C23" s="346"/>
      <c r="D23" s="346"/>
      <c r="E23" s="346"/>
      <c r="F23" s="346"/>
      <c r="G23" s="346"/>
      <c r="H23" s="347"/>
      <c r="I23" s="73">
        <f>SUMIF(FP!I:I,Doklady!$B$1&amp;A23,FP!D:D)</f>
        <v>0</v>
      </c>
      <c r="T23" s="86"/>
    </row>
    <row r="24" spans="1:20" x14ac:dyDescent="0.2">
      <c r="A24" s="135" t="s">
        <v>353</v>
      </c>
      <c r="B24" s="345" t="s">
        <v>354</v>
      </c>
      <c r="C24" s="346"/>
      <c r="D24" s="346"/>
      <c r="E24" s="346"/>
      <c r="F24" s="346"/>
      <c r="G24" s="346"/>
      <c r="H24" s="347"/>
      <c r="I24" s="73">
        <f>SUMIF(FP!I:I,Doklady!$B$1&amp;A24,FP!D:D)</f>
        <v>0</v>
      </c>
      <c r="T24" s="86"/>
    </row>
    <row r="25" spans="1:20" x14ac:dyDescent="0.2">
      <c r="A25" s="115" t="s">
        <v>355</v>
      </c>
      <c r="B25" s="368" t="s">
        <v>2235</v>
      </c>
      <c r="C25" s="369"/>
      <c r="D25" s="369"/>
      <c r="E25" s="369"/>
      <c r="F25" s="369"/>
      <c r="G25" s="369"/>
      <c r="H25" s="370"/>
      <c r="I25" s="73">
        <f>SUMIF(FP!I:I,Doklady!$B$1&amp;A25,FP!D:D)</f>
        <v>0</v>
      </c>
      <c r="T25" s="86"/>
    </row>
    <row r="26" spans="1:20" x14ac:dyDescent="0.2">
      <c r="A26" s="135" t="s">
        <v>356</v>
      </c>
      <c r="B26" s="345" t="s">
        <v>357</v>
      </c>
      <c r="C26" s="346"/>
      <c r="D26" s="346"/>
      <c r="E26" s="346"/>
      <c r="F26" s="346"/>
      <c r="G26" s="346"/>
      <c r="H26" s="347"/>
      <c r="I26" s="73">
        <f>SUMIF(FP!I:I,Doklady!$B$1&amp;A26,FP!D:D)</f>
        <v>0</v>
      </c>
      <c r="T26" s="86"/>
    </row>
    <row r="27" spans="1:20" x14ac:dyDescent="0.2">
      <c r="A27" s="115" t="s">
        <v>358</v>
      </c>
      <c r="B27" s="345" t="s">
        <v>359</v>
      </c>
      <c r="C27" s="346"/>
      <c r="D27" s="346"/>
      <c r="E27" s="346"/>
      <c r="F27" s="346"/>
      <c r="G27" s="346"/>
      <c r="H27" s="347"/>
      <c r="I27" s="73">
        <f>SUMIF(FP!I:I,Doklady!$B$1&amp;A27,FP!D:D)</f>
        <v>0</v>
      </c>
      <c r="T27" s="86"/>
    </row>
    <row r="28" spans="1:20" x14ac:dyDescent="0.2">
      <c r="A28" s="135" t="s">
        <v>360</v>
      </c>
      <c r="B28" s="345" t="s">
        <v>2989</v>
      </c>
      <c r="C28" s="346"/>
      <c r="D28" s="346"/>
      <c r="E28" s="346"/>
      <c r="F28" s="346"/>
      <c r="G28" s="346"/>
      <c r="H28" s="347"/>
      <c r="I28" s="73">
        <f>SUMIF(FP!I:I,Doklady!$B$1&amp;A28,FP!D:D)</f>
        <v>0</v>
      </c>
      <c r="T28" s="86"/>
    </row>
    <row r="29" spans="1:20" x14ac:dyDescent="0.2">
      <c r="A29" s="115" t="s">
        <v>362</v>
      </c>
      <c r="B29" s="345" t="s">
        <v>363</v>
      </c>
      <c r="C29" s="346"/>
      <c r="D29" s="346"/>
      <c r="E29" s="346"/>
      <c r="F29" s="346"/>
      <c r="G29" s="346"/>
      <c r="H29" s="347"/>
      <c r="I29" s="73">
        <f>SUMIF(FP!I:I,Doklady!$B$1&amp;A29,FP!D:D)</f>
        <v>0</v>
      </c>
      <c r="T29" s="86"/>
    </row>
    <row r="30" spans="1:20" hidden="1" x14ac:dyDescent="0.2">
      <c r="A30" s="135" t="s">
        <v>364</v>
      </c>
      <c r="B30" s="345"/>
      <c r="C30" s="346"/>
      <c r="D30" s="346"/>
      <c r="E30" s="346"/>
      <c r="F30" s="346"/>
      <c r="G30" s="346"/>
      <c r="H30" s="347"/>
      <c r="I30" s="73">
        <f>SUMIF(FP!I:I,Doklady!$B$1&amp;A30,FP!D:D)</f>
        <v>0</v>
      </c>
      <c r="T30" s="86"/>
    </row>
    <row r="31" spans="1:20" hidden="1" x14ac:dyDescent="0.2">
      <c r="A31" s="115" t="s">
        <v>365</v>
      </c>
      <c r="B31" s="345"/>
      <c r="C31" s="346"/>
      <c r="D31" s="346"/>
      <c r="E31" s="346"/>
      <c r="F31" s="346"/>
      <c r="G31" s="346"/>
      <c r="H31" s="347"/>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rybolovná technika</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9508.4</v>
      </c>
      <c r="D39" s="78">
        <f>I39*0.2</f>
        <v>9508.4</v>
      </c>
      <c r="E39" s="78">
        <f>I39*0.25</f>
        <v>11885.5</v>
      </c>
      <c r="F39" s="78">
        <f>+I39*0.15</f>
        <v>7131.3</v>
      </c>
      <c r="G39" s="78">
        <f>+MAX(I39-C39-D39-E39-F39-H39,0)</f>
        <v>9508.3999999999978</v>
      </c>
      <c r="H39" s="78">
        <f>+IFERROR(VLOOKUP(K40&amp;" - kapitálové transfery",B$53:C$90,2,0),0)</f>
        <v>0</v>
      </c>
      <c r="I39" s="73">
        <f>SUMIF(FP!K:K,K40,FP!D:D)</f>
        <v>47542</v>
      </c>
      <c r="L39" s="84">
        <f>COUNTIF(FP!N:N,Doklady!B1&amp;"aK")</f>
        <v>0</v>
      </c>
      <c r="T39" s="86"/>
    </row>
    <row r="40" spans="1:21" x14ac:dyDescent="0.2">
      <c r="A40" s="115" t="s">
        <v>339</v>
      </c>
      <c r="B40" s="116" t="s">
        <v>373</v>
      </c>
      <c r="C40" s="78">
        <f>DSUM(Doklady!A103:J10000,"GGG",Spolu!L40:M42)</f>
        <v>9508.4000000000015</v>
      </c>
      <c r="D40" s="78">
        <f>DSUM(Doklady!A103:J10000,"GGG",Spolu!N40:O42)</f>
        <v>9508.4000000000015</v>
      </c>
      <c r="E40" s="78">
        <f>DSUM(Doklady!A103:J10000,"GGG",Spolu!P40:Q42)</f>
        <v>26362.11</v>
      </c>
      <c r="F40" s="78">
        <f>DSUM(Doklady!A103:J10000,"GGG",Spolu!R40:S42)</f>
        <v>2163.0899999999997</v>
      </c>
      <c r="G40" s="78">
        <f>DSUM(Doklady!A103:J10000,"GGG",Spolu!T40:U42)-H40</f>
        <v>0</v>
      </c>
      <c r="H40" s="78">
        <f>+IFERROR(VLOOKUP(K40&amp;" - kapitálové transfery",B$53:D$90,3,0),0)</f>
        <v>0</v>
      </c>
      <c r="I40" s="73">
        <f>+C40+D40+E40+F40+G40+H40</f>
        <v>47542</v>
      </c>
      <c r="J40" s="218" t="str">
        <f>+K45</f>
        <v>.</v>
      </c>
      <c r="K40" s="218" t="str">
        <f>IF(L38&gt;0,INDEX(FP!K:K,Doklady!B2),".")</f>
        <v>rybolovná technika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rybolovná technika - bežné transfery</v>
      </c>
      <c r="M41" s="120">
        <v>1</v>
      </c>
      <c r="N41" s="161" t="str">
        <f>+L41</f>
        <v>a - rybolovná technika - bežné transfery</v>
      </c>
      <c r="O41" s="120">
        <v>2</v>
      </c>
      <c r="P41" s="161" t="str">
        <f>+L41</f>
        <v>a - rybolovná technika - bežné transfery</v>
      </c>
      <c r="Q41" s="120">
        <v>3</v>
      </c>
      <c r="R41" s="161" t="str">
        <f>+L41</f>
        <v>a - rybolovná technika - bežné transfery</v>
      </c>
      <c r="S41" s="120">
        <v>4</v>
      </c>
      <c r="T41" s="161" t="str">
        <f>+L41</f>
        <v>a - rybolovná technika - bežné transfery</v>
      </c>
      <c r="U41" s="120">
        <v>5</v>
      </c>
    </row>
    <row r="42" spans="1:21" ht="10.5" customHeight="1" x14ac:dyDescent="0.2">
      <c r="A42" s="115" t="s">
        <v>339</v>
      </c>
      <c r="B42" s="116" t="s">
        <v>376</v>
      </c>
      <c r="C42" s="73">
        <f>+C40</f>
        <v>9508.4000000000015</v>
      </c>
      <c r="D42" s="216">
        <f>+D40</f>
        <v>9508.4000000000015</v>
      </c>
      <c r="E42" s="216">
        <f>+E40</f>
        <v>26362.11</v>
      </c>
      <c r="F42" s="216">
        <f>+MIN(F39:F40)</f>
        <v>2163.0899999999997</v>
      </c>
      <c r="G42" s="216">
        <f>+MIN(G39+MAX(F39-F40,0)-MAX(E40-E39,0)-MAX(D40-D39,0)-MAX(C40-C39,0),G40)</f>
        <v>-5.4569682106375694E-12</v>
      </c>
      <c r="H42" s="216">
        <f>+MIN(H39:H40)</f>
        <v>0</v>
      </c>
      <c r="I42" s="73">
        <f>+C42+D42+E42+MIN(F39:F40)+G42+H42</f>
        <v>47541.999999999993</v>
      </c>
      <c r="J42" s="219">
        <f>+K47</f>
        <v>0</v>
      </c>
      <c r="K42" s="219">
        <f>+I42-H42</f>
        <v>47541.999999999993</v>
      </c>
      <c r="L42" s="161" t="str">
        <f>+SUBSTITUTE(L41,"bežné","kapitálové")</f>
        <v>a - rybolovná technika - kapitálové transfery</v>
      </c>
      <c r="M42" s="120">
        <v>1</v>
      </c>
      <c r="N42" s="161" t="str">
        <f>+L42</f>
        <v>a - rybolovná technika - kapitálové transfery</v>
      </c>
      <c r="O42" s="120">
        <v>2</v>
      </c>
      <c r="P42" s="161" t="str">
        <f>+L42</f>
        <v>a - rybolovná technika - kapitálové transfery</v>
      </c>
      <c r="Q42" s="120">
        <v>3</v>
      </c>
      <c r="R42" s="161" t="str">
        <f>+L42</f>
        <v>a - rybolovná technika - kapitálové transfery</v>
      </c>
      <c r="S42" s="120">
        <v>4</v>
      </c>
      <c r="T42" s="161" t="str">
        <f>+L42</f>
        <v>a - rybolovná technika - kapitálové transfery</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8"/>
      <c r="B50" s="359"/>
      <c r="C50" s="359"/>
      <c r="D50" s="359"/>
      <c r="E50" s="359"/>
      <c r="F50" s="359"/>
      <c r="G50" s="359"/>
      <c r="H50" s="359"/>
      <c r="I50" s="35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rybolovná technika - bežné transfery</v>
      </c>
      <c r="C53" s="73">
        <f>IF(A53&lt;&gt;"",INDEX(FP!D:D,Doklady!B$2+(ROW()-53)),"")</f>
        <v>47542</v>
      </c>
      <c r="D53" s="73">
        <f>IF(A53&lt;&gt;"",Doklady!I1-Doklady!J1,"")</f>
        <v>47541.999999999985</v>
      </c>
      <c r="E53" s="73">
        <f>IF(A53&lt;&gt;"",MIN(D53,C53)*Doklady!C1/(1-Doklady!C1),"")</f>
        <v>0</v>
      </c>
      <c r="F53" s="71">
        <f>IF(A53&lt;&gt;"",Doklady!J1,"")</f>
        <v>0</v>
      </c>
      <c r="G53" s="73">
        <f>+IFERROR(HLOOKUP(IF(RIGHT(B53,15)="bežné transfery",LEFT(B53,LEN(B53)-18),0),$J$40:$K$42,3,0),MIN(C53,D53))</f>
        <v>47541.999999999993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47542</v>
      </c>
      <c r="D130" s="228">
        <f t="shared" ref="D130:I130" si="9">SUM(D53:D129)</f>
        <v>47541.999999999985</v>
      </c>
      <c r="E130" s="228">
        <f t="shared" si="9"/>
        <v>0</v>
      </c>
      <c r="F130" s="228">
        <f t="shared" si="9"/>
        <v>0</v>
      </c>
      <c r="G130" s="228">
        <f t="shared" si="9"/>
        <v>47541.999999999993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89">
        <v>46114</v>
      </c>
      <c r="C140" s="229"/>
      <c r="D140" s="371" t="s">
        <v>930</v>
      </c>
      <c r="E140" s="371"/>
      <c r="F140" s="371"/>
      <c r="G140" s="371"/>
      <c r="H140" s="371"/>
      <c r="I140" s="371"/>
      <c r="J140" s="85"/>
    </row>
    <row r="141" spans="1:26" ht="68.25" customHeight="1" x14ac:dyDescent="0.2">
      <c r="A141" s="9"/>
      <c r="B141" s="280" t="s">
        <v>3331</v>
      </c>
      <c r="C141" s="214"/>
      <c r="D141" s="355" t="s">
        <v>393</v>
      </c>
      <c r="E141" s="355"/>
      <c r="F141" s="355"/>
      <c r="G141" s="355"/>
      <c r="H141" s="355"/>
      <c r="I141" s="355"/>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6" priority="43" stopIfTrue="1" operator="lessThanOrEqual">
      <formula>0</formula>
    </cfRule>
    <cfRule type="cellIs" dxfId="105" priority="44" stopIfTrue="1" operator="greaterThan">
      <formula>0</formula>
    </cfRule>
  </conditionalFormatting>
  <conditionalFormatting sqref="D53:D129">
    <cfRule type="expression" dxfId="104" priority="31" stopIfTrue="1">
      <formula>$C53=$D53</formula>
    </cfRule>
    <cfRule type="expression" dxfId="103" priority="33" stopIfTrue="1">
      <formula>$C53&lt;&gt;$D53</formula>
    </cfRule>
  </conditionalFormatting>
  <conditionalFormatting sqref="E9:F9">
    <cfRule type="expression" dxfId="102" priority="38" stopIfTrue="1">
      <formula>SUM($E$10:$F$14)&gt;0</formula>
    </cfRule>
  </conditionalFormatting>
  <conditionalFormatting sqref="G53:G129">
    <cfRule type="expression" dxfId="101" priority="13" stopIfTrue="1">
      <formula>$C53=$G53</formula>
    </cfRule>
    <cfRule type="expression" dxfId="100" priority="14" stopIfTrue="1">
      <formula>$C53&lt;&gt;$G53</formula>
    </cfRule>
  </conditionalFormatting>
  <conditionalFormatting sqref="I42">
    <cfRule type="cellIs" dxfId="99" priority="1" stopIfTrue="1" operator="greaterThan">
      <formula>0</formula>
    </cfRule>
  </conditionalFormatting>
  <conditionalFormatting sqref="I47">
    <cfRule type="cellIs" dxfId="98" priority="15" stopIfTrue="1" operator="greaterThan">
      <formula>0</formula>
    </cfRule>
  </conditionalFormatting>
  <conditionalFormatting sqref="I53:I129">
    <cfRule type="cellIs" dxfId="97" priority="40" stopIfTrue="1" operator="equal">
      <formula>0</formula>
    </cfRule>
    <cfRule type="cellIs" dxfId="9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66" zoomScaleNormal="100" workbookViewId="0">
      <selection activeCell="N252" sqref="N25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rybolovná technika - bežné transfery</v>
      </c>
      <c r="B1" s="232" t="str">
        <f>INDEX(Adr!A:A,B102+1)</f>
        <v>31871526</v>
      </c>
      <c r="C1" s="233">
        <f>IF(ROW()&lt;=B$3,INDEX(FP!E:E,B$2+ROW()-1),"")</f>
        <v>0</v>
      </c>
      <c r="D1" s="234" t="str">
        <f>IF(ROW()&lt;=B$3,INDEX(FP!F:F,B$2+ROW()-1),"")</f>
        <v>a</v>
      </c>
      <c r="E1" s="234"/>
      <c r="F1" s="234" t="str">
        <f>IF(ROW()&lt;=B$3,INDEX(FP!G:G,B$2+ROW()-1),"")</f>
        <v>026 02</v>
      </c>
      <c r="G1" s="234"/>
      <c r="H1" s="235" t="str">
        <f>IF(ROW()&lt;=B$3,INDEX(FP!C:C,B$2+ROW()-1),"")</f>
        <v>rybolovná technika - bežné transfery</v>
      </c>
      <c r="I1" s="236">
        <f t="shared" ref="I1:I32" si="0">IF(ROW()&lt;=B$3,SUMIF(A$107:A$10042,A1,I$107:I$10042),"")</f>
        <v>47541.999999999985</v>
      </c>
      <c r="J1" s="236">
        <f t="shared" ref="J1:J32" si="1">IF(ROW()&lt;=B$3,SUMIFS(I$103:I$50042,A$103:A$50042,K1,J$103:J$50042,L1),"")</f>
        <v>0</v>
      </c>
      <c r="K1" s="110" t="str">
        <f>$A1</f>
        <v>a - rybolovná technika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402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2" t="s">
        <v>329</v>
      </c>
      <c r="B100" s="372"/>
      <c r="C100" s="372"/>
      <c r="D100" s="372"/>
      <c r="E100" s="372"/>
      <c r="F100" s="372"/>
      <c r="G100" s="372"/>
      <c r="H100" s="372"/>
      <c r="I100" s="374" t="s">
        <v>2991</v>
      </c>
      <c r="J100" s="374"/>
      <c r="K100" s="89"/>
    </row>
    <row r="101" spans="1:25" ht="15.75" x14ac:dyDescent="0.25">
      <c r="A101" s="372"/>
      <c r="B101" s="372"/>
      <c r="C101" s="372"/>
      <c r="D101" s="372"/>
      <c r="E101" s="372"/>
      <c r="F101" s="372"/>
      <c r="G101" s="372"/>
      <c r="H101" s="372"/>
      <c r="I101" s="373">
        <v>45961</v>
      </c>
      <c r="J101" s="373"/>
    </row>
    <row r="102" spans="1:25" ht="14.25" x14ac:dyDescent="0.2">
      <c r="A102" s="249" t="s">
        <v>398</v>
      </c>
      <c r="B102" s="250">
        <v>173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2996</v>
      </c>
      <c r="B107" s="14" t="s">
        <v>2997</v>
      </c>
      <c r="C107" s="14" t="s">
        <v>2998</v>
      </c>
      <c r="D107" s="16">
        <v>45839</v>
      </c>
      <c r="E107" s="16"/>
      <c r="F107" s="14" t="s">
        <v>2999</v>
      </c>
      <c r="G107" s="14" t="s">
        <v>3000</v>
      </c>
      <c r="H107" s="14" t="s">
        <v>3001</v>
      </c>
      <c r="I107" s="15">
        <v>15.9</v>
      </c>
      <c r="J107" s="77">
        <v>4</v>
      </c>
      <c r="K107" s="92"/>
    </row>
    <row r="108" spans="1:25" ht="12.75" x14ac:dyDescent="0.2">
      <c r="A108" s="14" t="s">
        <v>2996</v>
      </c>
      <c r="B108" s="14" t="s">
        <v>3002</v>
      </c>
      <c r="C108" s="14" t="s">
        <v>3003</v>
      </c>
      <c r="D108" s="16">
        <v>45842</v>
      </c>
      <c r="E108" s="16"/>
      <c r="F108" s="14" t="s">
        <v>3004</v>
      </c>
      <c r="G108" s="14" t="s">
        <v>3005</v>
      </c>
      <c r="H108" s="14" t="s">
        <v>3006</v>
      </c>
      <c r="I108" s="15">
        <v>5.8</v>
      </c>
      <c r="J108" s="77">
        <v>4</v>
      </c>
      <c r="K108" s="92"/>
    </row>
    <row r="109" spans="1:25" ht="123.75" x14ac:dyDescent="0.2">
      <c r="A109" s="14" t="s">
        <v>2996</v>
      </c>
      <c r="B109" s="14"/>
      <c r="C109" s="14"/>
      <c r="D109" s="16">
        <v>45845</v>
      </c>
      <c r="E109" s="16"/>
      <c r="F109" s="14" t="s">
        <v>3007</v>
      </c>
      <c r="G109" s="14"/>
      <c r="H109" s="14"/>
      <c r="I109" s="15"/>
      <c r="J109" s="77"/>
      <c r="K109" s="92"/>
    </row>
    <row r="110" spans="1:25" ht="12.75" x14ac:dyDescent="0.2">
      <c r="A110" s="14" t="s">
        <v>2996</v>
      </c>
      <c r="B110" s="14" t="s">
        <v>3008</v>
      </c>
      <c r="C110" s="14" t="s">
        <v>3008</v>
      </c>
      <c r="D110" s="16">
        <v>45845</v>
      </c>
      <c r="E110" s="16"/>
      <c r="F110" s="14" t="s">
        <v>3009</v>
      </c>
      <c r="G110" s="14"/>
      <c r="H110" s="14" t="s">
        <v>930</v>
      </c>
      <c r="I110" s="15">
        <v>318.42</v>
      </c>
      <c r="J110" s="77">
        <v>3</v>
      </c>
      <c r="K110" s="92"/>
    </row>
    <row r="111" spans="1:25" ht="12.75" x14ac:dyDescent="0.2">
      <c r="A111" s="14" t="s">
        <v>2996</v>
      </c>
      <c r="B111" s="14" t="s">
        <v>3010</v>
      </c>
      <c r="C111" s="14" t="s">
        <v>3010</v>
      </c>
      <c r="D111" s="16">
        <v>45845</v>
      </c>
      <c r="E111" s="16"/>
      <c r="F111" s="14" t="s">
        <v>3011</v>
      </c>
      <c r="G111" s="14"/>
      <c r="H111" s="14" t="s">
        <v>930</v>
      </c>
      <c r="I111" s="15">
        <v>104.82</v>
      </c>
      <c r="J111" s="77">
        <v>3</v>
      </c>
      <c r="K111" s="92"/>
    </row>
    <row r="112" spans="1:25" ht="12.75" x14ac:dyDescent="0.2">
      <c r="A112" s="14" t="s">
        <v>2996</v>
      </c>
      <c r="B112" s="14" t="s">
        <v>3012</v>
      </c>
      <c r="C112" s="14" t="s">
        <v>3012</v>
      </c>
      <c r="D112" s="16">
        <v>45845</v>
      </c>
      <c r="E112" s="16"/>
      <c r="F112" s="14" t="s">
        <v>3013</v>
      </c>
      <c r="G112" s="14"/>
      <c r="H112" s="14" t="s">
        <v>930</v>
      </c>
      <c r="I112" s="15">
        <v>88.62</v>
      </c>
      <c r="J112" s="77">
        <v>3</v>
      </c>
      <c r="K112" s="92"/>
    </row>
    <row r="113" spans="1:11" ht="12.75" x14ac:dyDescent="0.2">
      <c r="A113" s="14" t="s">
        <v>2996</v>
      </c>
      <c r="B113" s="14" t="s">
        <v>3014</v>
      </c>
      <c r="C113" s="14" t="s">
        <v>3014</v>
      </c>
      <c r="D113" s="16">
        <v>45845</v>
      </c>
      <c r="E113" s="16"/>
      <c r="F113" s="14" t="s">
        <v>3015</v>
      </c>
      <c r="G113" s="14"/>
      <c r="H113" s="14" t="s">
        <v>930</v>
      </c>
      <c r="I113" s="15">
        <v>173.82</v>
      </c>
      <c r="J113" s="77">
        <v>4</v>
      </c>
      <c r="K113" s="92"/>
    </row>
    <row r="114" spans="1:11" ht="12.75" x14ac:dyDescent="0.2">
      <c r="A114" s="14" t="s">
        <v>2996</v>
      </c>
      <c r="B114" s="14" t="s">
        <v>3016</v>
      </c>
      <c r="C114" s="14" t="s">
        <v>3016</v>
      </c>
      <c r="D114" s="16">
        <v>45845</v>
      </c>
      <c r="E114" s="16"/>
      <c r="F114" s="14" t="s">
        <v>3017</v>
      </c>
      <c r="G114" s="14"/>
      <c r="H114" s="14" t="s">
        <v>930</v>
      </c>
      <c r="I114" s="15">
        <v>91.18</v>
      </c>
      <c r="J114" s="77">
        <v>3</v>
      </c>
      <c r="K114" s="92"/>
    </row>
    <row r="115" spans="1:11" ht="12.75" x14ac:dyDescent="0.2">
      <c r="A115" s="14" t="s">
        <v>2996</v>
      </c>
      <c r="B115" s="14" t="s">
        <v>3018</v>
      </c>
      <c r="C115" s="14" t="s">
        <v>3018</v>
      </c>
      <c r="D115" s="16">
        <v>45845</v>
      </c>
      <c r="E115" s="16"/>
      <c r="F115" s="14" t="s">
        <v>3019</v>
      </c>
      <c r="G115" s="14"/>
      <c r="H115" s="14" t="s">
        <v>930</v>
      </c>
      <c r="I115" s="15">
        <v>53.56</v>
      </c>
      <c r="J115" s="77">
        <v>3</v>
      </c>
      <c r="K115" s="92"/>
    </row>
    <row r="116" spans="1:11" ht="12.75" x14ac:dyDescent="0.2">
      <c r="A116" s="14" t="s">
        <v>2996</v>
      </c>
      <c r="B116" s="14" t="s">
        <v>3020</v>
      </c>
      <c r="C116" s="14" t="s">
        <v>3020</v>
      </c>
      <c r="D116" s="16">
        <v>45845</v>
      </c>
      <c r="E116" s="16"/>
      <c r="F116" s="14" t="s">
        <v>3021</v>
      </c>
      <c r="G116" s="14"/>
      <c r="H116" s="14" t="s">
        <v>930</v>
      </c>
      <c r="I116" s="15">
        <v>140.24</v>
      </c>
      <c r="J116" s="77">
        <v>3</v>
      </c>
      <c r="K116" s="92"/>
    </row>
    <row r="117" spans="1:11" ht="12.75" x14ac:dyDescent="0.2">
      <c r="A117" s="14" t="s">
        <v>2996</v>
      </c>
      <c r="B117" s="14" t="s">
        <v>3022</v>
      </c>
      <c r="C117" s="14" t="s">
        <v>3022</v>
      </c>
      <c r="D117" s="16">
        <v>45845</v>
      </c>
      <c r="E117" s="16"/>
      <c r="F117" s="14" t="s">
        <v>3023</v>
      </c>
      <c r="G117" s="14"/>
      <c r="H117" s="14" t="s">
        <v>930</v>
      </c>
      <c r="I117" s="15">
        <v>40.36</v>
      </c>
      <c r="J117" s="77">
        <v>2</v>
      </c>
      <c r="K117" s="92"/>
    </row>
    <row r="118" spans="1:11" ht="12.75" x14ac:dyDescent="0.2">
      <c r="A118" s="14" t="s">
        <v>2996</v>
      </c>
      <c r="B118" s="14" t="s">
        <v>3024</v>
      </c>
      <c r="C118" s="14" t="s">
        <v>3024</v>
      </c>
      <c r="D118" s="16">
        <v>45845</v>
      </c>
      <c r="E118" s="16"/>
      <c r="F118" s="14" t="s">
        <v>3025</v>
      </c>
      <c r="G118" s="14"/>
      <c r="H118" s="14" t="s">
        <v>930</v>
      </c>
      <c r="I118" s="15">
        <v>92.16</v>
      </c>
      <c r="J118" s="77">
        <v>2</v>
      </c>
      <c r="K118" s="92"/>
    </row>
    <row r="119" spans="1:11" ht="12.75" x14ac:dyDescent="0.2">
      <c r="A119" s="14" t="s">
        <v>2996</v>
      </c>
      <c r="B119" s="14" t="s">
        <v>3026</v>
      </c>
      <c r="C119" s="14" t="s">
        <v>3026</v>
      </c>
      <c r="D119" s="16">
        <v>45845</v>
      </c>
      <c r="E119" s="16"/>
      <c r="F119" s="14" t="s">
        <v>3027</v>
      </c>
      <c r="G119" s="14"/>
      <c r="H119" s="14" t="s">
        <v>930</v>
      </c>
      <c r="I119" s="15">
        <v>384.48</v>
      </c>
      <c r="J119" s="77">
        <v>2</v>
      </c>
      <c r="K119" s="92"/>
    </row>
    <row r="120" spans="1:11" ht="12.75" x14ac:dyDescent="0.2">
      <c r="A120" s="14" t="s">
        <v>2996</v>
      </c>
      <c r="B120" s="14" t="s">
        <v>3028</v>
      </c>
      <c r="C120" s="14" t="s">
        <v>3028</v>
      </c>
      <c r="D120" s="16">
        <v>45845</v>
      </c>
      <c r="E120" s="16"/>
      <c r="F120" s="14" t="s">
        <v>3029</v>
      </c>
      <c r="G120" s="14"/>
      <c r="H120" s="14" t="s">
        <v>930</v>
      </c>
      <c r="I120" s="15">
        <v>3519</v>
      </c>
      <c r="J120" s="77">
        <v>3</v>
      </c>
      <c r="K120" s="92"/>
    </row>
    <row r="121" spans="1:11" ht="12.75" x14ac:dyDescent="0.2">
      <c r="A121" s="14" t="s">
        <v>2996</v>
      </c>
      <c r="B121" s="14" t="s">
        <v>3030</v>
      </c>
      <c r="C121" s="14" t="s">
        <v>3030</v>
      </c>
      <c r="D121" s="16">
        <v>45845</v>
      </c>
      <c r="E121" s="16"/>
      <c r="F121" s="14" t="s">
        <v>3031</v>
      </c>
      <c r="G121" s="14"/>
      <c r="H121" s="14" t="s">
        <v>930</v>
      </c>
      <c r="I121" s="15">
        <v>400</v>
      </c>
      <c r="J121" s="77">
        <v>3</v>
      </c>
      <c r="K121" s="92"/>
    </row>
    <row r="122" spans="1:11" ht="123.75" x14ac:dyDescent="0.2">
      <c r="A122" s="14" t="s">
        <v>2996</v>
      </c>
      <c r="B122" s="14"/>
      <c r="C122" s="14"/>
      <c r="D122" s="16">
        <v>45852</v>
      </c>
      <c r="E122" s="16"/>
      <c r="F122" s="14" t="s">
        <v>3032</v>
      </c>
      <c r="G122" s="14"/>
      <c r="H122" s="14"/>
      <c r="I122" s="15"/>
      <c r="J122" s="77"/>
      <c r="K122" s="92"/>
    </row>
    <row r="123" spans="1:11" ht="12.75" x14ac:dyDescent="0.2">
      <c r="A123" s="14" t="s">
        <v>2996</v>
      </c>
      <c r="B123" s="14" t="s">
        <v>3033</v>
      </c>
      <c r="C123" s="14" t="s">
        <v>3033</v>
      </c>
      <c r="D123" s="16">
        <v>45852</v>
      </c>
      <c r="E123" s="16"/>
      <c r="F123" s="14" t="s">
        <v>3034</v>
      </c>
      <c r="G123" s="14"/>
      <c r="H123" s="14" t="s">
        <v>930</v>
      </c>
      <c r="I123" s="15">
        <v>656.63</v>
      </c>
      <c r="J123" s="77">
        <v>2</v>
      </c>
      <c r="K123" s="92"/>
    </row>
    <row r="124" spans="1:11" ht="12.75" x14ac:dyDescent="0.2">
      <c r="A124" s="14" t="s">
        <v>2996</v>
      </c>
      <c r="B124" s="14" t="s">
        <v>3035</v>
      </c>
      <c r="C124" s="14" t="s">
        <v>3035</v>
      </c>
      <c r="D124" s="16">
        <v>45852</v>
      </c>
      <c r="E124" s="16"/>
      <c r="F124" s="14" t="s">
        <v>3036</v>
      </c>
      <c r="G124" s="14"/>
      <c r="H124" s="14" t="s">
        <v>930</v>
      </c>
      <c r="I124" s="15">
        <v>701.28</v>
      </c>
      <c r="J124" s="77">
        <v>2</v>
      </c>
      <c r="K124" s="92"/>
    </row>
    <row r="125" spans="1:11" ht="12.75" x14ac:dyDescent="0.2">
      <c r="A125" s="14" t="s">
        <v>2996</v>
      </c>
      <c r="B125" s="14" t="s">
        <v>3037</v>
      </c>
      <c r="C125" s="14" t="s">
        <v>3037</v>
      </c>
      <c r="D125" s="16">
        <v>45852</v>
      </c>
      <c r="E125" s="16"/>
      <c r="F125" s="14" t="s">
        <v>3038</v>
      </c>
      <c r="G125" s="14"/>
      <c r="H125" s="14" t="s">
        <v>930</v>
      </c>
      <c r="I125" s="15">
        <v>702</v>
      </c>
      <c r="J125" s="77">
        <v>2</v>
      </c>
      <c r="K125" s="92"/>
    </row>
    <row r="126" spans="1:11" ht="101.25" x14ac:dyDescent="0.2">
      <c r="A126" s="14" t="s">
        <v>2996</v>
      </c>
      <c r="B126" s="14"/>
      <c r="C126" s="14"/>
      <c r="D126" s="16">
        <v>45865</v>
      </c>
      <c r="E126" s="16"/>
      <c r="F126" s="14" t="s">
        <v>3039</v>
      </c>
      <c r="G126" s="14"/>
      <c r="H126" s="14"/>
      <c r="I126" s="15"/>
      <c r="J126" s="77"/>
      <c r="K126" s="92"/>
    </row>
    <row r="127" spans="1:11" ht="12.75" x14ac:dyDescent="0.2">
      <c r="A127" s="14" t="s">
        <v>2996</v>
      </c>
      <c r="B127" s="14" t="s">
        <v>3040</v>
      </c>
      <c r="C127" s="14" t="s">
        <v>3040</v>
      </c>
      <c r="D127" s="16">
        <v>45865</v>
      </c>
      <c r="E127" s="16"/>
      <c r="F127" s="14" t="s">
        <v>3041</v>
      </c>
      <c r="G127" s="14"/>
      <c r="H127" s="14" t="s">
        <v>930</v>
      </c>
      <c r="I127" s="15">
        <v>325.41000000000003</v>
      </c>
      <c r="J127" s="77">
        <v>1</v>
      </c>
      <c r="K127" s="92"/>
    </row>
    <row r="128" spans="1:11" ht="12.75" x14ac:dyDescent="0.2">
      <c r="A128" s="14" t="s">
        <v>2996</v>
      </c>
      <c r="B128" s="14" t="s">
        <v>3042</v>
      </c>
      <c r="C128" s="14" t="s">
        <v>3042</v>
      </c>
      <c r="D128" s="16">
        <v>45865</v>
      </c>
      <c r="E128" s="16"/>
      <c r="F128" s="14" t="s">
        <v>3043</v>
      </c>
      <c r="G128" s="14"/>
      <c r="H128" s="14" t="s">
        <v>930</v>
      </c>
      <c r="I128" s="15">
        <v>170</v>
      </c>
      <c r="J128" s="77">
        <v>1</v>
      </c>
      <c r="K128" s="92"/>
    </row>
    <row r="129" spans="1:11" ht="112.5" x14ac:dyDescent="0.2">
      <c r="A129" s="14" t="s">
        <v>2996</v>
      </c>
      <c r="B129" s="14"/>
      <c r="C129" s="14"/>
      <c r="D129" s="16">
        <v>45866</v>
      </c>
      <c r="E129" s="16"/>
      <c r="F129" s="14" t="s">
        <v>3044</v>
      </c>
      <c r="G129" s="14"/>
      <c r="H129" s="14"/>
      <c r="I129" s="15"/>
      <c r="J129" s="77"/>
      <c r="K129" s="92"/>
    </row>
    <row r="130" spans="1:11" ht="12.75" x14ac:dyDescent="0.2">
      <c r="A130" s="14" t="s">
        <v>2996</v>
      </c>
      <c r="B130" s="14" t="s">
        <v>3045</v>
      </c>
      <c r="C130" s="14" t="s">
        <v>3045</v>
      </c>
      <c r="D130" s="16">
        <v>45866</v>
      </c>
      <c r="E130" s="16"/>
      <c r="F130" s="14" t="s">
        <v>3046</v>
      </c>
      <c r="G130" s="14"/>
      <c r="H130" s="14" t="s">
        <v>930</v>
      </c>
      <c r="I130" s="15">
        <v>345.28</v>
      </c>
      <c r="J130" s="77">
        <v>1</v>
      </c>
      <c r="K130" s="92"/>
    </row>
    <row r="131" spans="1:11" ht="12.75" x14ac:dyDescent="0.2">
      <c r="A131" s="14" t="s">
        <v>2996</v>
      </c>
      <c r="B131" s="14" t="s">
        <v>3047</v>
      </c>
      <c r="C131" s="14" t="s">
        <v>3047</v>
      </c>
      <c r="D131" s="16">
        <v>45866</v>
      </c>
      <c r="E131" s="16"/>
      <c r="F131" s="14" t="s">
        <v>3048</v>
      </c>
      <c r="G131" s="14"/>
      <c r="H131" s="14" t="s">
        <v>930</v>
      </c>
      <c r="I131" s="15">
        <v>106</v>
      </c>
      <c r="J131" s="77">
        <v>1</v>
      </c>
      <c r="K131" s="92"/>
    </row>
    <row r="132" spans="1:11" ht="12.75" x14ac:dyDescent="0.2">
      <c r="A132" s="14" t="s">
        <v>2996</v>
      </c>
      <c r="B132" s="14" t="s">
        <v>3049</v>
      </c>
      <c r="C132" s="14" t="s">
        <v>3049</v>
      </c>
      <c r="D132" s="16">
        <v>45866</v>
      </c>
      <c r="E132" s="16"/>
      <c r="F132" s="14" t="s">
        <v>3050</v>
      </c>
      <c r="G132" s="14"/>
      <c r="H132" s="14" t="s">
        <v>930</v>
      </c>
      <c r="I132" s="15">
        <v>350.56</v>
      </c>
      <c r="J132" s="77">
        <v>3</v>
      </c>
      <c r="K132" s="92"/>
    </row>
    <row r="133" spans="1:11" ht="12.75" x14ac:dyDescent="0.2">
      <c r="A133" s="14" t="s">
        <v>2996</v>
      </c>
      <c r="B133" s="14" t="s">
        <v>3051</v>
      </c>
      <c r="C133" s="14" t="s">
        <v>3051</v>
      </c>
      <c r="D133" s="16">
        <v>45865</v>
      </c>
      <c r="E133" s="16"/>
      <c r="F133" s="14" t="s">
        <v>3052</v>
      </c>
      <c r="G133" s="14"/>
      <c r="H133" s="14" t="s">
        <v>930</v>
      </c>
      <c r="I133" s="15">
        <v>528</v>
      </c>
      <c r="J133" s="77">
        <v>1</v>
      </c>
      <c r="K133" s="92"/>
    </row>
    <row r="134" spans="1:11" ht="12.75" x14ac:dyDescent="0.2">
      <c r="A134" s="14" t="s">
        <v>2996</v>
      </c>
      <c r="B134" s="14" t="s">
        <v>3053</v>
      </c>
      <c r="C134" s="14" t="s">
        <v>3054</v>
      </c>
      <c r="D134" s="16">
        <v>45868</v>
      </c>
      <c r="E134" s="16"/>
      <c r="F134" s="14" t="s">
        <v>3055</v>
      </c>
      <c r="G134" s="14"/>
      <c r="H134" s="14" t="s">
        <v>930</v>
      </c>
      <c r="I134" s="15">
        <v>35</v>
      </c>
      <c r="J134" s="77">
        <v>1</v>
      </c>
      <c r="K134" s="92"/>
    </row>
    <row r="135" spans="1:11" ht="12.75" x14ac:dyDescent="0.2">
      <c r="A135" s="14" t="s">
        <v>2996</v>
      </c>
      <c r="B135" s="14" t="s">
        <v>3056</v>
      </c>
      <c r="C135" s="14" t="s">
        <v>3057</v>
      </c>
      <c r="D135" s="16">
        <v>45845</v>
      </c>
      <c r="E135" s="16"/>
      <c r="F135" s="14" t="s">
        <v>3058</v>
      </c>
      <c r="G135" s="14" t="s">
        <v>3059</v>
      </c>
      <c r="H135" s="14" t="s">
        <v>3060</v>
      </c>
      <c r="I135" s="15">
        <v>29.59</v>
      </c>
      <c r="J135" s="77">
        <v>4</v>
      </c>
      <c r="K135" s="92"/>
    </row>
    <row r="136" spans="1:11" ht="12.75" x14ac:dyDescent="0.2">
      <c r="A136" s="14" t="s">
        <v>2996</v>
      </c>
      <c r="B136" s="14" t="s">
        <v>3061</v>
      </c>
      <c r="C136" s="14" t="s">
        <v>3062</v>
      </c>
      <c r="D136" s="16">
        <v>45845</v>
      </c>
      <c r="E136" s="16"/>
      <c r="F136" s="14" t="s">
        <v>3063</v>
      </c>
      <c r="G136" s="14" t="s">
        <v>3064</v>
      </c>
      <c r="H136" s="14" t="s">
        <v>3065</v>
      </c>
      <c r="I136" s="15">
        <v>268.5</v>
      </c>
      <c r="J136" s="77">
        <v>2</v>
      </c>
      <c r="K136" s="92"/>
    </row>
    <row r="137" spans="1:11" ht="12.75" x14ac:dyDescent="0.2">
      <c r="A137" s="14" t="s">
        <v>2996</v>
      </c>
      <c r="B137" s="14" t="s">
        <v>3066</v>
      </c>
      <c r="C137" s="14" t="s">
        <v>3067</v>
      </c>
      <c r="D137" s="16">
        <v>45846</v>
      </c>
      <c r="E137" s="16"/>
      <c r="F137" s="14" t="s">
        <v>3068</v>
      </c>
      <c r="G137" s="14" t="s">
        <v>3069</v>
      </c>
      <c r="H137" s="14" t="s">
        <v>3070</v>
      </c>
      <c r="I137" s="15">
        <v>119.95</v>
      </c>
      <c r="J137" s="77">
        <v>1</v>
      </c>
      <c r="K137" s="92"/>
    </row>
    <row r="138" spans="1:11" ht="12.75" x14ac:dyDescent="0.2">
      <c r="A138" s="14" t="s">
        <v>2996</v>
      </c>
      <c r="B138" s="14" t="s">
        <v>3071</v>
      </c>
      <c r="C138" s="14" t="s">
        <v>3072</v>
      </c>
      <c r="D138" s="16">
        <v>45847</v>
      </c>
      <c r="E138" s="16"/>
      <c r="F138" s="14" t="s">
        <v>3073</v>
      </c>
      <c r="G138" s="14" t="s">
        <v>3074</v>
      </c>
      <c r="H138" s="14" t="s">
        <v>3075</v>
      </c>
      <c r="I138" s="15">
        <v>32.799999999999997</v>
      </c>
      <c r="J138" s="77">
        <v>4</v>
      </c>
      <c r="K138" s="92"/>
    </row>
    <row r="139" spans="1:11" ht="12.75" x14ac:dyDescent="0.2">
      <c r="A139" s="14" t="s">
        <v>2996</v>
      </c>
      <c r="B139" s="14" t="s">
        <v>3076</v>
      </c>
      <c r="C139" s="14" t="s">
        <v>3077</v>
      </c>
      <c r="D139" s="16">
        <v>45856</v>
      </c>
      <c r="E139" s="16"/>
      <c r="F139" s="14" t="s">
        <v>3078</v>
      </c>
      <c r="G139" s="14" t="s">
        <v>3069</v>
      </c>
      <c r="H139" s="14" t="s">
        <v>3070</v>
      </c>
      <c r="I139" s="15">
        <v>60.54</v>
      </c>
      <c r="J139" s="77">
        <v>1</v>
      </c>
      <c r="K139" s="92"/>
    </row>
    <row r="140" spans="1:11" ht="22.5" x14ac:dyDescent="0.2">
      <c r="A140" s="14" t="s">
        <v>2996</v>
      </c>
      <c r="B140" s="14" t="s">
        <v>3079</v>
      </c>
      <c r="C140" s="14" t="s">
        <v>3080</v>
      </c>
      <c r="D140" s="16">
        <v>45866</v>
      </c>
      <c r="E140" s="16"/>
      <c r="F140" s="14" t="s">
        <v>3081</v>
      </c>
      <c r="G140" s="14" t="s">
        <v>3082</v>
      </c>
      <c r="H140" s="14" t="s">
        <v>3083</v>
      </c>
      <c r="I140" s="15">
        <v>945</v>
      </c>
      <c r="J140" s="77">
        <v>3</v>
      </c>
      <c r="K140" s="92"/>
    </row>
    <row r="141" spans="1:11" ht="22.5" x14ac:dyDescent="0.2">
      <c r="A141" s="14" t="s">
        <v>2996</v>
      </c>
      <c r="B141" s="14" t="s">
        <v>3084</v>
      </c>
      <c r="C141" s="14" t="s">
        <v>3085</v>
      </c>
      <c r="D141" s="16">
        <v>45866</v>
      </c>
      <c r="E141" s="16"/>
      <c r="F141" s="14" t="s">
        <v>3086</v>
      </c>
      <c r="G141" s="14" t="s">
        <v>3082</v>
      </c>
      <c r="H141" s="14" t="s">
        <v>3083</v>
      </c>
      <c r="I141" s="15">
        <v>1012.8</v>
      </c>
      <c r="J141" s="77">
        <v>2</v>
      </c>
      <c r="K141" s="92"/>
    </row>
    <row r="142" spans="1:11" ht="12.75" x14ac:dyDescent="0.2">
      <c r="A142" s="14" t="s">
        <v>2996</v>
      </c>
      <c r="B142" s="14" t="s">
        <v>3087</v>
      </c>
      <c r="C142" s="14" t="s">
        <v>3088</v>
      </c>
      <c r="D142" s="16">
        <v>45869</v>
      </c>
      <c r="E142" s="16"/>
      <c r="F142" s="14" t="s">
        <v>3089</v>
      </c>
      <c r="G142" s="14" t="s">
        <v>3090</v>
      </c>
      <c r="H142" s="14" t="s">
        <v>3091</v>
      </c>
      <c r="I142" s="15">
        <v>2</v>
      </c>
      <c r="J142" s="77">
        <v>4</v>
      </c>
      <c r="K142" s="92"/>
    </row>
    <row r="143" spans="1:11" ht="12.75" x14ac:dyDescent="0.2">
      <c r="A143" s="14" t="s">
        <v>2996</v>
      </c>
      <c r="B143" s="14" t="s">
        <v>3087</v>
      </c>
      <c r="C143" s="14" t="s">
        <v>3092</v>
      </c>
      <c r="D143" s="16">
        <v>45869</v>
      </c>
      <c r="E143" s="16"/>
      <c r="F143" s="14" t="s">
        <v>3093</v>
      </c>
      <c r="G143" s="14" t="s">
        <v>3090</v>
      </c>
      <c r="H143" s="14" t="s">
        <v>3091</v>
      </c>
      <c r="I143" s="15">
        <v>13</v>
      </c>
      <c r="J143" s="77">
        <v>4</v>
      </c>
      <c r="K143" s="92"/>
    </row>
    <row r="144" spans="1:11" ht="12.75" x14ac:dyDescent="0.2">
      <c r="A144" s="14" t="s">
        <v>2996</v>
      </c>
      <c r="B144" s="14" t="s">
        <v>3094</v>
      </c>
      <c r="C144" s="14" t="s">
        <v>3095</v>
      </c>
      <c r="D144" s="16">
        <v>45873</v>
      </c>
      <c r="E144" s="16"/>
      <c r="F144" s="14" t="s">
        <v>3096</v>
      </c>
      <c r="G144" s="14" t="s">
        <v>3005</v>
      </c>
      <c r="H144" s="14" t="s">
        <v>3006</v>
      </c>
      <c r="I144" s="15">
        <v>13.2</v>
      </c>
      <c r="J144" s="77">
        <v>4</v>
      </c>
      <c r="K144" s="92"/>
    </row>
    <row r="145" spans="1:11" ht="12.75" x14ac:dyDescent="0.2">
      <c r="A145" s="14" t="s">
        <v>2996</v>
      </c>
      <c r="B145" s="14" t="s">
        <v>3097</v>
      </c>
      <c r="C145" s="14" t="s">
        <v>3098</v>
      </c>
      <c r="D145" s="16">
        <v>45880</v>
      </c>
      <c r="E145" s="16"/>
      <c r="F145" s="14" t="s">
        <v>3099</v>
      </c>
      <c r="G145" s="14" t="s">
        <v>3100</v>
      </c>
      <c r="H145" s="14" t="s">
        <v>3101</v>
      </c>
      <c r="I145" s="15">
        <v>10</v>
      </c>
      <c r="J145" s="77">
        <v>4</v>
      </c>
      <c r="K145" s="92"/>
    </row>
    <row r="146" spans="1:11" ht="123.75" x14ac:dyDescent="0.2">
      <c r="A146" s="14" t="s">
        <v>2996</v>
      </c>
      <c r="B146" s="14"/>
      <c r="C146" s="14"/>
      <c r="D146" s="16">
        <v>45880</v>
      </c>
      <c r="E146" s="16"/>
      <c r="F146" s="14" t="s">
        <v>3102</v>
      </c>
      <c r="G146" s="14"/>
      <c r="H146" s="14"/>
      <c r="I146" s="15"/>
      <c r="J146" s="77"/>
      <c r="K146" s="92"/>
    </row>
    <row r="147" spans="1:11" ht="12.75" x14ac:dyDescent="0.2">
      <c r="A147" s="14" t="s">
        <v>2996</v>
      </c>
      <c r="B147" s="14" t="s">
        <v>3103</v>
      </c>
      <c r="C147" s="14" t="s">
        <v>3103</v>
      </c>
      <c r="D147" s="16">
        <v>45880</v>
      </c>
      <c r="E147" s="16"/>
      <c r="F147" s="14" t="s">
        <v>3104</v>
      </c>
      <c r="G147" s="14"/>
      <c r="H147" s="14" t="s">
        <v>930</v>
      </c>
      <c r="I147" s="15">
        <v>119.56</v>
      </c>
      <c r="J147" s="77">
        <v>3</v>
      </c>
      <c r="K147" s="92"/>
    </row>
    <row r="148" spans="1:11" ht="12.75" x14ac:dyDescent="0.2">
      <c r="A148" s="14" t="s">
        <v>2996</v>
      </c>
      <c r="B148" s="14" t="s">
        <v>3105</v>
      </c>
      <c r="C148" s="14" t="s">
        <v>3105</v>
      </c>
      <c r="D148" s="16">
        <v>45880</v>
      </c>
      <c r="E148" s="16"/>
      <c r="F148" s="14" t="s">
        <v>3106</v>
      </c>
      <c r="G148" s="14"/>
      <c r="H148" s="14" t="s">
        <v>930</v>
      </c>
      <c r="I148" s="15">
        <v>146.84</v>
      </c>
      <c r="J148" s="77">
        <v>3</v>
      </c>
      <c r="K148" s="92"/>
    </row>
    <row r="149" spans="1:11" ht="12.75" x14ac:dyDescent="0.2">
      <c r="A149" s="14" t="s">
        <v>2996</v>
      </c>
      <c r="B149" s="14" t="s">
        <v>3107</v>
      </c>
      <c r="C149" s="14" t="s">
        <v>3107</v>
      </c>
      <c r="D149" s="16">
        <v>45880</v>
      </c>
      <c r="E149" s="16"/>
      <c r="F149" s="14" t="s">
        <v>3108</v>
      </c>
      <c r="G149" s="14"/>
      <c r="H149" s="14" t="s">
        <v>930</v>
      </c>
      <c r="I149" s="15">
        <v>110.86</v>
      </c>
      <c r="J149" s="77">
        <v>3</v>
      </c>
      <c r="K149" s="92"/>
    </row>
    <row r="150" spans="1:11" ht="12.75" x14ac:dyDescent="0.2">
      <c r="A150" s="14" t="s">
        <v>2996</v>
      </c>
      <c r="B150" s="14" t="s">
        <v>3109</v>
      </c>
      <c r="C150" s="14" t="s">
        <v>3109</v>
      </c>
      <c r="D150" s="16">
        <v>45880</v>
      </c>
      <c r="E150" s="16"/>
      <c r="F150" s="14" t="s">
        <v>3110</v>
      </c>
      <c r="G150" s="14"/>
      <c r="H150" s="14" t="s">
        <v>930</v>
      </c>
      <c r="I150" s="15">
        <v>186.52</v>
      </c>
      <c r="J150" s="77">
        <v>3</v>
      </c>
      <c r="K150" s="92"/>
    </row>
    <row r="151" spans="1:11" ht="12.75" x14ac:dyDescent="0.2">
      <c r="A151" s="14" t="s">
        <v>2996</v>
      </c>
      <c r="B151" s="14" t="s">
        <v>3111</v>
      </c>
      <c r="C151" s="14" t="s">
        <v>3111</v>
      </c>
      <c r="D151" s="16">
        <v>45880</v>
      </c>
      <c r="E151" s="16"/>
      <c r="F151" s="14" t="s">
        <v>3112</v>
      </c>
      <c r="G151" s="14"/>
      <c r="H151" s="14" t="s">
        <v>930</v>
      </c>
      <c r="I151" s="15">
        <v>157.5</v>
      </c>
      <c r="J151" s="77">
        <v>3</v>
      </c>
      <c r="K151" s="92"/>
    </row>
    <row r="152" spans="1:11" ht="12.75" x14ac:dyDescent="0.2">
      <c r="A152" s="14" t="s">
        <v>2996</v>
      </c>
      <c r="B152" s="14" t="s">
        <v>3113</v>
      </c>
      <c r="C152" s="14" t="s">
        <v>3113</v>
      </c>
      <c r="D152" s="16">
        <v>45880</v>
      </c>
      <c r="E152" s="16"/>
      <c r="F152" s="14" t="s">
        <v>3114</v>
      </c>
      <c r="G152" s="14"/>
      <c r="H152" s="14" t="s">
        <v>930</v>
      </c>
      <c r="I152" s="15">
        <v>172.32</v>
      </c>
      <c r="J152" s="77">
        <v>1</v>
      </c>
      <c r="K152" s="92"/>
    </row>
    <row r="153" spans="1:11" ht="12.75" x14ac:dyDescent="0.2">
      <c r="A153" s="14" t="s">
        <v>2996</v>
      </c>
      <c r="B153" s="14" t="s">
        <v>3115</v>
      </c>
      <c r="C153" s="14" t="s">
        <v>3115</v>
      </c>
      <c r="D153" s="16">
        <v>45880</v>
      </c>
      <c r="E153" s="16"/>
      <c r="F153" s="14" t="s">
        <v>3116</v>
      </c>
      <c r="G153" s="14"/>
      <c r="H153" s="14" t="s">
        <v>930</v>
      </c>
      <c r="I153" s="15">
        <v>582.96</v>
      </c>
      <c r="J153" s="77">
        <v>3</v>
      </c>
      <c r="K153" s="92"/>
    </row>
    <row r="154" spans="1:11" ht="12.75" x14ac:dyDescent="0.2">
      <c r="A154" s="14" t="s">
        <v>2996</v>
      </c>
      <c r="B154" s="14" t="s">
        <v>3117</v>
      </c>
      <c r="C154" s="14" t="s">
        <v>3117</v>
      </c>
      <c r="D154" s="16">
        <v>45880</v>
      </c>
      <c r="E154" s="16"/>
      <c r="F154" s="14" t="s">
        <v>3118</v>
      </c>
      <c r="G154" s="14"/>
      <c r="H154" s="14" t="s">
        <v>930</v>
      </c>
      <c r="I154" s="15">
        <v>160.44</v>
      </c>
      <c r="J154" s="77">
        <v>1</v>
      </c>
      <c r="K154" s="92"/>
    </row>
    <row r="155" spans="1:11" ht="12.75" x14ac:dyDescent="0.2">
      <c r="A155" s="14" t="s">
        <v>2996</v>
      </c>
      <c r="B155" s="14" t="s">
        <v>3119</v>
      </c>
      <c r="C155" s="14" t="s">
        <v>3119</v>
      </c>
      <c r="D155" s="16">
        <v>45880</v>
      </c>
      <c r="E155" s="16"/>
      <c r="F155" s="14" t="s">
        <v>3120</v>
      </c>
      <c r="G155" s="14"/>
      <c r="H155" s="14" t="s">
        <v>930</v>
      </c>
      <c r="I155" s="15">
        <v>163.46</v>
      </c>
      <c r="J155" s="77">
        <v>1</v>
      </c>
      <c r="K155" s="92"/>
    </row>
    <row r="156" spans="1:11" ht="12.75" x14ac:dyDescent="0.2">
      <c r="A156" s="14" t="s">
        <v>2996</v>
      </c>
      <c r="B156" s="14" t="s">
        <v>3121</v>
      </c>
      <c r="C156" s="14" t="s">
        <v>3121</v>
      </c>
      <c r="D156" s="16">
        <v>45880</v>
      </c>
      <c r="E156" s="16"/>
      <c r="F156" s="14" t="s">
        <v>3122</v>
      </c>
      <c r="G156" s="14"/>
      <c r="H156" s="14" t="s">
        <v>930</v>
      </c>
      <c r="I156" s="15">
        <v>168.14</v>
      </c>
      <c r="J156" s="77">
        <v>1</v>
      </c>
      <c r="K156" s="92"/>
    </row>
    <row r="157" spans="1:11" ht="12.75" x14ac:dyDescent="0.2">
      <c r="A157" s="14" t="s">
        <v>2996</v>
      </c>
      <c r="B157" s="14" t="s">
        <v>3123</v>
      </c>
      <c r="C157" s="14" t="s">
        <v>3123</v>
      </c>
      <c r="D157" s="16">
        <v>45880</v>
      </c>
      <c r="E157" s="16"/>
      <c r="F157" s="14" t="s">
        <v>3124</v>
      </c>
      <c r="G157" s="14"/>
      <c r="H157" s="14" t="s">
        <v>930</v>
      </c>
      <c r="I157" s="15">
        <v>1725.4</v>
      </c>
      <c r="J157" s="77">
        <v>2</v>
      </c>
      <c r="K157" s="92"/>
    </row>
    <row r="158" spans="1:11" ht="12.75" x14ac:dyDescent="0.2">
      <c r="A158" s="14" t="s">
        <v>2996</v>
      </c>
      <c r="B158" s="14" t="s">
        <v>3125</v>
      </c>
      <c r="C158" s="14" t="s">
        <v>3125</v>
      </c>
      <c r="D158" s="16">
        <v>45880</v>
      </c>
      <c r="E158" s="16"/>
      <c r="F158" s="14" t="s">
        <v>3126</v>
      </c>
      <c r="G158" s="14"/>
      <c r="H158" s="14" t="s">
        <v>930</v>
      </c>
      <c r="I158" s="15">
        <v>620</v>
      </c>
      <c r="J158" s="77">
        <v>3</v>
      </c>
      <c r="K158" s="92"/>
    </row>
    <row r="159" spans="1:11" ht="112.5" x14ac:dyDescent="0.2">
      <c r="A159" s="14" t="s">
        <v>2996</v>
      </c>
      <c r="B159" s="14"/>
      <c r="C159" s="14"/>
      <c r="D159" s="16">
        <v>45887</v>
      </c>
      <c r="E159" s="16"/>
      <c r="F159" s="14" t="s">
        <v>3127</v>
      </c>
      <c r="G159" s="14"/>
      <c r="H159" s="14"/>
      <c r="I159" s="15"/>
      <c r="J159" s="77"/>
      <c r="K159" s="92"/>
    </row>
    <row r="160" spans="1:11" ht="12.75" x14ac:dyDescent="0.2">
      <c r="A160" s="14" t="s">
        <v>2996</v>
      </c>
      <c r="B160" s="14" t="s">
        <v>3128</v>
      </c>
      <c r="C160" s="14" t="s">
        <v>3128</v>
      </c>
      <c r="D160" s="16">
        <v>45887</v>
      </c>
      <c r="E160" s="16"/>
      <c r="F160" s="14" t="s">
        <v>3129</v>
      </c>
      <c r="G160" s="14"/>
      <c r="H160" s="14" t="s">
        <v>930</v>
      </c>
      <c r="I160" s="15">
        <v>286.04000000000002</v>
      </c>
      <c r="J160" s="77">
        <v>3</v>
      </c>
      <c r="K160" s="92"/>
    </row>
    <row r="161" spans="1:11" ht="12.75" x14ac:dyDescent="0.2">
      <c r="A161" s="14" t="s">
        <v>2996</v>
      </c>
      <c r="B161" s="14" t="s">
        <v>3130</v>
      </c>
      <c r="C161" s="14" t="s">
        <v>3130</v>
      </c>
      <c r="D161" s="16">
        <v>45887</v>
      </c>
      <c r="E161" s="16"/>
      <c r="F161" s="14" t="s">
        <v>3131</v>
      </c>
      <c r="G161" s="14"/>
      <c r="H161" s="14" t="s">
        <v>930</v>
      </c>
      <c r="I161" s="15">
        <v>286.3</v>
      </c>
      <c r="J161" s="77">
        <v>2</v>
      </c>
      <c r="K161" s="92"/>
    </row>
    <row r="162" spans="1:11" ht="12.75" x14ac:dyDescent="0.2">
      <c r="A162" s="14" t="s">
        <v>2996</v>
      </c>
      <c r="B162" s="14" t="s">
        <v>3132</v>
      </c>
      <c r="C162" s="14" t="s">
        <v>3132</v>
      </c>
      <c r="D162" s="16">
        <v>45887</v>
      </c>
      <c r="E162" s="16"/>
      <c r="F162" s="14" t="s">
        <v>3133</v>
      </c>
      <c r="G162" s="14"/>
      <c r="H162" s="14" t="s">
        <v>930</v>
      </c>
      <c r="I162" s="15">
        <v>237.72</v>
      </c>
      <c r="J162" s="77">
        <v>1</v>
      </c>
      <c r="K162" s="92"/>
    </row>
    <row r="163" spans="1:11" ht="12.75" x14ac:dyDescent="0.2">
      <c r="A163" s="14" t="s">
        <v>2996</v>
      </c>
      <c r="B163" s="14" t="s">
        <v>3134</v>
      </c>
      <c r="C163" s="14" t="s">
        <v>3134</v>
      </c>
      <c r="D163" s="16">
        <v>45887</v>
      </c>
      <c r="E163" s="16"/>
      <c r="F163" s="14" t="s">
        <v>3135</v>
      </c>
      <c r="G163" s="14"/>
      <c r="H163" s="14" t="s">
        <v>930</v>
      </c>
      <c r="I163" s="15">
        <v>327.72</v>
      </c>
      <c r="J163" s="77">
        <v>2</v>
      </c>
      <c r="K163" s="92"/>
    </row>
    <row r="164" spans="1:11" ht="12.75" x14ac:dyDescent="0.2">
      <c r="A164" s="14" t="s">
        <v>2996</v>
      </c>
      <c r="B164" s="14" t="s">
        <v>3136</v>
      </c>
      <c r="C164" s="14" t="s">
        <v>3136</v>
      </c>
      <c r="D164" s="16">
        <v>45887</v>
      </c>
      <c r="E164" s="16"/>
      <c r="F164" s="14" t="s">
        <v>3137</v>
      </c>
      <c r="G164" s="14"/>
      <c r="H164" s="14" t="s">
        <v>930</v>
      </c>
      <c r="I164" s="15">
        <v>180.28</v>
      </c>
      <c r="J164" s="77">
        <v>3</v>
      </c>
      <c r="K164" s="92"/>
    </row>
    <row r="165" spans="1:11" ht="12.75" x14ac:dyDescent="0.2">
      <c r="A165" s="14" t="s">
        <v>2996</v>
      </c>
      <c r="B165" s="14" t="s">
        <v>3138</v>
      </c>
      <c r="C165" s="14" t="s">
        <v>3138</v>
      </c>
      <c r="D165" s="16">
        <v>45887</v>
      </c>
      <c r="E165" s="16"/>
      <c r="F165" s="14" t="s">
        <v>3139</v>
      </c>
      <c r="G165" s="14"/>
      <c r="H165" s="14" t="s">
        <v>930</v>
      </c>
      <c r="I165" s="15">
        <v>252.6</v>
      </c>
      <c r="J165" s="77">
        <v>3</v>
      </c>
      <c r="K165" s="92"/>
    </row>
    <row r="166" spans="1:11" ht="12.75" x14ac:dyDescent="0.2">
      <c r="A166" s="14" t="s">
        <v>2996</v>
      </c>
      <c r="B166" s="14" t="s">
        <v>3140</v>
      </c>
      <c r="C166" s="14" t="s">
        <v>3140</v>
      </c>
      <c r="D166" s="16">
        <v>45887</v>
      </c>
      <c r="E166" s="16"/>
      <c r="F166" s="14" t="s">
        <v>3141</v>
      </c>
      <c r="G166" s="14"/>
      <c r="H166" s="14" t="s">
        <v>930</v>
      </c>
      <c r="I166" s="15">
        <v>300.94</v>
      </c>
      <c r="J166" s="77">
        <v>3</v>
      </c>
      <c r="K166" s="92"/>
    </row>
    <row r="167" spans="1:11" ht="12.75" x14ac:dyDescent="0.2">
      <c r="A167" s="14" t="s">
        <v>2996</v>
      </c>
      <c r="B167" s="14" t="s">
        <v>3142</v>
      </c>
      <c r="C167" s="14" t="s">
        <v>3142</v>
      </c>
      <c r="D167" s="16">
        <v>45887</v>
      </c>
      <c r="E167" s="16"/>
      <c r="F167" s="14" t="s">
        <v>3143</v>
      </c>
      <c r="G167" s="14"/>
      <c r="H167" s="14" t="s">
        <v>930</v>
      </c>
      <c r="I167" s="15">
        <v>1366.2</v>
      </c>
      <c r="J167" s="77">
        <v>2</v>
      </c>
      <c r="K167" s="92"/>
    </row>
    <row r="168" spans="1:11" ht="12.75" x14ac:dyDescent="0.2">
      <c r="A168" s="14" t="s">
        <v>2996</v>
      </c>
      <c r="B168" s="14" t="s">
        <v>3144</v>
      </c>
      <c r="C168" s="14" t="s">
        <v>3144</v>
      </c>
      <c r="D168" s="16">
        <v>45887</v>
      </c>
      <c r="E168" s="16"/>
      <c r="F168" s="14" t="s">
        <v>3145</v>
      </c>
      <c r="G168" s="14"/>
      <c r="H168" s="14" t="s">
        <v>930</v>
      </c>
      <c r="I168" s="15">
        <v>580</v>
      </c>
      <c r="J168" s="77">
        <v>3</v>
      </c>
      <c r="K168" s="92"/>
    </row>
    <row r="169" spans="1:11" ht="12.75" x14ac:dyDescent="0.2">
      <c r="A169" s="14" t="s">
        <v>2996</v>
      </c>
      <c r="B169" s="14" t="s">
        <v>3146</v>
      </c>
      <c r="C169" s="14" t="s">
        <v>3147</v>
      </c>
      <c r="D169" s="16">
        <v>45888</v>
      </c>
      <c r="E169" s="16"/>
      <c r="F169" s="14" t="s">
        <v>3148</v>
      </c>
      <c r="G169" s="14" t="s">
        <v>3149</v>
      </c>
      <c r="H169" s="14" t="s">
        <v>3150</v>
      </c>
      <c r="I169" s="15">
        <v>40</v>
      </c>
      <c r="J169" s="77">
        <v>1</v>
      </c>
      <c r="K169" s="92"/>
    </row>
    <row r="170" spans="1:11" ht="12.75" x14ac:dyDescent="0.2">
      <c r="A170" s="14" t="s">
        <v>2996</v>
      </c>
      <c r="B170" s="14" t="s">
        <v>3151</v>
      </c>
      <c r="C170" s="14" t="s">
        <v>3152</v>
      </c>
      <c r="D170" s="16">
        <v>45894</v>
      </c>
      <c r="E170" s="16"/>
      <c r="F170" s="14" t="s">
        <v>3153</v>
      </c>
      <c r="G170" s="14" t="s">
        <v>3154</v>
      </c>
      <c r="H170" s="14" t="s">
        <v>3155</v>
      </c>
      <c r="I170" s="15">
        <v>14.4</v>
      </c>
      <c r="J170" s="77">
        <v>4</v>
      </c>
      <c r="K170" s="92"/>
    </row>
    <row r="171" spans="1:11" ht="12.75" x14ac:dyDescent="0.2">
      <c r="A171" s="14" t="s">
        <v>2996</v>
      </c>
      <c r="B171" s="14" t="s">
        <v>3156</v>
      </c>
      <c r="C171" s="14" t="s">
        <v>3157</v>
      </c>
      <c r="D171" s="16">
        <v>45899</v>
      </c>
      <c r="E171" s="16"/>
      <c r="F171" s="14" t="s">
        <v>3158</v>
      </c>
      <c r="G171" s="14" t="s">
        <v>3159</v>
      </c>
      <c r="H171" s="14" t="s">
        <v>3160</v>
      </c>
      <c r="I171" s="15">
        <v>200</v>
      </c>
      <c r="J171" s="77">
        <v>3</v>
      </c>
      <c r="K171" s="92"/>
    </row>
    <row r="172" spans="1:11" ht="12.75" x14ac:dyDescent="0.2">
      <c r="A172" s="14" t="s">
        <v>2996</v>
      </c>
      <c r="B172" s="14" t="s">
        <v>3161</v>
      </c>
      <c r="C172" s="14" t="s">
        <v>3161</v>
      </c>
      <c r="D172" s="16">
        <v>45900</v>
      </c>
      <c r="E172" s="16"/>
      <c r="F172" s="14" t="s">
        <v>3162</v>
      </c>
      <c r="G172" s="14"/>
      <c r="H172" s="14" t="s">
        <v>930</v>
      </c>
      <c r="I172" s="15">
        <v>377.32</v>
      </c>
      <c r="J172" s="77">
        <v>3</v>
      </c>
      <c r="K172" s="92"/>
    </row>
    <row r="173" spans="1:11" ht="12.75" x14ac:dyDescent="0.2">
      <c r="A173" s="14" t="s">
        <v>2996</v>
      </c>
      <c r="B173" s="14" t="s">
        <v>3163</v>
      </c>
      <c r="C173" s="14" t="s">
        <v>3163</v>
      </c>
      <c r="D173" s="16">
        <v>45900</v>
      </c>
      <c r="E173" s="16"/>
      <c r="F173" s="14" t="s">
        <v>3164</v>
      </c>
      <c r="G173" s="14"/>
      <c r="H173" s="14" t="s">
        <v>930</v>
      </c>
      <c r="I173" s="15">
        <v>306</v>
      </c>
      <c r="J173" s="77">
        <v>3</v>
      </c>
      <c r="K173" s="92"/>
    </row>
    <row r="174" spans="1:11" ht="112.5" x14ac:dyDescent="0.2">
      <c r="A174" s="14" t="s">
        <v>2996</v>
      </c>
      <c r="B174" s="14"/>
      <c r="C174" s="14"/>
      <c r="D174" s="16">
        <v>45900</v>
      </c>
      <c r="E174" s="16"/>
      <c r="F174" s="14" t="s">
        <v>3165</v>
      </c>
      <c r="G174" s="14"/>
      <c r="H174" s="14"/>
      <c r="I174" s="15"/>
      <c r="J174" s="77"/>
      <c r="K174" s="92"/>
    </row>
    <row r="175" spans="1:11" ht="12.75" x14ac:dyDescent="0.2">
      <c r="A175" s="14" t="s">
        <v>2996</v>
      </c>
      <c r="B175" s="14" t="s">
        <v>3166</v>
      </c>
      <c r="C175" s="14" t="s">
        <v>3166</v>
      </c>
      <c r="D175" s="16">
        <v>45900</v>
      </c>
      <c r="E175" s="16"/>
      <c r="F175" s="14" t="s">
        <v>3167</v>
      </c>
      <c r="G175" s="14"/>
      <c r="H175" s="14" t="s">
        <v>930</v>
      </c>
      <c r="I175" s="15">
        <v>269.04000000000002</v>
      </c>
      <c r="J175" s="77">
        <v>1</v>
      </c>
      <c r="K175" s="92"/>
    </row>
    <row r="176" spans="1:11" ht="12.75" x14ac:dyDescent="0.2">
      <c r="A176" s="14" t="s">
        <v>2996</v>
      </c>
      <c r="B176" s="14" t="s">
        <v>3168</v>
      </c>
      <c r="C176" s="14" t="s">
        <v>3168</v>
      </c>
      <c r="D176" s="16">
        <v>45900</v>
      </c>
      <c r="E176" s="16"/>
      <c r="F176" s="14" t="s">
        <v>3169</v>
      </c>
      <c r="G176" s="14"/>
      <c r="H176" s="14" t="s">
        <v>930</v>
      </c>
      <c r="I176" s="15">
        <v>79.680000000000007</v>
      </c>
      <c r="J176" s="77">
        <v>1</v>
      </c>
      <c r="K176" s="92"/>
    </row>
    <row r="177" spans="1:11" ht="12.75" x14ac:dyDescent="0.2">
      <c r="A177" s="14" t="s">
        <v>2996</v>
      </c>
      <c r="B177" s="14" t="s">
        <v>3170</v>
      </c>
      <c r="C177" s="14" t="s">
        <v>3170</v>
      </c>
      <c r="D177" s="16">
        <v>45900</v>
      </c>
      <c r="E177" s="16"/>
      <c r="F177" s="14" t="s">
        <v>3171</v>
      </c>
      <c r="G177" s="14"/>
      <c r="H177" s="14" t="s">
        <v>930</v>
      </c>
      <c r="I177" s="15">
        <v>266.76</v>
      </c>
      <c r="J177" s="77">
        <v>3</v>
      </c>
      <c r="K177" s="92"/>
    </row>
    <row r="178" spans="1:11" ht="12.75" x14ac:dyDescent="0.2">
      <c r="A178" s="14" t="s">
        <v>2996</v>
      </c>
      <c r="B178" s="14" t="s">
        <v>3172</v>
      </c>
      <c r="C178" s="14" t="s">
        <v>3172</v>
      </c>
      <c r="D178" s="16">
        <v>45900</v>
      </c>
      <c r="E178" s="16"/>
      <c r="F178" s="14" t="s">
        <v>3173</v>
      </c>
      <c r="G178" s="14"/>
      <c r="H178" s="14" t="s">
        <v>930</v>
      </c>
      <c r="I178" s="15">
        <v>343.2</v>
      </c>
      <c r="J178" s="77">
        <v>1</v>
      </c>
      <c r="K178" s="92"/>
    </row>
    <row r="179" spans="1:11" ht="12.75" x14ac:dyDescent="0.2">
      <c r="A179" s="14" t="s">
        <v>2996</v>
      </c>
      <c r="B179" s="14" t="s">
        <v>3174</v>
      </c>
      <c r="C179" s="14" t="s">
        <v>3175</v>
      </c>
      <c r="D179" s="16">
        <v>45876</v>
      </c>
      <c r="E179" s="16"/>
      <c r="F179" s="14" t="s">
        <v>3058</v>
      </c>
      <c r="G179" s="14" t="s">
        <v>3059</v>
      </c>
      <c r="H179" s="14" t="s">
        <v>3176</v>
      </c>
      <c r="I179" s="15">
        <v>25.85</v>
      </c>
      <c r="J179" s="77">
        <v>4</v>
      </c>
      <c r="K179" s="92"/>
    </row>
    <row r="180" spans="1:11" ht="12.75" x14ac:dyDescent="0.2">
      <c r="A180" s="14" t="s">
        <v>2996</v>
      </c>
      <c r="B180" s="14" t="s">
        <v>3177</v>
      </c>
      <c r="C180" s="14" t="s">
        <v>3178</v>
      </c>
      <c r="D180" s="16">
        <v>45876</v>
      </c>
      <c r="E180" s="16"/>
      <c r="F180" s="14" t="s">
        <v>3179</v>
      </c>
      <c r="G180" s="14" t="s">
        <v>3064</v>
      </c>
      <c r="H180" s="14" t="s">
        <v>3065</v>
      </c>
      <c r="I180" s="15">
        <v>63.14</v>
      </c>
      <c r="J180" s="77">
        <v>1</v>
      </c>
      <c r="K180" s="92"/>
    </row>
    <row r="181" spans="1:11" ht="12.75" x14ac:dyDescent="0.2">
      <c r="A181" s="14" t="s">
        <v>2996</v>
      </c>
      <c r="B181" s="14" t="s">
        <v>3180</v>
      </c>
      <c r="C181" s="14" t="s">
        <v>3181</v>
      </c>
      <c r="D181" s="16">
        <v>45881</v>
      </c>
      <c r="E181" s="16"/>
      <c r="F181" s="14" t="s">
        <v>3182</v>
      </c>
      <c r="G181" s="14" t="s">
        <v>3183</v>
      </c>
      <c r="H181" s="14" t="s">
        <v>3184</v>
      </c>
      <c r="I181" s="15">
        <v>147.44999999999999</v>
      </c>
      <c r="J181" s="77">
        <v>4</v>
      </c>
      <c r="K181" s="92"/>
    </row>
    <row r="182" spans="1:11" ht="12.75" x14ac:dyDescent="0.2">
      <c r="A182" s="14" t="s">
        <v>2996</v>
      </c>
      <c r="B182" s="14" t="s">
        <v>3185</v>
      </c>
      <c r="C182" s="14" t="s">
        <v>3186</v>
      </c>
      <c r="D182" s="16">
        <v>45884</v>
      </c>
      <c r="E182" s="16"/>
      <c r="F182" s="14" t="s">
        <v>3187</v>
      </c>
      <c r="G182" s="14" t="s">
        <v>3183</v>
      </c>
      <c r="H182" s="14" t="s">
        <v>3184</v>
      </c>
      <c r="I182" s="15">
        <v>103.94</v>
      </c>
      <c r="J182" s="77">
        <v>4</v>
      </c>
      <c r="K182" s="92"/>
    </row>
    <row r="183" spans="1:11" ht="22.5" x14ac:dyDescent="0.2">
      <c r="A183" s="14" t="s">
        <v>2996</v>
      </c>
      <c r="B183" s="14" t="s">
        <v>3188</v>
      </c>
      <c r="C183" s="14" t="s">
        <v>3189</v>
      </c>
      <c r="D183" s="16">
        <v>45884</v>
      </c>
      <c r="E183" s="16"/>
      <c r="F183" s="14" t="s">
        <v>3190</v>
      </c>
      <c r="G183" s="14"/>
      <c r="H183" s="14" t="s">
        <v>3191</v>
      </c>
      <c r="I183" s="15">
        <v>8600</v>
      </c>
      <c r="J183" s="77">
        <v>3</v>
      </c>
      <c r="K183" s="92"/>
    </row>
    <row r="184" spans="1:11" ht="12.75" x14ac:dyDescent="0.2">
      <c r="A184" s="14" t="s">
        <v>2996</v>
      </c>
      <c r="B184" s="14" t="s">
        <v>3192</v>
      </c>
      <c r="C184" s="14"/>
      <c r="D184" s="16">
        <v>45895</v>
      </c>
      <c r="E184" s="16"/>
      <c r="F184" s="14" t="s">
        <v>3193</v>
      </c>
      <c r="G184" s="14" t="s">
        <v>3069</v>
      </c>
      <c r="H184" s="14" t="s">
        <v>3070</v>
      </c>
      <c r="I184" s="15">
        <v>22.5</v>
      </c>
      <c r="J184" s="77">
        <v>4</v>
      </c>
      <c r="K184" s="92"/>
    </row>
    <row r="185" spans="1:11" ht="12.75" x14ac:dyDescent="0.2">
      <c r="A185" s="14" t="s">
        <v>2996</v>
      </c>
      <c r="B185" s="14" t="s">
        <v>3194</v>
      </c>
      <c r="C185" s="14"/>
      <c r="D185" s="16">
        <v>45895</v>
      </c>
      <c r="E185" s="16"/>
      <c r="F185" s="14" t="s">
        <v>3193</v>
      </c>
      <c r="G185" s="14" t="s">
        <v>3069</v>
      </c>
      <c r="H185" s="14" t="s">
        <v>3070</v>
      </c>
      <c r="I185" s="15">
        <v>216.06</v>
      </c>
      <c r="J185" s="77">
        <v>4</v>
      </c>
      <c r="K185" s="92"/>
    </row>
    <row r="186" spans="1:11" ht="12.75" x14ac:dyDescent="0.2">
      <c r="A186" s="14" t="s">
        <v>2996</v>
      </c>
      <c r="B186" s="14" t="s">
        <v>3195</v>
      </c>
      <c r="C186" s="14" t="s">
        <v>3196</v>
      </c>
      <c r="D186" s="16">
        <v>45897</v>
      </c>
      <c r="E186" s="16"/>
      <c r="F186" s="14" t="s">
        <v>3093</v>
      </c>
      <c r="G186" s="14" t="s">
        <v>3090</v>
      </c>
      <c r="H186" s="14" t="s">
        <v>3091</v>
      </c>
      <c r="I186" s="15">
        <v>13</v>
      </c>
      <c r="J186" s="77">
        <v>4</v>
      </c>
      <c r="K186" s="92"/>
    </row>
    <row r="187" spans="1:11" ht="123.75" x14ac:dyDescent="0.2">
      <c r="A187" s="14" t="s">
        <v>2996</v>
      </c>
      <c r="B187" s="14"/>
      <c r="C187" s="14"/>
      <c r="D187" s="16">
        <v>45915</v>
      </c>
      <c r="E187" s="16"/>
      <c r="F187" s="14" t="s">
        <v>3197</v>
      </c>
      <c r="G187" s="14"/>
      <c r="H187" s="14"/>
      <c r="I187" s="15"/>
      <c r="J187" s="77"/>
      <c r="K187" s="92"/>
    </row>
    <row r="188" spans="1:11" ht="12.75" x14ac:dyDescent="0.2">
      <c r="A188" s="14" t="s">
        <v>2996</v>
      </c>
      <c r="B188" s="14" t="s">
        <v>3198</v>
      </c>
      <c r="C188" s="14" t="s">
        <v>3198</v>
      </c>
      <c r="D188" s="16">
        <v>45915</v>
      </c>
      <c r="E188" s="16"/>
      <c r="F188" s="14" t="s">
        <v>3199</v>
      </c>
      <c r="G188" s="14"/>
      <c r="H188" s="14" t="s">
        <v>930</v>
      </c>
      <c r="I188" s="15">
        <v>720.56</v>
      </c>
      <c r="J188" s="77">
        <v>3</v>
      </c>
      <c r="K188" s="92"/>
    </row>
    <row r="189" spans="1:11" ht="12.75" x14ac:dyDescent="0.2">
      <c r="A189" s="14" t="s">
        <v>2996</v>
      </c>
      <c r="B189" s="14" t="s">
        <v>3200</v>
      </c>
      <c r="C189" s="14" t="s">
        <v>3200</v>
      </c>
      <c r="D189" s="16">
        <v>45915</v>
      </c>
      <c r="E189" s="16"/>
      <c r="F189" s="14" t="s">
        <v>3201</v>
      </c>
      <c r="G189" s="14"/>
      <c r="H189" s="14" t="s">
        <v>930</v>
      </c>
      <c r="I189" s="15">
        <v>689.29</v>
      </c>
      <c r="J189" s="77">
        <v>3</v>
      </c>
      <c r="K189" s="92"/>
    </row>
    <row r="190" spans="1:11" ht="12.75" x14ac:dyDescent="0.2">
      <c r="A190" s="14" t="s">
        <v>2996</v>
      </c>
      <c r="B190" s="14" t="s">
        <v>3202</v>
      </c>
      <c r="C190" s="14" t="s">
        <v>3202</v>
      </c>
      <c r="D190" s="16">
        <v>45915</v>
      </c>
      <c r="E190" s="16"/>
      <c r="F190" s="14" t="s">
        <v>3203</v>
      </c>
      <c r="G190" s="14"/>
      <c r="H190" s="14" t="s">
        <v>930</v>
      </c>
      <c r="I190" s="15">
        <v>907.76</v>
      </c>
      <c r="J190" s="77">
        <v>3</v>
      </c>
      <c r="K190" s="92"/>
    </row>
    <row r="191" spans="1:11" ht="12.75" x14ac:dyDescent="0.2">
      <c r="A191" s="14" t="s">
        <v>2996</v>
      </c>
      <c r="B191" s="14" t="s">
        <v>3204</v>
      </c>
      <c r="C191" s="14" t="s">
        <v>3204</v>
      </c>
      <c r="D191" s="16">
        <v>45915</v>
      </c>
      <c r="E191" s="16"/>
      <c r="F191" s="14" t="s">
        <v>3205</v>
      </c>
      <c r="G191" s="14"/>
      <c r="H191" s="14" t="s">
        <v>930</v>
      </c>
      <c r="I191" s="15">
        <v>1344</v>
      </c>
      <c r="J191" s="77">
        <v>3</v>
      </c>
      <c r="K191" s="92"/>
    </row>
    <row r="192" spans="1:11" ht="22.5" x14ac:dyDescent="0.2">
      <c r="A192" s="14" t="s">
        <v>2996</v>
      </c>
      <c r="B192" s="14" t="s">
        <v>3206</v>
      </c>
      <c r="C192" s="14" t="s">
        <v>3207</v>
      </c>
      <c r="D192" s="16">
        <v>45915</v>
      </c>
      <c r="E192" s="16"/>
      <c r="F192" s="14" t="s">
        <v>3208</v>
      </c>
      <c r="G192" s="14" t="s">
        <v>3189</v>
      </c>
      <c r="H192" s="14" t="s">
        <v>3209</v>
      </c>
      <c r="I192" s="15">
        <v>1085</v>
      </c>
      <c r="J192" s="77">
        <v>3</v>
      </c>
      <c r="K192" s="92"/>
    </row>
    <row r="193" spans="1:11" ht="112.5" x14ac:dyDescent="0.2">
      <c r="A193" s="14" t="s">
        <v>2996</v>
      </c>
      <c r="B193" s="14"/>
      <c r="C193" s="14"/>
      <c r="D193" s="16">
        <v>45922</v>
      </c>
      <c r="E193" s="16"/>
      <c r="F193" s="14" t="s">
        <v>3210</v>
      </c>
      <c r="G193" s="14"/>
      <c r="H193" s="14"/>
      <c r="I193" s="15"/>
      <c r="J193" s="77"/>
      <c r="K193" s="92"/>
    </row>
    <row r="194" spans="1:11" ht="12.75" x14ac:dyDescent="0.2">
      <c r="A194" s="14" t="s">
        <v>2996</v>
      </c>
      <c r="B194" s="14" t="s">
        <v>3211</v>
      </c>
      <c r="C194" s="14" t="s">
        <v>3211</v>
      </c>
      <c r="D194" s="16">
        <v>45922</v>
      </c>
      <c r="E194" s="16"/>
      <c r="F194" s="14" t="s">
        <v>3212</v>
      </c>
      <c r="G194" s="14"/>
      <c r="H194" s="14" t="s">
        <v>930</v>
      </c>
      <c r="I194" s="15">
        <v>225.1</v>
      </c>
      <c r="J194" s="77">
        <v>3</v>
      </c>
      <c r="K194" s="92"/>
    </row>
    <row r="195" spans="1:11" ht="12.75" x14ac:dyDescent="0.2">
      <c r="A195" s="14" t="s">
        <v>2996</v>
      </c>
      <c r="B195" s="14" t="s">
        <v>3213</v>
      </c>
      <c r="C195" s="14" t="s">
        <v>3213</v>
      </c>
      <c r="D195" s="16">
        <v>45922</v>
      </c>
      <c r="E195" s="16"/>
      <c r="F195" s="14" t="s">
        <v>3214</v>
      </c>
      <c r="G195" s="14"/>
      <c r="H195" s="14" t="s">
        <v>930</v>
      </c>
      <c r="I195" s="15">
        <v>282</v>
      </c>
      <c r="J195" s="77">
        <v>3</v>
      </c>
      <c r="K195" s="92"/>
    </row>
    <row r="196" spans="1:11" ht="12.75" x14ac:dyDescent="0.2">
      <c r="A196" s="14" t="s">
        <v>2996</v>
      </c>
      <c r="B196" s="14" t="s">
        <v>3215</v>
      </c>
      <c r="C196" s="14" t="s">
        <v>3215</v>
      </c>
      <c r="D196" s="16">
        <v>45922</v>
      </c>
      <c r="E196" s="16"/>
      <c r="F196" s="14" t="s">
        <v>3216</v>
      </c>
      <c r="G196" s="14"/>
      <c r="H196" s="14" t="s">
        <v>930</v>
      </c>
      <c r="I196" s="15">
        <v>317.52</v>
      </c>
      <c r="J196" s="77">
        <v>3</v>
      </c>
      <c r="K196" s="92"/>
    </row>
    <row r="197" spans="1:11" ht="12.75" x14ac:dyDescent="0.2">
      <c r="A197" s="14" t="s">
        <v>2996</v>
      </c>
      <c r="B197" s="14" t="s">
        <v>3217</v>
      </c>
      <c r="C197" s="14" t="s">
        <v>3217</v>
      </c>
      <c r="D197" s="16">
        <v>45922</v>
      </c>
      <c r="E197" s="16"/>
      <c r="F197" s="14" t="s">
        <v>3218</v>
      </c>
      <c r="G197" s="14"/>
      <c r="H197" s="14" t="s">
        <v>930</v>
      </c>
      <c r="I197" s="15">
        <v>234.12</v>
      </c>
      <c r="J197" s="77">
        <v>3</v>
      </c>
      <c r="K197" s="92"/>
    </row>
    <row r="198" spans="1:11" ht="112.5" x14ac:dyDescent="0.2">
      <c r="A198" s="14" t="s">
        <v>2996</v>
      </c>
      <c r="B198" s="14"/>
      <c r="C198" s="14"/>
      <c r="D198" s="16">
        <v>45922</v>
      </c>
      <c r="E198" s="16"/>
      <c r="F198" s="14" t="s">
        <v>3219</v>
      </c>
      <c r="G198" s="14"/>
      <c r="H198" s="14"/>
      <c r="I198" s="15"/>
      <c r="J198" s="77"/>
      <c r="K198" s="92"/>
    </row>
    <row r="199" spans="1:11" ht="12.75" x14ac:dyDescent="0.2">
      <c r="A199" s="14" t="s">
        <v>2996</v>
      </c>
      <c r="B199" s="14" t="s">
        <v>3220</v>
      </c>
      <c r="C199" s="14" t="s">
        <v>3220</v>
      </c>
      <c r="D199" s="16">
        <v>45922</v>
      </c>
      <c r="E199" s="16"/>
      <c r="F199" s="14" t="s">
        <v>3046</v>
      </c>
      <c r="G199" s="14"/>
      <c r="H199" s="14" t="s">
        <v>930</v>
      </c>
      <c r="I199" s="15">
        <v>257.39999999999998</v>
      </c>
      <c r="J199" s="77">
        <v>1</v>
      </c>
      <c r="K199" s="92"/>
    </row>
    <row r="200" spans="1:11" ht="12.75" x14ac:dyDescent="0.2">
      <c r="A200" s="14" t="s">
        <v>2996</v>
      </c>
      <c r="B200" s="14" t="s">
        <v>3221</v>
      </c>
      <c r="C200" s="14" t="s">
        <v>3221</v>
      </c>
      <c r="D200" s="16">
        <v>45922</v>
      </c>
      <c r="E200" s="16"/>
      <c r="F200" s="14" t="s">
        <v>3222</v>
      </c>
      <c r="G200" s="14"/>
      <c r="H200" s="14" t="s">
        <v>930</v>
      </c>
      <c r="I200" s="15">
        <v>271.2</v>
      </c>
      <c r="J200" s="77">
        <v>3</v>
      </c>
      <c r="K200" s="92"/>
    </row>
    <row r="201" spans="1:11" ht="12.75" x14ac:dyDescent="0.2">
      <c r="A201" s="14" t="s">
        <v>2996</v>
      </c>
      <c r="B201" s="14" t="s">
        <v>3223</v>
      </c>
      <c r="C201" s="14" t="s">
        <v>3223</v>
      </c>
      <c r="D201" s="16">
        <v>45922</v>
      </c>
      <c r="E201" s="16"/>
      <c r="F201" s="14" t="s">
        <v>3048</v>
      </c>
      <c r="G201" s="14"/>
      <c r="H201" s="14" t="s">
        <v>930</v>
      </c>
      <c r="I201" s="15">
        <v>54.92</v>
      </c>
      <c r="J201" s="77">
        <v>1</v>
      </c>
      <c r="K201" s="92"/>
    </row>
    <row r="202" spans="1:11" ht="12.75" x14ac:dyDescent="0.2">
      <c r="A202" s="14" t="s">
        <v>2996</v>
      </c>
      <c r="B202" s="14" t="s">
        <v>3224</v>
      </c>
      <c r="C202" s="14" t="s">
        <v>3224</v>
      </c>
      <c r="D202" s="16">
        <v>45922</v>
      </c>
      <c r="E202" s="16"/>
      <c r="F202" s="14" t="s">
        <v>3173</v>
      </c>
      <c r="G202" s="14"/>
      <c r="H202" s="14" t="s">
        <v>930</v>
      </c>
      <c r="I202" s="15">
        <v>343.2</v>
      </c>
      <c r="J202" s="77">
        <v>1</v>
      </c>
      <c r="K202" s="92"/>
    </row>
    <row r="203" spans="1:11" ht="12.75" x14ac:dyDescent="0.2">
      <c r="A203" s="14" t="s">
        <v>2996</v>
      </c>
      <c r="B203" s="14" t="s">
        <v>3225</v>
      </c>
      <c r="C203" s="14" t="s">
        <v>3225</v>
      </c>
      <c r="D203" s="16">
        <v>45930</v>
      </c>
      <c r="E203" s="16"/>
      <c r="F203" s="14" t="s">
        <v>3226</v>
      </c>
      <c r="G203" s="14"/>
      <c r="H203" s="14" t="s">
        <v>930</v>
      </c>
      <c r="I203" s="15">
        <v>100.38</v>
      </c>
      <c r="J203" s="77">
        <v>4</v>
      </c>
      <c r="K203" s="92"/>
    </row>
    <row r="204" spans="1:11" ht="12.75" x14ac:dyDescent="0.2">
      <c r="A204" s="14" t="s">
        <v>2996</v>
      </c>
      <c r="B204" s="14" t="s">
        <v>3227</v>
      </c>
      <c r="C204" s="14" t="s">
        <v>3228</v>
      </c>
      <c r="D204" s="16">
        <v>45901</v>
      </c>
      <c r="E204" s="16"/>
      <c r="F204" s="14" t="s">
        <v>3229</v>
      </c>
      <c r="G204" s="14" t="s">
        <v>3090</v>
      </c>
      <c r="H204" s="14" t="s">
        <v>3091</v>
      </c>
      <c r="I204" s="15">
        <v>2</v>
      </c>
      <c r="J204" s="77">
        <v>4</v>
      </c>
      <c r="K204" s="92"/>
    </row>
    <row r="205" spans="1:11" ht="12.75" x14ac:dyDescent="0.2">
      <c r="A205" s="14" t="s">
        <v>2996</v>
      </c>
      <c r="B205" s="14" t="s">
        <v>3230</v>
      </c>
      <c r="C205" s="14" t="s">
        <v>3231</v>
      </c>
      <c r="D205" s="16">
        <v>45916</v>
      </c>
      <c r="E205" s="16"/>
      <c r="F205" s="14" t="s">
        <v>3058</v>
      </c>
      <c r="G205" s="14" t="s">
        <v>3059</v>
      </c>
      <c r="H205" s="14" t="s">
        <v>3176</v>
      </c>
      <c r="I205" s="15">
        <v>23.76</v>
      </c>
      <c r="J205" s="77">
        <v>4</v>
      </c>
      <c r="K205" s="92"/>
    </row>
    <row r="206" spans="1:11" ht="12.75" x14ac:dyDescent="0.2">
      <c r="A206" s="14" t="s">
        <v>2996</v>
      </c>
      <c r="B206" s="14" t="s">
        <v>3232</v>
      </c>
      <c r="C206" s="14" t="s">
        <v>3233</v>
      </c>
      <c r="D206" s="16">
        <v>45916</v>
      </c>
      <c r="E206" s="16"/>
      <c r="F206" s="14" t="s">
        <v>3234</v>
      </c>
      <c r="G206" s="14" t="s">
        <v>3235</v>
      </c>
      <c r="H206" s="14" t="s">
        <v>3236</v>
      </c>
      <c r="I206" s="15">
        <v>492</v>
      </c>
      <c r="J206" s="77">
        <v>3</v>
      </c>
      <c r="K206" s="92"/>
    </row>
    <row r="207" spans="1:11" ht="12.75" x14ac:dyDescent="0.2">
      <c r="A207" s="14" t="s">
        <v>2996</v>
      </c>
      <c r="B207" s="14" t="s">
        <v>3237</v>
      </c>
      <c r="C207" s="14" t="s">
        <v>3238</v>
      </c>
      <c r="D207" s="16">
        <v>45930</v>
      </c>
      <c r="E207" s="16"/>
      <c r="F207" s="14" t="s">
        <v>3239</v>
      </c>
      <c r="G207" s="14" t="s">
        <v>3082</v>
      </c>
      <c r="H207" s="14" t="s">
        <v>3240</v>
      </c>
      <c r="I207" s="15">
        <v>120</v>
      </c>
      <c r="J207" s="77">
        <v>4</v>
      </c>
      <c r="K207" s="92"/>
    </row>
    <row r="208" spans="1:11" ht="12.75" x14ac:dyDescent="0.2">
      <c r="A208" s="14" t="s">
        <v>2996</v>
      </c>
      <c r="B208" s="14" t="s">
        <v>3227</v>
      </c>
      <c r="C208" s="14" t="s">
        <v>3241</v>
      </c>
      <c r="D208" s="16">
        <v>45930</v>
      </c>
      <c r="E208" s="16"/>
      <c r="F208" s="14" t="s">
        <v>3242</v>
      </c>
      <c r="G208" s="14" t="s">
        <v>3090</v>
      </c>
      <c r="H208" s="14" t="s">
        <v>3091</v>
      </c>
      <c r="I208" s="15">
        <v>13</v>
      </c>
      <c r="J208" s="77">
        <v>4</v>
      </c>
      <c r="K208" s="92"/>
    </row>
    <row r="209" spans="1:11" ht="112.5" x14ac:dyDescent="0.2">
      <c r="A209" s="14" t="s">
        <v>2996</v>
      </c>
      <c r="B209" s="14"/>
      <c r="C209" s="14"/>
      <c r="D209" s="16">
        <v>45943</v>
      </c>
      <c r="E209" s="16"/>
      <c r="F209" s="14" t="s">
        <v>3243</v>
      </c>
      <c r="G209" s="14"/>
      <c r="H209" s="14"/>
      <c r="I209" s="15"/>
      <c r="J209" s="77"/>
      <c r="K209" s="92"/>
    </row>
    <row r="210" spans="1:11" ht="12.75" x14ac:dyDescent="0.2">
      <c r="A210" s="14" t="s">
        <v>2996</v>
      </c>
      <c r="B210" s="14" t="s">
        <v>3244</v>
      </c>
      <c r="C210" s="14" t="s">
        <v>3244</v>
      </c>
      <c r="D210" s="16">
        <v>45943</v>
      </c>
      <c r="E210" s="16"/>
      <c r="F210" s="14" t="s">
        <v>3245</v>
      </c>
      <c r="G210" s="14"/>
      <c r="H210" s="14" t="s">
        <v>930</v>
      </c>
      <c r="I210" s="15">
        <v>157.30000000000001</v>
      </c>
      <c r="J210" s="77">
        <v>1</v>
      </c>
      <c r="K210" s="92"/>
    </row>
    <row r="211" spans="1:11" ht="12.75" x14ac:dyDescent="0.2">
      <c r="A211" s="14" t="s">
        <v>2996</v>
      </c>
      <c r="B211" s="14" t="s">
        <v>3246</v>
      </c>
      <c r="C211" s="14" t="s">
        <v>3246</v>
      </c>
      <c r="D211" s="16">
        <v>45943</v>
      </c>
      <c r="E211" s="16"/>
      <c r="F211" s="14" t="s">
        <v>3247</v>
      </c>
      <c r="G211" s="14"/>
      <c r="H211" s="14" t="s">
        <v>930</v>
      </c>
      <c r="I211" s="15">
        <v>95.02</v>
      </c>
      <c r="J211" s="77">
        <v>3</v>
      </c>
      <c r="K211" s="92"/>
    </row>
    <row r="212" spans="1:11" ht="12.75" x14ac:dyDescent="0.2">
      <c r="A212" s="14" t="s">
        <v>2996</v>
      </c>
      <c r="B212" s="14" t="s">
        <v>3248</v>
      </c>
      <c r="C212" s="14" t="s">
        <v>3248</v>
      </c>
      <c r="D212" s="16">
        <v>45943</v>
      </c>
      <c r="E212" s="16"/>
      <c r="F212" s="14" t="s">
        <v>3249</v>
      </c>
      <c r="G212" s="14"/>
      <c r="H212" s="14" t="s">
        <v>930</v>
      </c>
      <c r="I212" s="15">
        <v>141.76</v>
      </c>
      <c r="J212" s="77">
        <v>3</v>
      </c>
      <c r="K212" s="92"/>
    </row>
    <row r="213" spans="1:11" ht="12.75" x14ac:dyDescent="0.2">
      <c r="A213" s="14" t="s">
        <v>2996</v>
      </c>
      <c r="B213" s="14" t="s">
        <v>3250</v>
      </c>
      <c r="C213" s="14" t="s">
        <v>3250</v>
      </c>
      <c r="D213" s="16">
        <v>45943</v>
      </c>
      <c r="E213" s="16"/>
      <c r="F213" s="14" t="s">
        <v>3251</v>
      </c>
      <c r="G213" s="14"/>
      <c r="H213" s="14" t="s">
        <v>930</v>
      </c>
      <c r="I213" s="15">
        <v>315</v>
      </c>
      <c r="J213" s="77">
        <v>1</v>
      </c>
      <c r="K213" s="92"/>
    </row>
    <row r="214" spans="1:11" ht="12.75" x14ac:dyDescent="0.2">
      <c r="A214" s="14" t="s">
        <v>2996</v>
      </c>
      <c r="B214" s="14" t="s">
        <v>3252</v>
      </c>
      <c r="C214" s="14" t="s">
        <v>3252</v>
      </c>
      <c r="D214" s="16">
        <v>45943</v>
      </c>
      <c r="E214" s="16"/>
      <c r="F214" s="14" t="s">
        <v>3254</v>
      </c>
      <c r="G214" s="14"/>
      <c r="H214" s="14" t="s">
        <v>930</v>
      </c>
      <c r="I214" s="15">
        <v>330</v>
      </c>
      <c r="J214" s="77">
        <v>1</v>
      </c>
      <c r="K214" s="92"/>
    </row>
    <row r="215" spans="1:11" ht="112.5" x14ac:dyDescent="0.2">
      <c r="A215" s="14" t="s">
        <v>2996</v>
      </c>
      <c r="B215" s="14"/>
      <c r="C215" s="14"/>
      <c r="D215" s="16">
        <v>45957</v>
      </c>
      <c r="E215" s="16"/>
      <c r="F215" s="14" t="s">
        <v>3253</v>
      </c>
      <c r="G215" s="14"/>
      <c r="H215" s="14"/>
      <c r="I215" s="15"/>
      <c r="J215" s="77"/>
      <c r="K215" s="92"/>
    </row>
    <row r="216" spans="1:11" ht="12.75" x14ac:dyDescent="0.2">
      <c r="A216" s="14" t="s">
        <v>2996</v>
      </c>
      <c r="B216" s="14" t="s">
        <v>3255</v>
      </c>
      <c r="C216" s="14" t="s">
        <v>3255</v>
      </c>
      <c r="D216" s="16">
        <v>45957</v>
      </c>
      <c r="E216" s="16"/>
      <c r="F216" s="14" t="s">
        <v>3046</v>
      </c>
      <c r="G216" s="14"/>
      <c r="H216" s="14" t="s">
        <v>930</v>
      </c>
      <c r="I216" s="15">
        <v>263.10000000000002</v>
      </c>
      <c r="J216" s="77">
        <v>1</v>
      </c>
      <c r="K216" s="92"/>
    </row>
    <row r="217" spans="1:11" ht="12.75" x14ac:dyDescent="0.2">
      <c r="A217" s="14" t="s">
        <v>2996</v>
      </c>
      <c r="B217" s="14" t="s">
        <v>3256</v>
      </c>
      <c r="C217" s="14" t="s">
        <v>3256</v>
      </c>
      <c r="D217" s="16">
        <v>45957</v>
      </c>
      <c r="E217" s="16"/>
      <c r="F217" s="14" t="s">
        <v>3257</v>
      </c>
      <c r="G217" s="14"/>
      <c r="H217" s="14" t="s">
        <v>930</v>
      </c>
      <c r="I217" s="15">
        <v>271.2</v>
      </c>
      <c r="J217" s="77">
        <v>3</v>
      </c>
      <c r="K217" s="92"/>
    </row>
    <row r="218" spans="1:11" ht="12.75" x14ac:dyDescent="0.2">
      <c r="A218" s="14" t="s">
        <v>2996</v>
      </c>
      <c r="B218" s="14" t="s">
        <v>3258</v>
      </c>
      <c r="C218" s="14" t="s">
        <v>3258</v>
      </c>
      <c r="D218" s="16">
        <v>45957</v>
      </c>
      <c r="E218" s="16"/>
      <c r="F218" s="14" t="s">
        <v>3048</v>
      </c>
      <c r="G218" s="14"/>
      <c r="H218" s="14" t="s">
        <v>930</v>
      </c>
      <c r="I218" s="15">
        <v>80.34</v>
      </c>
      <c r="J218" s="77">
        <v>1</v>
      </c>
      <c r="K218" s="92"/>
    </row>
    <row r="219" spans="1:11" ht="12.75" x14ac:dyDescent="0.2">
      <c r="A219" s="14" t="s">
        <v>2996</v>
      </c>
      <c r="B219" s="14" t="s">
        <v>3259</v>
      </c>
      <c r="C219" s="14" t="s">
        <v>3259</v>
      </c>
      <c r="D219" s="16">
        <v>45957</v>
      </c>
      <c r="E219" s="16"/>
      <c r="F219" s="14" t="s">
        <v>3173</v>
      </c>
      <c r="G219" s="14"/>
      <c r="H219" s="14" t="s">
        <v>930</v>
      </c>
      <c r="I219" s="15">
        <v>343.2</v>
      </c>
      <c r="J219" s="77">
        <v>1</v>
      </c>
      <c r="K219" s="92"/>
    </row>
    <row r="220" spans="1:11" ht="12.75" x14ac:dyDescent="0.2">
      <c r="A220" s="14" t="s">
        <v>2996</v>
      </c>
      <c r="B220" s="14" t="s">
        <v>3274</v>
      </c>
      <c r="C220" s="14" t="s">
        <v>3260</v>
      </c>
      <c r="D220" s="16">
        <v>45940</v>
      </c>
      <c r="E220" s="16"/>
      <c r="F220" s="14" t="s">
        <v>3058</v>
      </c>
      <c r="G220" s="14" t="s">
        <v>3059</v>
      </c>
      <c r="H220" s="14" t="s">
        <v>3176</v>
      </c>
      <c r="I220" s="15">
        <v>23.36</v>
      </c>
      <c r="J220" s="77">
        <v>4</v>
      </c>
      <c r="K220" s="92"/>
    </row>
    <row r="221" spans="1:11" ht="12.75" x14ac:dyDescent="0.2">
      <c r="A221" s="14" t="s">
        <v>2996</v>
      </c>
      <c r="B221" s="14" t="s">
        <v>3275</v>
      </c>
      <c r="C221" s="14" t="s">
        <v>3261</v>
      </c>
      <c r="D221" s="16">
        <v>45953</v>
      </c>
      <c r="E221" s="16"/>
      <c r="F221" s="14" t="s">
        <v>3262</v>
      </c>
      <c r="G221" s="14" t="s">
        <v>3263</v>
      </c>
      <c r="H221" s="14" t="s">
        <v>3264</v>
      </c>
      <c r="I221" s="15">
        <v>200</v>
      </c>
      <c r="J221" s="77">
        <v>1</v>
      </c>
      <c r="K221" s="92"/>
    </row>
    <row r="222" spans="1:11" ht="12.75" x14ac:dyDescent="0.2">
      <c r="A222" s="14" t="s">
        <v>2996</v>
      </c>
      <c r="B222" s="14" t="s">
        <v>3276</v>
      </c>
      <c r="C222" s="14" t="s">
        <v>3265</v>
      </c>
      <c r="D222" s="16">
        <v>45953</v>
      </c>
      <c r="E222" s="16"/>
      <c r="F222" s="14" t="s">
        <v>3266</v>
      </c>
      <c r="G222" s="14" t="s">
        <v>3267</v>
      </c>
      <c r="H222" s="14" t="s">
        <v>3268</v>
      </c>
      <c r="I222" s="15">
        <v>1250</v>
      </c>
      <c r="J222" s="77">
        <v>1</v>
      </c>
      <c r="K222" s="92"/>
    </row>
    <row r="223" spans="1:11" ht="12.75" x14ac:dyDescent="0.2">
      <c r="A223" s="14" t="s">
        <v>2996</v>
      </c>
      <c r="B223" s="14" t="s">
        <v>3277</v>
      </c>
      <c r="C223" s="14" t="s">
        <v>3269</v>
      </c>
      <c r="D223" s="16">
        <v>45958</v>
      </c>
      <c r="E223" s="16"/>
      <c r="F223" s="14" t="s">
        <v>3270</v>
      </c>
      <c r="G223" s="14" t="s">
        <v>3271</v>
      </c>
      <c r="H223" s="14" t="s">
        <v>3272</v>
      </c>
      <c r="I223" s="15">
        <v>740</v>
      </c>
      <c r="J223" s="77">
        <v>1</v>
      </c>
      <c r="K223" s="92"/>
    </row>
    <row r="224" spans="1:11" ht="12.75" x14ac:dyDescent="0.2">
      <c r="A224" s="14" t="s">
        <v>2996</v>
      </c>
      <c r="B224" s="14" t="s">
        <v>3278</v>
      </c>
      <c r="C224" s="14" t="s">
        <v>3273</v>
      </c>
      <c r="D224" s="16">
        <v>45961</v>
      </c>
      <c r="E224" s="16"/>
      <c r="F224" s="14" t="s">
        <v>3089</v>
      </c>
      <c r="G224" s="14" t="s">
        <v>3090</v>
      </c>
      <c r="H224" s="14" t="s">
        <v>3091</v>
      </c>
      <c r="I224" s="15">
        <v>2</v>
      </c>
      <c r="J224" s="77">
        <v>4</v>
      </c>
      <c r="K224" s="92"/>
    </row>
    <row r="225" spans="1:11" ht="12.75" x14ac:dyDescent="0.2">
      <c r="A225" s="14" t="s">
        <v>2996</v>
      </c>
      <c r="B225" s="14" t="s">
        <v>3278</v>
      </c>
      <c r="C225" s="14" t="s">
        <v>3279</v>
      </c>
      <c r="D225" s="16">
        <v>45961</v>
      </c>
      <c r="E225" s="16"/>
      <c r="F225" s="14" t="s">
        <v>3093</v>
      </c>
      <c r="G225" s="14" t="s">
        <v>3090</v>
      </c>
      <c r="H225" s="14" t="s">
        <v>3091</v>
      </c>
      <c r="I225" s="15">
        <v>13</v>
      </c>
      <c r="J225" s="77">
        <v>4</v>
      </c>
      <c r="K225" s="92"/>
    </row>
    <row r="226" spans="1:11" ht="12.75" x14ac:dyDescent="0.2">
      <c r="A226" s="14" t="s">
        <v>2996</v>
      </c>
      <c r="B226" s="14" t="s">
        <v>3280</v>
      </c>
      <c r="C226" s="14" t="s">
        <v>3280</v>
      </c>
      <c r="D226" s="16">
        <v>45967</v>
      </c>
      <c r="E226" s="16"/>
      <c r="F226" s="14" t="s">
        <v>3055</v>
      </c>
      <c r="G226" s="14" t="s">
        <v>3149</v>
      </c>
      <c r="H226" s="14" t="s">
        <v>3150</v>
      </c>
      <c r="I226" s="15">
        <v>23</v>
      </c>
      <c r="J226" s="77">
        <v>1</v>
      </c>
      <c r="K226" s="92"/>
    </row>
    <row r="227" spans="1:11" ht="12.75" x14ac:dyDescent="0.2">
      <c r="A227" s="14" t="s">
        <v>2996</v>
      </c>
      <c r="B227" s="14" t="s">
        <v>3281</v>
      </c>
      <c r="C227" s="14" t="s">
        <v>3281</v>
      </c>
      <c r="D227" s="16">
        <v>45972</v>
      </c>
      <c r="E227" s="16"/>
      <c r="F227" s="14" t="s">
        <v>3282</v>
      </c>
      <c r="G227" s="14"/>
      <c r="H227" s="14" t="s">
        <v>930</v>
      </c>
      <c r="I227" s="15">
        <v>184.04</v>
      </c>
      <c r="J227" s="77">
        <v>2</v>
      </c>
      <c r="K227" s="92"/>
    </row>
    <row r="228" spans="1:11" ht="12.75" x14ac:dyDescent="0.2">
      <c r="A228" s="14" t="s">
        <v>2996</v>
      </c>
      <c r="B228" s="14" t="s">
        <v>3283</v>
      </c>
      <c r="C228" s="14" t="s">
        <v>3283</v>
      </c>
      <c r="D228" s="16">
        <v>45974</v>
      </c>
      <c r="E228" s="16"/>
      <c r="F228" s="14" t="s">
        <v>2999</v>
      </c>
      <c r="G228" s="14" t="s">
        <v>3000</v>
      </c>
      <c r="H228" s="14" t="s">
        <v>3001</v>
      </c>
      <c r="I228" s="15">
        <v>15.9</v>
      </c>
      <c r="J228" s="77">
        <v>4</v>
      </c>
      <c r="K228" s="92"/>
    </row>
    <row r="229" spans="1:11" ht="101.25" x14ac:dyDescent="0.2">
      <c r="A229" s="14" t="s">
        <v>2996</v>
      </c>
      <c r="B229" s="14"/>
      <c r="C229" s="14"/>
      <c r="D229" s="16">
        <v>45977</v>
      </c>
      <c r="E229" s="16"/>
      <c r="F229" s="14" t="s">
        <v>3284</v>
      </c>
      <c r="G229" s="14"/>
      <c r="H229" s="14"/>
      <c r="I229" s="15"/>
      <c r="J229" s="77"/>
      <c r="K229" s="92"/>
    </row>
    <row r="230" spans="1:11" ht="12.75" x14ac:dyDescent="0.2">
      <c r="A230" s="14" t="s">
        <v>2996</v>
      </c>
      <c r="B230" s="14" t="s">
        <v>3285</v>
      </c>
      <c r="C230" s="14" t="s">
        <v>3285</v>
      </c>
      <c r="D230" s="16">
        <v>45977</v>
      </c>
      <c r="E230" s="16"/>
      <c r="F230" s="14" t="s">
        <v>3286</v>
      </c>
      <c r="G230" s="14"/>
      <c r="H230" s="14" t="s">
        <v>930</v>
      </c>
      <c r="I230" s="15">
        <v>156.63999999999999</v>
      </c>
      <c r="J230" s="77">
        <v>2</v>
      </c>
      <c r="K230" s="92"/>
    </row>
    <row r="231" spans="1:11" ht="12.75" x14ac:dyDescent="0.2">
      <c r="A231" s="14" t="s">
        <v>2996</v>
      </c>
      <c r="B231" s="14" t="s">
        <v>3287</v>
      </c>
      <c r="C231" s="14" t="s">
        <v>3287</v>
      </c>
      <c r="D231" s="16">
        <v>45977</v>
      </c>
      <c r="E231" s="16"/>
      <c r="F231" s="14" t="s">
        <v>3288</v>
      </c>
      <c r="G231" s="14"/>
      <c r="H231" s="14" t="s">
        <v>930</v>
      </c>
      <c r="I231" s="15">
        <v>56.56</v>
      </c>
      <c r="J231" s="77">
        <v>4</v>
      </c>
      <c r="K231" s="92"/>
    </row>
    <row r="232" spans="1:11" ht="12.75" x14ac:dyDescent="0.2">
      <c r="A232" s="14" t="s">
        <v>2996</v>
      </c>
      <c r="B232" s="14" t="s">
        <v>3289</v>
      </c>
      <c r="C232" s="14" t="s">
        <v>3289</v>
      </c>
      <c r="D232" s="16">
        <v>45977</v>
      </c>
      <c r="E232" s="16"/>
      <c r="F232" s="14" t="s">
        <v>3290</v>
      </c>
      <c r="G232" s="14"/>
      <c r="H232" s="14" t="s">
        <v>930</v>
      </c>
      <c r="I232" s="15">
        <v>353.38</v>
      </c>
      <c r="J232" s="77">
        <v>2</v>
      </c>
      <c r="K232" s="92"/>
    </row>
    <row r="233" spans="1:11" ht="12.75" x14ac:dyDescent="0.2">
      <c r="A233" s="14" t="s">
        <v>2996</v>
      </c>
      <c r="B233" s="14" t="s">
        <v>3291</v>
      </c>
      <c r="C233" s="14" t="s">
        <v>3291</v>
      </c>
      <c r="D233" s="16">
        <v>45977</v>
      </c>
      <c r="E233" s="16"/>
      <c r="F233" s="14" t="s">
        <v>3292</v>
      </c>
      <c r="G233" s="14"/>
      <c r="H233" s="14" t="s">
        <v>930</v>
      </c>
      <c r="I233" s="15">
        <v>79.12</v>
      </c>
      <c r="J233" s="77">
        <v>4</v>
      </c>
      <c r="K233" s="92"/>
    </row>
    <row r="234" spans="1:11" ht="12.75" x14ac:dyDescent="0.2">
      <c r="A234" s="14" t="s">
        <v>2996</v>
      </c>
      <c r="B234" s="14" t="s">
        <v>3293</v>
      </c>
      <c r="C234" s="14" t="s">
        <v>3293</v>
      </c>
      <c r="D234" s="16">
        <v>45977</v>
      </c>
      <c r="E234" s="16"/>
      <c r="F234" s="14" t="s">
        <v>3294</v>
      </c>
      <c r="G234" s="14"/>
      <c r="H234" s="14" t="s">
        <v>930</v>
      </c>
      <c r="I234" s="15">
        <v>112.7</v>
      </c>
      <c r="J234" s="77">
        <v>2</v>
      </c>
      <c r="K234" s="92"/>
    </row>
    <row r="235" spans="1:11" ht="12.75" x14ac:dyDescent="0.2">
      <c r="A235" s="14" t="s">
        <v>2996</v>
      </c>
      <c r="B235" s="14" t="s">
        <v>3295</v>
      </c>
      <c r="C235" s="14" t="s">
        <v>3295</v>
      </c>
      <c r="D235" s="16">
        <v>45977</v>
      </c>
      <c r="E235" s="16"/>
      <c r="F235" s="14" t="s">
        <v>3296</v>
      </c>
      <c r="G235" s="14"/>
      <c r="H235" s="14" t="s">
        <v>930</v>
      </c>
      <c r="I235" s="15">
        <v>104.16</v>
      </c>
      <c r="J235" s="77">
        <v>2</v>
      </c>
      <c r="K235" s="92"/>
    </row>
    <row r="236" spans="1:11" ht="12.75" x14ac:dyDescent="0.2">
      <c r="A236" s="14" t="s">
        <v>2996</v>
      </c>
      <c r="B236" s="14" t="s">
        <v>3297</v>
      </c>
      <c r="C236" s="14" t="s">
        <v>3297</v>
      </c>
      <c r="D236" s="16">
        <v>45980</v>
      </c>
      <c r="E236" s="16"/>
      <c r="F236" s="14" t="s">
        <v>3298</v>
      </c>
      <c r="G236" s="14"/>
      <c r="H236" s="14" t="s">
        <v>930</v>
      </c>
      <c r="I236" s="15">
        <v>183</v>
      </c>
      <c r="J236" s="77">
        <v>1</v>
      </c>
      <c r="K236" s="92"/>
    </row>
    <row r="237" spans="1:11" ht="12.75" x14ac:dyDescent="0.2">
      <c r="A237" s="14" t="s">
        <v>2996</v>
      </c>
      <c r="B237" s="14" t="s">
        <v>3299</v>
      </c>
      <c r="C237" s="14" t="s">
        <v>3299</v>
      </c>
      <c r="D237" s="16">
        <v>45985</v>
      </c>
      <c r="E237" s="16"/>
      <c r="F237" s="14" t="s">
        <v>3300</v>
      </c>
      <c r="G237" s="14"/>
      <c r="H237" s="14" t="s">
        <v>930</v>
      </c>
      <c r="I237" s="15">
        <v>74.8</v>
      </c>
      <c r="J237" s="77">
        <v>4</v>
      </c>
      <c r="K237" s="92"/>
    </row>
    <row r="238" spans="1:11" ht="112.5" x14ac:dyDescent="0.2">
      <c r="A238" s="14" t="s">
        <v>2996</v>
      </c>
      <c r="B238" s="14"/>
      <c r="C238" s="14"/>
      <c r="D238" s="16">
        <v>45985</v>
      </c>
      <c r="E238" s="16"/>
      <c r="F238" s="14" t="s">
        <v>3302</v>
      </c>
      <c r="G238" s="14"/>
      <c r="H238" s="14"/>
      <c r="I238" s="15"/>
      <c r="J238" s="77"/>
      <c r="K238" s="92"/>
    </row>
    <row r="239" spans="1:11" ht="12.75" x14ac:dyDescent="0.2">
      <c r="A239" s="14" t="s">
        <v>2996</v>
      </c>
      <c r="B239" s="14" t="s">
        <v>3301</v>
      </c>
      <c r="C239" s="14" t="s">
        <v>3301</v>
      </c>
      <c r="D239" s="16">
        <v>45985</v>
      </c>
      <c r="E239" s="16"/>
      <c r="F239" s="14" t="s">
        <v>3046</v>
      </c>
      <c r="G239" s="14"/>
      <c r="H239" s="14" t="s">
        <v>930</v>
      </c>
      <c r="I239" s="15">
        <v>360.64</v>
      </c>
      <c r="J239" s="77">
        <v>1</v>
      </c>
      <c r="K239" s="92"/>
    </row>
    <row r="240" spans="1:11" ht="12.75" x14ac:dyDescent="0.2">
      <c r="A240" s="14" t="s">
        <v>2996</v>
      </c>
      <c r="B240" s="14" t="s">
        <v>3303</v>
      </c>
      <c r="C240" s="14" t="s">
        <v>3303</v>
      </c>
      <c r="D240" s="16">
        <v>45985</v>
      </c>
      <c r="E240" s="16"/>
      <c r="F240" s="14" t="s">
        <v>3304</v>
      </c>
      <c r="G240" s="14"/>
      <c r="H240" s="14" t="s">
        <v>930</v>
      </c>
      <c r="I240" s="15">
        <v>362.08</v>
      </c>
      <c r="J240" s="77">
        <v>2</v>
      </c>
      <c r="K240" s="92"/>
    </row>
    <row r="241" spans="1:11" ht="12.75" x14ac:dyDescent="0.2">
      <c r="A241" s="14" t="s">
        <v>2996</v>
      </c>
      <c r="B241" s="14" t="s">
        <v>3305</v>
      </c>
      <c r="C241" s="14" t="s">
        <v>3305</v>
      </c>
      <c r="D241" s="16">
        <v>45985</v>
      </c>
      <c r="E241" s="16"/>
      <c r="F241" s="14" t="s">
        <v>3048</v>
      </c>
      <c r="G241" s="14"/>
      <c r="H241" s="14" t="s">
        <v>930</v>
      </c>
      <c r="I241" s="15">
        <v>107.76</v>
      </c>
      <c r="J241" s="77">
        <v>1</v>
      </c>
      <c r="K241" s="92"/>
    </row>
    <row r="242" spans="1:11" ht="12.75" x14ac:dyDescent="0.2">
      <c r="A242" s="14" t="s">
        <v>2996</v>
      </c>
      <c r="B242" s="14" t="s">
        <v>3306</v>
      </c>
      <c r="C242" s="14" t="s">
        <v>3306</v>
      </c>
      <c r="D242" s="16">
        <v>45985</v>
      </c>
      <c r="E242" s="16"/>
      <c r="F242" s="14" t="s">
        <v>3173</v>
      </c>
      <c r="G242" s="14"/>
      <c r="H242" s="14" t="s">
        <v>930</v>
      </c>
      <c r="I242" s="15">
        <v>457.6</v>
      </c>
      <c r="J242" s="77">
        <v>1</v>
      </c>
      <c r="K242" s="92"/>
    </row>
    <row r="243" spans="1:11" ht="12.75" x14ac:dyDescent="0.2">
      <c r="A243" s="14" t="s">
        <v>2996</v>
      </c>
      <c r="B243" s="14" t="s">
        <v>3307</v>
      </c>
      <c r="C243" s="14" t="s">
        <v>3307</v>
      </c>
      <c r="D243" s="16">
        <v>45985</v>
      </c>
      <c r="E243" s="16"/>
      <c r="F243" s="14" t="s">
        <v>3308</v>
      </c>
      <c r="G243" s="14"/>
      <c r="H243" s="14" t="s">
        <v>930</v>
      </c>
      <c r="I243" s="15">
        <v>401.09</v>
      </c>
      <c r="J243" s="77">
        <v>2</v>
      </c>
      <c r="K243" s="92"/>
    </row>
    <row r="244" spans="1:11" ht="12.75" x14ac:dyDescent="0.2">
      <c r="A244" s="14" t="s">
        <v>2996</v>
      </c>
      <c r="B244" s="14" t="s">
        <v>3309</v>
      </c>
      <c r="C244" s="14" t="s">
        <v>3310</v>
      </c>
      <c r="D244" s="16">
        <v>45985</v>
      </c>
      <c r="E244" s="16"/>
      <c r="F244" s="14" t="s">
        <v>3311</v>
      </c>
      <c r="G244" s="14"/>
      <c r="H244" s="14" t="s">
        <v>930</v>
      </c>
      <c r="I244" s="15">
        <v>237.6</v>
      </c>
      <c r="J244" s="77">
        <v>4</v>
      </c>
      <c r="K244" s="92"/>
    </row>
    <row r="245" spans="1:11" ht="12.75" x14ac:dyDescent="0.2">
      <c r="A245" s="14" t="s">
        <v>2996</v>
      </c>
      <c r="B245" s="14" t="s">
        <v>3312</v>
      </c>
      <c r="C245" s="14" t="s">
        <v>3313</v>
      </c>
      <c r="D245" s="16">
        <v>45967</v>
      </c>
      <c r="E245" s="16"/>
      <c r="F245" s="14" t="s">
        <v>3058</v>
      </c>
      <c r="G245" s="14" t="s">
        <v>3059</v>
      </c>
      <c r="H245" s="14" t="s">
        <v>3176</v>
      </c>
      <c r="I245" s="15">
        <v>24.11</v>
      </c>
      <c r="J245" s="77">
        <v>4</v>
      </c>
      <c r="K245" s="92"/>
    </row>
    <row r="246" spans="1:11" ht="12.75" x14ac:dyDescent="0.2">
      <c r="A246" s="14" t="s">
        <v>2996</v>
      </c>
      <c r="B246" s="14" t="s">
        <v>3314</v>
      </c>
      <c r="C246" s="14" t="s">
        <v>3315</v>
      </c>
      <c r="D246" s="16">
        <v>45991</v>
      </c>
      <c r="E246" s="16"/>
      <c r="F246" s="14" t="s">
        <v>3093</v>
      </c>
      <c r="G246" s="14" t="s">
        <v>3090</v>
      </c>
      <c r="H246" s="14" t="s">
        <v>3091</v>
      </c>
      <c r="I246" s="15">
        <v>13</v>
      </c>
      <c r="J246" s="77">
        <v>4</v>
      </c>
      <c r="K246" s="92"/>
    </row>
    <row r="247" spans="1:11" ht="112.5" x14ac:dyDescent="0.2">
      <c r="A247" s="14" t="s">
        <v>2996</v>
      </c>
      <c r="B247" s="14"/>
      <c r="C247" s="14"/>
      <c r="D247" s="16">
        <v>46013</v>
      </c>
      <c r="E247" s="16"/>
      <c r="F247" s="14" t="s">
        <v>3316</v>
      </c>
      <c r="G247" s="14"/>
      <c r="H247" s="14"/>
      <c r="I247" s="15"/>
      <c r="J247" s="77"/>
      <c r="K247" s="92"/>
    </row>
    <row r="248" spans="1:11" ht="12.75" x14ac:dyDescent="0.2">
      <c r="A248" s="14" t="s">
        <v>2996</v>
      </c>
      <c r="B248" s="14" t="s">
        <v>3317</v>
      </c>
      <c r="C248" s="14" t="s">
        <v>3317</v>
      </c>
      <c r="D248" s="16">
        <v>46013</v>
      </c>
      <c r="E248" s="16"/>
      <c r="F248" s="14" t="s">
        <v>3046</v>
      </c>
      <c r="G248" s="14"/>
      <c r="H248" s="14" t="s">
        <v>930</v>
      </c>
      <c r="I248" s="15">
        <v>270.48</v>
      </c>
      <c r="J248" s="77">
        <v>2</v>
      </c>
      <c r="K248" s="92"/>
    </row>
    <row r="249" spans="1:11" ht="12.75" x14ac:dyDescent="0.2">
      <c r="A249" s="14" t="s">
        <v>2996</v>
      </c>
      <c r="B249" s="14" t="s">
        <v>3318</v>
      </c>
      <c r="C249" s="14" t="s">
        <v>3318</v>
      </c>
      <c r="D249" s="16">
        <v>46013</v>
      </c>
      <c r="E249" s="16"/>
      <c r="F249" s="14" t="s">
        <v>3257</v>
      </c>
      <c r="G249" s="14"/>
      <c r="H249" s="14" t="s">
        <v>930</v>
      </c>
      <c r="I249" s="15">
        <v>259.68</v>
      </c>
      <c r="J249" s="77">
        <v>1</v>
      </c>
      <c r="K249" s="92"/>
    </row>
    <row r="250" spans="1:11" ht="12.75" x14ac:dyDescent="0.2">
      <c r="A250" s="14" t="s">
        <v>2996</v>
      </c>
      <c r="B250" s="14" t="s">
        <v>3319</v>
      </c>
      <c r="C250" s="14" t="s">
        <v>3319</v>
      </c>
      <c r="D250" s="16">
        <v>46013</v>
      </c>
      <c r="E250" s="16"/>
      <c r="F250" s="14" t="s">
        <v>3048</v>
      </c>
      <c r="G250" s="14"/>
      <c r="H250" s="14" t="s">
        <v>930</v>
      </c>
      <c r="I250" s="15">
        <v>80.34</v>
      </c>
      <c r="J250" s="77">
        <v>1</v>
      </c>
      <c r="K250" s="92"/>
    </row>
    <row r="251" spans="1:11" ht="12.75" x14ac:dyDescent="0.2">
      <c r="A251" s="14" t="s">
        <v>2996</v>
      </c>
      <c r="B251" s="14" t="s">
        <v>3320</v>
      </c>
      <c r="C251" s="14" t="s">
        <v>3320</v>
      </c>
      <c r="D251" s="16">
        <v>46013</v>
      </c>
      <c r="E251" s="16"/>
      <c r="F251" s="14" t="s">
        <v>3173</v>
      </c>
      <c r="G251" s="14"/>
      <c r="H251" s="14" t="s">
        <v>930</v>
      </c>
      <c r="I251" s="15">
        <v>314.60000000000002</v>
      </c>
      <c r="J251" s="77">
        <v>1</v>
      </c>
      <c r="K251" s="92"/>
    </row>
    <row r="252" spans="1:11" ht="12.75" x14ac:dyDescent="0.2">
      <c r="A252" s="14" t="s">
        <v>2996</v>
      </c>
      <c r="B252" s="14" t="s">
        <v>3321</v>
      </c>
      <c r="C252" s="14" t="s">
        <v>3322</v>
      </c>
      <c r="D252" s="16">
        <v>45993</v>
      </c>
      <c r="E252" s="16"/>
      <c r="F252" s="14" t="s">
        <v>3089</v>
      </c>
      <c r="G252" s="14" t="s">
        <v>3090</v>
      </c>
      <c r="H252" s="14" t="s">
        <v>3091</v>
      </c>
      <c r="I252" s="15">
        <v>2</v>
      </c>
      <c r="J252" s="77">
        <v>4</v>
      </c>
      <c r="K252" s="92"/>
    </row>
    <row r="253" spans="1:11" ht="12.75" x14ac:dyDescent="0.2">
      <c r="A253" s="14" t="s">
        <v>2996</v>
      </c>
      <c r="B253" s="14" t="s">
        <v>3323</v>
      </c>
      <c r="C253" s="14" t="s">
        <v>3324</v>
      </c>
      <c r="D253" s="16">
        <v>45996</v>
      </c>
      <c r="E253" s="16"/>
      <c r="F253" s="14" t="s">
        <v>3327</v>
      </c>
      <c r="G253" s="14" t="s">
        <v>3328</v>
      </c>
      <c r="H253" s="14" t="s">
        <v>3329</v>
      </c>
      <c r="I253" s="15">
        <v>500</v>
      </c>
      <c r="J253" s="77">
        <v>4</v>
      </c>
      <c r="K253" s="92"/>
    </row>
    <row r="254" spans="1:11" ht="12.75" x14ac:dyDescent="0.2">
      <c r="A254" s="14" t="s">
        <v>2996</v>
      </c>
      <c r="B254" s="14" t="s">
        <v>3325</v>
      </c>
      <c r="C254" s="14" t="s">
        <v>3326</v>
      </c>
      <c r="D254" s="16">
        <v>45999</v>
      </c>
      <c r="E254" s="16"/>
      <c r="F254" s="14" t="s">
        <v>3058</v>
      </c>
      <c r="G254" s="14" t="s">
        <v>3059</v>
      </c>
      <c r="H254" s="14" t="s">
        <v>3176</v>
      </c>
      <c r="I254" s="15">
        <v>23.19</v>
      </c>
      <c r="J254" s="77">
        <v>4</v>
      </c>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112:H1113">
    <cfRule type="expression" dxfId="95" priority="69" stopIfTrue="1">
      <formula>$A1112&lt;&gt;""</formula>
    </cfRule>
  </conditionalFormatting>
  <conditionalFormatting sqref="A107:J5000">
    <cfRule type="expression" dxfId="94" priority="58" stopIfTrue="1">
      <formula>$A107&lt;&gt;""</formula>
    </cfRule>
  </conditionalFormatting>
  <conditionalFormatting sqref="B252:E252">
    <cfRule type="expression" dxfId="93" priority="7" stopIfTrue="1">
      <formula>$A252&lt;&gt;""</formula>
    </cfRule>
  </conditionalFormatting>
  <conditionalFormatting sqref="B255:E255">
    <cfRule type="expression" dxfId="92" priority="2" stopIfTrue="1">
      <formula>$A255&lt;&gt;""</formula>
    </cfRule>
  </conditionalFormatting>
  <conditionalFormatting sqref="B472:E477">
    <cfRule type="expression" dxfId="91" priority="160" stopIfTrue="1">
      <formula>$A472&lt;&gt;""</formula>
    </cfRule>
  </conditionalFormatting>
  <conditionalFormatting sqref="B484:E488">
    <cfRule type="expression" dxfId="90" priority="195" stopIfTrue="1">
      <formula>$A484&lt;&gt;""</formula>
    </cfRule>
  </conditionalFormatting>
  <conditionalFormatting sqref="B689:E689">
    <cfRule type="expression" dxfId="89" priority="87" stopIfTrue="1">
      <formula>$A689&lt;&gt;""</formula>
    </cfRule>
  </conditionalFormatting>
  <conditionalFormatting sqref="B691:E691 H691:I691 B692:I693 B694:E699 H694:I699">
    <cfRule type="expression" dxfId="88" priority="47" stopIfTrue="1">
      <formula>$A691&lt;&gt;""</formula>
    </cfRule>
  </conditionalFormatting>
  <conditionalFormatting sqref="B701:E701 H701:I701">
    <cfRule type="expression" dxfId="87" priority="38" stopIfTrue="1">
      <formula>$A701&lt;&gt;""</formula>
    </cfRule>
  </conditionalFormatting>
  <conditionalFormatting sqref="B819:E819">
    <cfRule type="expression" dxfId="86" priority="110" stopIfTrue="1">
      <formula>$A819&lt;&gt;""</formula>
    </cfRule>
  </conditionalFormatting>
  <conditionalFormatting sqref="B1110:E1110">
    <cfRule type="expression" dxfId="85" priority="156" stopIfTrue="1">
      <formula>$A1110&lt;&gt;""</formula>
    </cfRule>
  </conditionalFormatting>
  <conditionalFormatting sqref="B1114:E1114">
    <cfRule type="expression" dxfId="84" priority="212" stopIfTrue="1">
      <formula>$A1114&lt;&gt;""</formula>
    </cfRule>
  </conditionalFormatting>
  <conditionalFormatting sqref="B1131:E1136">
    <cfRule type="expression" dxfId="83" priority="202" stopIfTrue="1">
      <formula>$A1131&lt;&gt;""</formula>
    </cfRule>
  </conditionalFormatting>
  <conditionalFormatting sqref="B1138:E1148">
    <cfRule type="expression" dxfId="82" priority="70" stopIfTrue="1">
      <formula>$A1138&lt;&gt;""</formula>
    </cfRule>
  </conditionalFormatting>
  <conditionalFormatting sqref="B1152:E1152">
    <cfRule type="expression" dxfId="81" priority="96" stopIfTrue="1">
      <formula>$A1152&lt;&gt;""</formula>
    </cfRule>
  </conditionalFormatting>
  <conditionalFormatting sqref="B1253:E1260 I1253:J1270">
    <cfRule type="expression" dxfId="80" priority="146" stopIfTrue="1">
      <formula>$A1253&lt;&gt;""</formula>
    </cfRule>
  </conditionalFormatting>
  <conditionalFormatting sqref="B1293:E1301">
    <cfRule type="expression" dxfId="79" priority="181" stopIfTrue="1">
      <formula>$A1293&lt;&gt;""</formula>
    </cfRule>
  </conditionalFormatting>
  <conditionalFormatting sqref="B1303:E1326">
    <cfRule type="expression" dxfId="78" priority="60" stopIfTrue="1">
      <formula>$A1303&lt;&gt;""</formula>
    </cfRule>
  </conditionalFormatting>
  <conditionalFormatting sqref="B1360:E1363">
    <cfRule type="expression" dxfId="77" priority="77" stopIfTrue="1">
      <formula>$A1360&lt;&gt;""</formula>
    </cfRule>
  </conditionalFormatting>
  <conditionalFormatting sqref="B1365:E1367">
    <cfRule type="expression" dxfId="76" priority="282" stopIfTrue="1">
      <formula>$A1365&lt;&gt;""</formula>
    </cfRule>
  </conditionalFormatting>
  <conditionalFormatting sqref="B1369:E1379">
    <cfRule type="expression" dxfId="75" priority="101" stopIfTrue="1">
      <formula>$A1369&lt;&gt;""</formula>
    </cfRule>
  </conditionalFormatting>
  <conditionalFormatting sqref="B1393:E1404">
    <cfRule type="expression" dxfId="74" priority="139" stopIfTrue="1">
      <formula>$A1393&lt;&gt;""</formula>
    </cfRule>
  </conditionalFormatting>
  <conditionalFormatting sqref="B1412:E1450">
    <cfRule type="expression" dxfId="73" priority="176" stopIfTrue="1">
      <formula>$A1412&lt;&gt;""</formula>
    </cfRule>
  </conditionalFormatting>
  <conditionalFormatting sqref="B1453:E1458">
    <cfRule type="expression" dxfId="72" priority="246" stopIfTrue="1">
      <formula>$A1453&lt;&gt;""</formula>
    </cfRule>
  </conditionalFormatting>
  <conditionalFormatting sqref="B489:G489">
    <cfRule type="expression" dxfId="71" priority="196" stopIfTrue="1">
      <formula>$A489&lt;&gt;""</formula>
    </cfRule>
  </conditionalFormatting>
  <conditionalFormatting sqref="B478:H483">
    <cfRule type="expression" dxfId="70" priority="216" stopIfTrue="1">
      <formula>$A478&lt;&gt;""</formula>
    </cfRule>
  </conditionalFormatting>
  <conditionalFormatting sqref="B490:H496">
    <cfRule type="expression" dxfId="69" priority="172" stopIfTrue="1">
      <formula>$A490&lt;&gt;""</formula>
    </cfRule>
  </conditionalFormatting>
  <conditionalFormatting sqref="B1067:H1082">
    <cfRule type="expression" dxfId="68" priority="242" stopIfTrue="1">
      <formula>$A1067&lt;&gt;""</formula>
    </cfRule>
  </conditionalFormatting>
  <conditionalFormatting sqref="B1272:H1274 B1275:E1288 H1275:H1288">
    <cfRule type="expression" dxfId="67" priority="171" stopIfTrue="1">
      <formula>$A1272&lt;&gt;""</formula>
    </cfRule>
  </conditionalFormatting>
  <conditionalFormatting sqref="B1290:H1292">
    <cfRule type="expression" dxfId="66" priority="66" stopIfTrue="1">
      <formula>$A1290&lt;&gt;""</formula>
    </cfRule>
  </conditionalFormatting>
  <conditionalFormatting sqref="B1364:H1364">
    <cfRule type="expression" dxfId="65" priority="312" stopIfTrue="1">
      <formula>$A1364&lt;&gt;""</formula>
    </cfRule>
  </conditionalFormatting>
  <conditionalFormatting sqref="B1380:H1385">
    <cfRule type="expression" dxfId="64" priority="40" stopIfTrue="1">
      <formula>$A1380&lt;&gt;""</formula>
    </cfRule>
  </conditionalFormatting>
  <conditionalFormatting sqref="B1410:H1411">
    <cfRule type="expression" dxfId="63" priority="219" stopIfTrue="1">
      <formula>$A1410&lt;&gt;""</formula>
    </cfRule>
  </conditionalFormatting>
  <conditionalFormatting sqref="B171:I185">
    <cfRule type="expression" dxfId="62" priority="20" stopIfTrue="1">
      <formula>$A171&lt;&gt;""</formula>
    </cfRule>
  </conditionalFormatting>
  <conditionalFormatting sqref="B242:I242">
    <cfRule type="expression" dxfId="61" priority="283" stopIfTrue="1">
      <formula>$A242&lt;&gt;""</formula>
    </cfRule>
  </conditionalFormatting>
  <conditionalFormatting sqref="B276:I320">
    <cfRule type="expression" dxfId="60" priority="116" stopIfTrue="1">
      <formula>$A276&lt;&gt;""</formula>
    </cfRule>
  </conditionalFormatting>
  <conditionalFormatting sqref="B497:I499">
    <cfRule type="expression" dxfId="59" priority="118" stopIfTrue="1">
      <formula>$A497&lt;&gt;""</formula>
    </cfRule>
  </conditionalFormatting>
  <conditionalFormatting sqref="B645:I688">
    <cfRule type="expression" dxfId="58" priority="279" stopIfTrue="1">
      <formula>$A645&lt;&gt;""</formula>
    </cfRule>
  </conditionalFormatting>
  <conditionalFormatting sqref="B690:I690">
    <cfRule type="expression" dxfId="57" priority="45" stopIfTrue="1">
      <formula>$A690&lt;&gt;""</formula>
    </cfRule>
  </conditionalFormatting>
  <conditionalFormatting sqref="B1137:I1137">
    <cfRule type="expression" dxfId="56" priority="170" stopIfTrue="1">
      <formula>$A1137&lt;&gt;""</formula>
    </cfRule>
  </conditionalFormatting>
  <conditionalFormatting sqref="B1149:I1151">
    <cfRule type="expression" dxfId="55" priority="39" stopIfTrue="1">
      <formula>$A1149&lt;&gt;""</formula>
    </cfRule>
  </conditionalFormatting>
  <conditionalFormatting sqref="B1153:I1157">
    <cfRule type="expression" dxfId="54" priority="41" stopIfTrue="1">
      <formula>$A1153&lt;&gt;""</formula>
    </cfRule>
  </conditionalFormatting>
  <conditionalFormatting sqref="B1271:I1271 I1272:I1288">
    <cfRule type="expression" dxfId="53" priority="174" stopIfTrue="1">
      <formula>$A1271&lt;&gt;""</formula>
    </cfRule>
  </conditionalFormatting>
  <conditionalFormatting sqref="B1368:I1368">
    <cfRule type="expression" dxfId="52" priority="169" stopIfTrue="1">
      <formula>$A1368&lt;&gt;""</formula>
    </cfRule>
  </conditionalFormatting>
  <conditionalFormatting sqref="B160:J170">
    <cfRule type="expression" dxfId="51" priority="23" stopIfTrue="1">
      <formula>$A160&lt;&gt;""</formula>
    </cfRule>
  </conditionalFormatting>
  <conditionalFormatting sqref="B360:J420">
    <cfRule type="expression" dxfId="50" priority="284" stopIfTrue="1">
      <formula>$A360&lt;&gt;""</formula>
    </cfRule>
  </conditionalFormatting>
  <conditionalFormatting sqref="B457:J458">
    <cfRule type="expression" dxfId="49" priority="245" stopIfTrue="1">
      <formula>$A457&lt;&gt;""</formula>
    </cfRule>
  </conditionalFormatting>
  <conditionalFormatting sqref="B599:J625">
    <cfRule type="expression" dxfId="48" priority="25" stopIfTrue="1">
      <formula>$A599&lt;&gt;""</formula>
    </cfRule>
  </conditionalFormatting>
  <conditionalFormatting sqref="B1053:J1054">
    <cfRule type="expression" dxfId="47" priority="240" stopIfTrue="1">
      <formula>$A1053&lt;&gt;""</formula>
    </cfRule>
  </conditionalFormatting>
  <conditionalFormatting sqref="B1127:J1130">
    <cfRule type="expression" dxfId="46" priority="30" stopIfTrue="1">
      <formula>$A1127&lt;&gt;""</formula>
    </cfRule>
  </conditionalFormatting>
  <conditionalFormatting sqref="B1158:J1252">
    <cfRule type="expression" dxfId="45" priority="56" stopIfTrue="1">
      <formula>$A1158&lt;&gt;""</formula>
    </cfRule>
  </conditionalFormatting>
  <conditionalFormatting sqref="B1406:J1406">
    <cfRule type="expression" dxfId="44" priority="221" stopIfTrue="1">
      <formula>$A1406&lt;&gt;""</formula>
    </cfRule>
  </conditionalFormatting>
  <conditionalFormatting sqref="B1461:J4374">
    <cfRule type="expression" dxfId="43" priority="65" stopIfTrue="1">
      <formula>$A1461&lt;&gt;""</formula>
    </cfRule>
  </conditionalFormatting>
  <conditionalFormatting sqref="F191:H192">
    <cfRule type="expression" dxfId="42" priority="17" stopIfTrue="1">
      <formula>$A191&lt;&gt;""</formula>
    </cfRule>
  </conditionalFormatting>
  <conditionalFormatting sqref="F472:H473">
    <cfRule type="expression" dxfId="41" priority="162" stopIfTrue="1">
      <formula>$A472&lt;&gt;""</formula>
    </cfRule>
  </conditionalFormatting>
  <conditionalFormatting sqref="F476:H477">
    <cfRule type="expression" dxfId="40" priority="252" stopIfTrue="1">
      <formula>$A476&lt;&gt;""</formula>
    </cfRule>
  </conditionalFormatting>
  <conditionalFormatting sqref="F484:H486 H487:H489">
    <cfRule type="expression" dxfId="39" priority="194" stopIfTrue="1">
      <formula>$A484&lt;&gt;""</formula>
    </cfRule>
  </conditionalFormatting>
  <conditionalFormatting sqref="F1131:H1131">
    <cfRule type="expression" dxfId="38" priority="303" stopIfTrue="1">
      <formula>$A1131&lt;&gt;""</formula>
    </cfRule>
  </conditionalFormatting>
  <conditionalFormatting sqref="F1255:H1260">
    <cfRule type="expression" dxfId="37" priority="145" stopIfTrue="1">
      <formula>$A1255&lt;&gt;""</formula>
    </cfRule>
  </conditionalFormatting>
  <conditionalFormatting sqref="F166:I168">
    <cfRule type="expression" dxfId="36" priority="22" stopIfTrue="1">
      <formula>$A166&lt;&gt;""</formula>
    </cfRule>
  </conditionalFormatting>
  <conditionalFormatting sqref="F205:I205">
    <cfRule type="expression" dxfId="35" priority="15" stopIfTrue="1">
      <formula>$A205&lt;&gt;""</formula>
    </cfRule>
  </conditionalFormatting>
  <conditionalFormatting sqref="F220:I220">
    <cfRule type="expression" dxfId="34" priority="13" stopIfTrue="1">
      <formula>$A220&lt;&gt;""</formula>
    </cfRule>
  </conditionalFormatting>
  <conditionalFormatting sqref="F245:I245">
    <cfRule type="expression" dxfId="33" priority="10" stopIfTrue="1">
      <formula>$A245&lt;&gt;""</formula>
    </cfRule>
  </conditionalFormatting>
  <conditionalFormatting sqref="F229:J241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2" priority="313" stopIfTrue="1">
      <formula>$A229&lt;&gt;""</formula>
    </cfRule>
  </conditionalFormatting>
  <conditionalFormatting sqref="F254:J254">
    <cfRule type="expression" dxfId="31" priority="3" stopIfTrue="1">
      <formula>$A254&lt;&gt;""</formula>
    </cfRule>
  </conditionalFormatting>
  <conditionalFormatting sqref="H186">
    <cfRule type="expression" dxfId="30" priority="19" stopIfTrue="1">
      <formula>$A186&lt;&gt;""</formula>
    </cfRule>
  </conditionalFormatting>
  <conditionalFormatting sqref="H189:H190">
    <cfRule type="expression" dxfId="29" priority="18" stopIfTrue="1">
      <formula>$A189&lt;&gt;""</formula>
    </cfRule>
  </conditionalFormatting>
  <conditionalFormatting sqref="H193:H228">
    <cfRule type="expression" dxfId="28" priority="14" stopIfTrue="1">
      <formula>$A193&lt;&gt;""</formula>
    </cfRule>
  </conditionalFormatting>
  <conditionalFormatting sqref="H474:H475">
    <cfRule type="expression" dxfId="27" priority="166" stopIfTrue="1">
      <formula>$A474&lt;&gt;""</formula>
    </cfRule>
  </conditionalFormatting>
  <conditionalFormatting sqref="H1132:H1136">
    <cfRule type="expression" dxfId="26" priority="204" stopIfTrue="1">
      <formula>$A1132&lt;&gt;""</formula>
    </cfRule>
  </conditionalFormatting>
  <conditionalFormatting sqref="H1254">
    <cfRule type="expression" dxfId="25" priority="215" stopIfTrue="1">
      <formula>$A1254&lt;&gt;""</formula>
    </cfRule>
  </conditionalFormatting>
  <conditionalFormatting sqref="H1293:H1301">
    <cfRule type="expression" dxfId="24" priority="183" stopIfTrue="1">
      <formula>$A1293&lt;&gt;""</formula>
    </cfRule>
  </conditionalFormatting>
  <conditionalFormatting sqref="H1303:H1326">
    <cfRule type="expression" dxfId="23" priority="62" stopIfTrue="1">
      <formula>$A1303&lt;&gt;""</formula>
    </cfRule>
  </conditionalFormatting>
  <conditionalFormatting sqref="H1365:H1367">
    <cfRule type="expression" dxfId="22" priority="281" stopIfTrue="1">
      <formula>$A1365&lt;&gt;""</formula>
    </cfRule>
  </conditionalFormatting>
  <conditionalFormatting sqref="H1369:H1379">
    <cfRule type="expression" dxfId="21" priority="42" stopIfTrue="1">
      <formula>$A1369&lt;&gt;""</formula>
    </cfRule>
  </conditionalFormatting>
  <conditionalFormatting sqref="H1412">
    <cfRule type="expression" dxfId="20" priority="178" stopIfTrue="1">
      <formula>$A1412&lt;&gt;""</formula>
    </cfRule>
  </conditionalFormatting>
  <conditionalFormatting sqref="H1453:H1458">
    <cfRule type="expression" dxfId="19" priority="248" stopIfTrue="1">
      <formula>$A1453&lt;&gt;""</formula>
    </cfRule>
  </conditionalFormatting>
  <conditionalFormatting sqref="H169:I170">
    <cfRule type="expression" dxfId="18" priority="21" stopIfTrue="1">
      <formula>$A169&lt;&gt;""</formula>
    </cfRule>
  </conditionalFormatting>
  <conditionalFormatting sqref="H243:I246">
    <cfRule type="expression" dxfId="17" priority="272" stopIfTrue="1">
      <formula>$A243&lt;&gt;""</formula>
    </cfRule>
  </conditionalFormatting>
  <conditionalFormatting sqref="H248:I248">
    <cfRule type="expression" dxfId="16" priority="148" stopIfTrue="1">
      <formula>$A248&lt;&gt;""</formula>
    </cfRule>
  </conditionalFormatting>
  <conditionalFormatting sqref="H689:I689">
    <cfRule type="expression" dxfId="15" priority="89" stopIfTrue="1">
      <formula>$A689&lt;&gt;""</formula>
    </cfRule>
  </conditionalFormatting>
  <conditionalFormatting sqref="H1138:I1148">
    <cfRule type="expression" dxfId="14" priority="73" stopIfTrue="1">
      <formula>$A1138&lt;&gt;""</formula>
    </cfRule>
  </conditionalFormatting>
  <conditionalFormatting sqref="H1152:I1152">
    <cfRule type="expression" dxfId="13" priority="99" stopIfTrue="1">
      <formula>$A1152&lt;&gt;""</formula>
    </cfRule>
  </conditionalFormatting>
  <conditionalFormatting sqref="H245:J246">
    <cfRule type="expression" dxfId="12" priority="8" stopIfTrue="1">
      <formula>$A245&lt;&gt;""</formula>
    </cfRule>
  </conditionalFormatting>
  <conditionalFormatting sqref="H252:J252">
    <cfRule type="expression" dxfId="11" priority="6" stopIfTrue="1">
      <formula>$A252&lt;&gt;""</formula>
    </cfRule>
  </conditionalFormatting>
  <conditionalFormatting sqref="H255:J255">
    <cfRule type="expression" dxfId="10" priority="1" stopIfTrue="1">
      <formula>$A255&lt;&gt;""</formula>
    </cfRule>
  </conditionalFormatting>
  <conditionalFormatting sqref="H1110:J1110">
    <cfRule type="expression" dxfId="9" priority="155" stopIfTrue="1">
      <formula>$A1110&lt;&gt;""</formula>
    </cfRule>
  </conditionalFormatting>
  <conditionalFormatting sqref="H1360:J1363">
    <cfRule type="expression" dxfId="8" priority="78" stopIfTrue="1">
      <formula>$A1360&lt;&gt;""</formula>
    </cfRule>
  </conditionalFormatting>
  <conditionalFormatting sqref="H1393:J1404">
    <cfRule type="expression" dxfId="7" priority="37" stopIfTrue="1">
      <formula>$A1393&lt;&gt;""</formula>
    </cfRule>
  </conditionalFormatting>
  <conditionalFormatting sqref="I472:I496">
    <cfRule type="expression" dxfId="6" priority="163" stopIfTrue="1">
      <formula>$A472&lt;&gt;""</formula>
    </cfRule>
  </conditionalFormatting>
  <conditionalFormatting sqref="I1369:I1385">
    <cfRule type="expression" dxfId="5" priority="105" stopIfTrue="1">
      <formula>$A1369&lt;&gt;""</formula>
    </cfRule>
  </conditionalFormatting>
  <conditionalFormatting sqref="I209:J228 B209:E241">
    <cfRule type="expression" dxfId="4" priority="269" stopIfTrue="1">
      <formula>$A209&lt;&gt;""</formula>
    </cfRule>
  </conditionalFormatting>
  <conditionalFormatting sqref="I1290:J1359">
    <cfRule type="expression" dxfId="3" priority="185" stopIfTrue="1">
      <formula>$A1290&lt;&gt;""</formula>
    </cfRule>
  </conditionalFormatting>
  <conditionalFormatting sqref="I1410:J1447">
    <cfRule type="expression" dxfId="2" priority="180" stopIfTrue="1">
      <formula>$A1410&lt;&gt;""</formula>
    </cfRule>
  </conditionalFormatting>
  <conditionalFormatting sqref="I1451:J1458">
    <cfRule type="expression" dxfId="1" priority="278" stopIfTrue="1">
      <formula>$A1451&lt;&gt;""</formula>
    </cfRule>
  </conditionalFormatting>
  <conditionalFormatting sqref="J1137:J1157">
    <cfRule type="expression" dxfId="0" priority="305"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2.5"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2.75" x14ac:dyDescent="0.2">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2.75" x14ac:dyDescent="0.2">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2.75" x14ac:dyDescent="0.2">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2.75" x14ac:dyDescent="0.2">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2.75" x14ac:dyDescent="0.2">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2.75" x14ac:dyDescent="0.2">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2.75" x14ac:dyDescent="0.2">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2.75" x14ac:dyDescent="0.2">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2.75" x14ac:dyDescent="0.2">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21" sqref="B21"/>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9" t="str">
        <f>Spolu!C3&amp;", "&amp;Spolu!C6</f>
        <v>Slovenský zväz rybolovnej techniky, Svornosti 69, Nové Zámky, 940 77</v>
      </c>
      <c r="B1" s="379"/>
      <c r="C1" s="37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0" t="s">
        <v>1251</v>
      </c>
      <c r="F3" s="381"/>
      <c r="N3" s="137" t="str">
        <f t="shared" si="0"/>
        <v>c - príspevok Slovenskému paralympijskému výboru</v>
      </c>
      <c r="O3" s="137" t="s">
        <v>343</v>
      </c>
      <c r="P3" s="137" t="s">
        <v>344</v>
      </c>
    </row>
    <row r="4" spans="1:16" ht="45.75" customHeight="1" x14ac:dyDescent="0.2">
      <c r="E4" s="381"/>
      <c r="F4" s="381"/>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 customHeight="1" thickBot="1" x14ac:dyDescent="0.25">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31871526</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t="s">
        <v>3330</v>
      </c>
      <c r="C21" s="144"/>
    </row>
    <row r="22" spans="1:16" ht="39.75" customHeight="1" x14ac:dyDescent="0.2">
      <c r="B22" s="378" t="s">
        <v>1277</v>
      </c>
      <c r="C22" s="37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Juraj Mészáros</cp:lastModifiedBy>
  <cp:revision/>
  <cp:lastPrinted>2026-04-02T05:52:33Z</cp:lastPrinted>
  <dcterms:created xsi:type="dcterms:W3CDTF">2017-02-20T06:20:12Z</dcterms:created>
  <dcterms:modified xsi:type="dcterms:W3CDTF">2026-04-02T05:53:25Z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