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om3ei\Dropbox\__Szr\Dotácie\__2025\"/>
    </mc:Choice>
  </mc:AlternateContent>
  <xr:revisionPtr revIDLastSave="0" documentId="13_ncr:1_{27BA1B06-4E37-45F2-B74C-9D9D0188ADA4}"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K82" i="4"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<sst xmlns="http://schemas.openxmlformats.org/spreadsheetml/2006/main" count="6601" uniqueCount="3044">
  <si>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</si>
  <si>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</si>
  <si>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</si>
  <si>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</si>
  <si>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</si>
  <si>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</si>
  <si>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</si>
  <si>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</si>
  <si>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</si>
  <si>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</si>
  <si>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</si>
  <si>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</si>
  <si>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</si>
  <si>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</si>
  <si>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</si>
  <si>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</si>
  <si>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</si>
  <si>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</si>
  <si>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</si>
  <si>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</si>
  <si>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</si>
  <si>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</si>
  <si>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</si>
  <si>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</si>
  <si>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</si>
  <si>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</si>
  <si>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</si>
  <si>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</si>
  <si>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</si>
  <si>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</si>
  <si>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</si>
  <si>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</si>
  <si>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</si>
  <si>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</si>
  <si>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</si>
  <si>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</si>
  <si>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</si>
  <si>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</si>
  <si>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</si>
  <si>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</si>
  <si>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</si>
  <si>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</si>
  <si>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</si>
  <si>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</si>
  <si>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</si>
  <si>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</si>
  <si>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</si>
  <si>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</si>
  <si>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</si>
  <si>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</si>
  <si>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</si>
  <si>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</si>
  <si>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</si>
  <si>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</si>
  <si>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</si>
  <si>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</si>
  <si>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</si>
  <si>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</si>
  <si>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</si>
  <si>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</si>
  <si>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</si>
  <si>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</si>
  <si>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</si>
  <si>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</si>
  <si>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</si>
  <si>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</si>
  <si>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</si>
  <si>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</si>
  <si>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</si>
  <si>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</si>
  <si>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</si>
  <si>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</si>
  <si>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</si>
  <si>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</si>
  <si>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</si>
  <si>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</si>
  <si>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</si>
  <si>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</si>
  <si>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</si>
  <si>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</si>
  <si>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</si>
  <si>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</si>
  <si>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</si>
  <si>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</si>
  <si>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</si>
  <si>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</si>
  <si>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</si>
  <si>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</si>
  <si>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</si>
  <si>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</si>
  <si>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</si>
  <si>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</si>
  <si>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</si>
  <si>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</si>
  <si>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</si>
  <si>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</si>
  <si>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</si>
  <si>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</si>
  <si>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</si>
  <si>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</si>
  <si>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</si>
  <si>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</si>
  <si>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</si>
  <si>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</si>
  <si>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</si>
  <si>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</si>
  <si>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</si>
  <si>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</si>
  <si>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</si>
  <si>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</si>
  <si>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</si>
  <si>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</si>
  <si>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</si>
  <si>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</si>
  <si>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</si>
  <si>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</si>
  <si>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</si>
  <si>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</si>
  <si>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</si>
  <si>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</si>
  <si>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</si>
  <si>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</si>
  <si>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</si>
  <si>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</si>
  <si>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</si>
  <si>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</si>
  <si>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</si>
  <si>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</si>
  <si>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</si>
  <si>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</si>
  <si>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</si>
  <si>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</si>
  <si>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</si>
  <si>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</si>
  <si>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</si>
  <si>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</si>
  <si>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</si>
  <si>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</si>
  <si>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</si>
  <si>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</si>
  <si>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</si>
  <si>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</si>
  <si>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</si>
  <si>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</si>
  <si>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</si>
  <si>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</si>
  <si>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</si>
  <si>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</si>
  <si>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</si>
  <si>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</si>
  <si>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</si>
  <si>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</si>
  <si>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</si>
  <si>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</si>
  <si>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</si>
  <si>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</si>
  <si>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</si>
  <si>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</si>
  <si>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</si>
  <si>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</si>
  <si>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</si>
  <si>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</si>
  <si>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</si>
  <si>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</si>
  <si>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</si>
  <si>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</si>
  <si>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</si>
  <si>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</si>
  <si>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</si>
  <si>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</si>
  <si>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</si>
  <si>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</si>
  <si>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</si>
  <si>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</si>
  <si>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</si>
  <si>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</si>
  <si>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</si>
  <si>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</si>
  <si>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</si>
  <si>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</si>
  <si>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</si>
  <si>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</si>
  <si>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</si>
  <si>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</si>
  <si>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</si>
  <si>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</si>
  <si>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</si>
  <si>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</si>
  <si>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</si>
  <si>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</si>
  <si>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</si>
  <si>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</si>
  <si>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</si>
  <si>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</si>
  <si>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</si>
  <si>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</si>
  <si>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</si>
  <si>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</si>
  <si>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</si>
  <si>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</si>
  <si>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</si>
  <si>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</si>
  <si>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</si>
  <si>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</si>
  <si>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</si>
  <si>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</si>
  <si>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</si>
  <si>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</si>
  <si>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</si>
  <si>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</si>
  <si>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</si>
  <si>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</si>
  <si>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</si>
  <si>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</si>
  <si>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</si>
  <si>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</si>
  <si>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</si>
  <si>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</si>
  <si>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</si>
  <si>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</si>
  <si>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</si>
  <si>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</si>
  <si>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</si>
  <si>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</si>
  <si>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</si>
  <si>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</si>
  <si>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</si>
  <si>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</si>
  <si>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</si>
  <si>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</si>
  <si>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</si>
  <si>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</si>
  <si>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</si>
  <si>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</si>
  <si>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</si>
  <si>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</si>
  <si>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</si>
  <si>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</si>
  <si>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</si>
  <si>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</si>
  <si>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</si>
  <si>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</si>
  <si>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</si>
  <si>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</si>
  <si>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</si>
  <si>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</si>
  <si>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</si>
  <si>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</si>
  <si>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</si>
  <si>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</si>
  <si>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</si>
  <si>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</si>
  <si>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</si>
  <si>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</si>
  <si>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</si>
  <si>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</si>
  <si>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</si>
  <si>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</si>
  <si>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</si>
  <si>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</si>
  <si>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</si>
  <si>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</si>
  <si>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</si>
  <si>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</si>
  <si>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</si>
  <si>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</si>
  <si>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</si>
  <si>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</si>
  <si>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</si>
  <si>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</si>
  <si>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</si>
  <si>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</si>
  <si>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</si>
  <si>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</si>
  <si>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</si>
  <si>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</si>
  <si>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</si>
  <si>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</si>
  <si>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</si>
  <si>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</si>
  <si>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</si>
  <si>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</si>
  <si>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</si>
  <si>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</si>
  <si>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</si>
  <si>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</si>
  <si>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</si>
  <si>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</si>
  <si>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</si>
  <si>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</si>
  <si>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</si>
  <si>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</si>
  <si>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</si>
  <si>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</si>
  <si>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</si>
  <si>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</si>
  <si>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</si>
  <si>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</si>
  <si>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</si>
  <si>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</si>
  <si>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</si>
  <si>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</si>
  <si>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</si>
  <si>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</si>
  <si>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</si>
  <si>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</si>
  <si>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</si>
  <si>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</si>
  <si>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</si>
  <si>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</si>
  <si>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</si>
  <si>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</si>
  <si>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</si>
  <si>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</si>
  <si>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</si>
  <si>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</si>
  <si>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</si>
  <si>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</si>
  <si>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</si>
  <si>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</si>
  <si>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</si>
  <si>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</si>
  <si>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</si>
  <si>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</si>
  <si>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</si>
  <si>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</si>
  <si>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</si>
  <si>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</si>
  <si>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</si>
  <si>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</si>
  <si>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</si>
  <si>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</si>
  <si>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</si>
  <si>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</si>
  <si>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</si>
  <si>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</si>
  <si>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</si>
  <si>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</si>
  <si>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</si>
  <si>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</si>
  <si>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</si>
  <si>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</si>
  <si>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</si>
  <si>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</si>
  <si>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</si>
  <si>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</si>
  <si>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</si>
  <si>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</si>
  <si>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</si>
  <si>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</si>
  <si>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</si>
  <si>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</si>
  <si>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</si>
  <si>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</si>
  <si>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</si>
  <si>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</si>
  <si>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</si>
  <si>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</si>
  <si>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</si>
  <si>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</si>
  <si>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</si>
  <si>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</si>
  <si>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</si>
  <si>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</si>
  <si>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</si>
  <si>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</si>
  <si>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</si>
  <si>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</si>
  <si>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</si>
  <si>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</si>
  <si>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</si>
  <si>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</si>
  <si>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</si>
  <si>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</si>
  <si>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</si>
  <si>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</si>
  <si>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</si>
  <si>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</si>
  <si>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</si>
  <si>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</si>
  <si>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</si>
  <si>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</si>
  <si>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</si>
  <si>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</si>
  <si>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</si>
  <si>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</si>
  <si>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</si>
  <si>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</si>
  <si>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</si>
  <si>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</si>
  <si>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</si>
  <si>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</si>
  <si>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</si>
  <si>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</si>
  <si>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</si>
  <si>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</si>
  <si>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</si>
  <si>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</si>
  <si>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</si>
  <si>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</si>
  <si>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</si>
  <si>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</si>
  <si>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</si>
  <si>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</si>
  <si>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</si>
  <si>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</si>
  <si>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</si>
  <si>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</si>
  <si>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</si>
  <si>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</si>
  <si>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</si>
  <si>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</si>
  <si>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</si>
  <si>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</si>
  <si>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</si>
  <si>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</si>
  <si>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</si>
  <si>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</si>
  <si>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</si>
  <si>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</si>
  <si>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</si>
  <si>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</si>
  <si>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</si>
  <si>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</si>
  <si>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</si>
  <si>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</si>
  <si>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</si>
  <si>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</si>
  <si>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</si>
  <si>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</si>
  <si>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</si>
  <si>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</si>
  <si>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</si>
  <si>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</si>
  <si>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</si>
  <si>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</si>
  <si>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</si>
  <si>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</si>
  <si>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</si>
  <si>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</si>
  <si>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</si>
  <si>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</si>
  <si>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</si>
  <si>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</si>
  <si>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</si>
  <si>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</si>
  <si>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</si>
  <si>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</si>
  <si>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</si>
  <si>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</si>
  <si>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</si>
  <si>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</si>
  <si>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</si>
  <si>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</si>
  <si>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</si>
  <si>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</si>
  <si>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</si>
  <si>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</si>
  <si>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</si>
  <si>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</si>
  <si>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</si>
  <si>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</si>
  <si>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</si>
  <si>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</si>
  <si>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</si>
  <si>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</si>
  <si>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</si>
  <si>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</si>
  <si>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</si>
  <si>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</si>
  <si>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</si>
  <si>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</si>
  <si>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</si>
  <si>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</si>
  <si>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</si>
  <si>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</si>
  <si>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</si>
  <si>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</si>
  <si>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</si>
  <si>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</si>
  <si>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</si>
  <si>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</si>
  <si>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</si>
  <si>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</si>
  <si>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</si>
  <si>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</si>
  <si>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</si>
  <si>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</si>
  <si>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</si>
  <si>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</si>
  <si>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</si>
  <si>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</si>
  <si>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</si>
  <si>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</si>
  <si>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</si>
  <si>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</si>
  <si>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</si>
  <si>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</si>
  <si>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</si>
  <si>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</si>
  <si>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</si>
  <si>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</si>
  <si>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</si>
  <si>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</si>
  <si>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</si>
  <si>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</si>
  <si>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</si>
  <si>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</si>
  <si>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</si>
  <si>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</si>
  <si>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</si>
  <si>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</si>
  <si>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</si>
  <si>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</si>
  <si>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</si>
  <si>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</si>
  <si>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</si>
  <si>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</si>
  <si>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</si>
  <si>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</si>
  <si>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</si>
  <si>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</si>
  <si>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</si>
  <si>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</si>
  <si>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</si>
  <si>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</si>
  <si>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</si>
  <si>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</si>
  <si>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</si>
  <si>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</si>
  <si>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</si>
  <si>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</si>
  <si>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</si>
  <si>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</si>
  <si>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</si>
  <si>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</si>
  <si>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</si>
  <si>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</si>
  <si>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</si>
  <si>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</si>
  <si>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</si>
  <si>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</si>
  <si>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</si>
  <si>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</si>
  <si>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</si>
  <si>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</si>
  <si>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</si>
  <si>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</si>
  <si>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</si>
  <si>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</si>
  <si>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</si>
  <si>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</si>
  <si>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</si>
  <si>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</si>
  <si>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</si>
  <si>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</si>
  <si>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</si>
  <si>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</si>
  <si>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</si>
  <si>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</si>
  <si>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</si>
  <si>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</si>
  <si>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</si>
  <si>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</si>
  <si>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</si>
  <si>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</si>
  <si>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</si>
  <si>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</si>
  <si>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</si>
  <si>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</si>
  <si>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</si>
  <si>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</si>
  <si>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</si>
  <si>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</si>
  <si>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</si>
  <si>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</si>
  <si>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</si>
  <si>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</si>
  <si>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</si>
  <si>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</si>
  <si>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</si>
  <si>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</si>
  <si>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</si>
  <si>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</si>
  <si>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</si>
  <si>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</si>
  <si>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</si>
  <si>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</si>
  <si>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</si>
  <si>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</si>
  <si>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</si>
  <si>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</si>
  <si>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</si>
  <si>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</si>
  <si>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</si>
  <si>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</si>
  <si>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</si>
  <si>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</si>
  <si>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</si>
  <si>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</si>
  <si>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</si>
  <si>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</si>
  <si>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</si>
  <si>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</si>
  <si>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</si>
  <si>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</si>
  <si>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</si>
  <si>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</si>
  <si>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</si>
  <si>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</si>
  <si>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</si>
  <si>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</si>
  <si>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</si>
  <si>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</si>
  <si>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</si>
  <si>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</si>
  <si>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</si>
  <si>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</si>
  <si>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</si>
  <si>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</si>
  <si>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</si>
  <si>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</si>
  <si>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</si>
  <si>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</si>
  <si>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</si>
  <si>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</si>
  <si>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</si>
  <si>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</si>
  <si>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</si>
  <si>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</si>
  <si>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</si>
  <si>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</si>
  <si>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</si>
  <si>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</si>
  <si>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</si>
  <si>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</si>
  <si>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</si>
  <si>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</si>
  <si>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</si>
  <si>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</si>
  <si>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</si>
  <si>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</si>
  <si>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</si>
  <si>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</si>
  <si>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</si>
  <si>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</si>
  <si>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</si>
  <si>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</si>
  <si>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</si>
  <si>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</si>
  <si>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</si>
  <si>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</si>
  <si>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</si>
  <si>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</si>
  <si>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</si>
  <si>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</si>
  <si>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</si>
  <si>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</si>
  <si>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</si>
  <si>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</si>
  <si>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</si>
  <si>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</si>
  <si>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</si>
  <si>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</si>
  <si>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</si>
  <si>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</si>
  <si>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</si>
  <si>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</si>
  <si>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</si>
  <si>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</si>
  <si>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</si>
  <si>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</si>
  <si>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</si>
  <si>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</si>
  <si>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</si>
  <si>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</si>
  <si>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</si>
  <si>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</si>
  <si>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</si>
  <si>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</si>
  <si>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</si>
  <si>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</si>
  <si>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</si>
  <si>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</si>
  <si>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</si>
  <si>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</si>
  <si>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</si>
  <si>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</si>
  <si>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</si>
  <si>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</si>
  <si>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</si>
  <si>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</si>
  <si>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</si>
  <si>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</si>
  <si>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</si>
  <si>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</si>
  <si>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</si>
  <si>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</si>
  <si>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</si>
  <si>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</si>
  <si>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</si>
  <si>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</si>
  <si>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</si>
  <si>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</si>
  <si>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</si>
  <si>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</si>
  <si>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</si>
  <si>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</si>
  <si>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</si>
  <si>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</si>
  <si>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</si>
  <si>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</si>
  <si>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</si>
  <si>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</si>
  <si>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</si>
  <si>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</si>
  <si>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</si>
  <si>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</si>
  <si>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</si>
  <si>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</si>
  <si>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</si>
  <si>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</si>
  <si>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</si>
  <si>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</si>
  <si>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</si>
  <si>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</si>
  <si>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</si>
  <si>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</si>
  <si>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</si>
  <si>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</si>
  <si>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</si>
  <si>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</si>
  <si>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</si>
  <si>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</si>
  <si>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</si>
  <si>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</si>
  <si>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</si>
  <si>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</si>
  <si>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</si>
  <si>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</si>
  <si>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</si>
  <si>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</si>
  <si>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</si>
  <si>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</si>
  <si>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</si>
  <si>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</si>
  <si>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</si>
  <si>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</si>
  <si>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</si>
  <si>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</si>
  <si>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</si>
  <si>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</si>
  <si>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</si>
  <si>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</si>
  <si>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</si>
  <si>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</si>
  <si>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</si>
  <si>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</si>
  <si>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</si>
  <si>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</si>
  <si>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</si>
  <si>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</si>
  <si>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</si>
  <si>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</si>
  <si>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</si>
  <si>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</si>
  <si>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</si>
  <si>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</si>
  <si>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</si>
  <si>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</si>
  <si>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</si>
  <si>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</si>
  <si>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</si>
  <si>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</si>
  <si>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</si>
  <si>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</si>
  <si>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</si>
  <si>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</si>
  <si>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</si>
  <si>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</si>
  <si>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</si>
  <si>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</si>
  <si>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</si>
  <si>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</si>
  <si>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</si>
  <si>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</si>
  <si>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</si>
  <si>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</si>
  <si>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</si>
  <si>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</si>
  <si>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</si>
  <si>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</si>
  <si>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</si>
  <si>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</si>
  <si>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</si>
  <si>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</si>
  <si>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</si>
  <si>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</si>
  <si>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</si>
  <si>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</si>
  <si>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</si>
  <si>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</si>
  <si>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</si>
  <si>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</si>
  <si>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</si>
  <si>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</si>
  <si>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</si>
  <si>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</si>
  <si>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</si>
  <si>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</si>
  <si>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</si>
  <si>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</si>
  <si>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</si>
  <si>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</si>
  <si>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</si>
  <si>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</si>
  <si>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</si>
  <si>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</si>
  <si>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</si>
  <si>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</si>
  <si>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</si>
  <si>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</si>
  <si>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</si>
  <si>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</si>
  <si>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</si>
  <si>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</si>
  <si>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</si>
  <si>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</si>
  <si>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</si>
  <si>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</si>
  <si>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</si>
  <si>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</si>
  <si>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</si>
  <si>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</si>
  <si>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</si>
  <si>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</si>
  <si>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</si>
  <si>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</si>
  <si>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</si>
  <si>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</si>
  <si>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</si>
  <si>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</si>
  <si>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</si>
  <si>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</si>
  <si>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</si>
  <si>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</si>
  <si>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</si>
  <si>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</si>
  <si>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</si>
  <si>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</si>
  <si>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</si>
  <si>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</si>
  <si>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</si>
  <si>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</si>
  <si>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</si>
  <si>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</si>
  <si>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</si>
  <si>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</si>
  <si>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</si>
  <si>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</si>
  <si>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</si>
  <si>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</si>
  <si>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</si>
  <si>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</si>
  <si>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</si>
  <si>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</si>
  <si>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</si>
  <si>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</si>
  <si>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</si>
  <si>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</si>
  <si>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</si>
  <si>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</si>
  <si>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</si>
  <si>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</si>
  <si>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</si>
  <si>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</si>
  <si>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</si>
  <si>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</si>
  <si>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</si>
  <si>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</si>
  <si>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</si>
  <si>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</si>
  <si>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</si>
  <si>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</si>
  <si>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</si>
  <si>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</si>
  <si>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</si>
  <si>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</si>
  <si>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</si>
  <si>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</si>
  <si>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</si>
  <si>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</si>
  <si>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</si>
  <si>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</si>
  <si>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</si>
  <si>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</si>
  <si>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</si>
  <si>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</si>
  <si>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</si>
  <si>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</si>
  <si>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</si>
  <si>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</si>
  <si>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</si>
  <si>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</si>
  <si>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</si>
  <si>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</si>
  <si>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</si>
  <si>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</si>
  <si>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</si>
  <si>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</si>
  <si>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</si>
  <si>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</si>
  <si>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</si>
  <si>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</si>
  <si>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</si>
  <si>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</si>
  <si>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</si>
  <si>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</si>
  <si>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</si>
  <si>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</si>
  <si>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</si>
  <si>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</si>
  <si>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</si>
  <si>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</si>
  <si>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</si>
  <si>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</si>
  <si>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</si>
  <si>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</si>
  <si>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</si>
  <si>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</si>
  <si>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</si>
  <si>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</si>
  <si>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</si>
  <si>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</si>
  <si>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</si>
  <si>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</si>
  <si>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</si>
  <si>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</si>
  <si>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</si>
  <si>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</si>
  <si>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</si>
  <si>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</si>
  <si>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</si>
  <si>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</si>
  <si>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</si>
  <si>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</si>
  <si>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</si>
  <si>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</si>
  <si>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</si>
  <si>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</si>
  <si>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</si>
  <si>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</si>
  <si>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</si>
  <si>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</si>
  <si>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</si>
  <si>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</si>
  <si>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</si>
  <si>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</si>
  <si>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</si>
  <si>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</si>
  <si>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</si>
  <si>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</si>
  <si>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</si>
  <si>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</si>
  <si>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</si>
  <si>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</si>
  <si>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</si>
  <si>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</si>
  <si>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</si>
  <si>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</si>
  <si>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</si>
  <si>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</si>
  <si>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</si>
  <si>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</si>
  <si>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</si>
  <si>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</si>
  <si>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</si>
  <si>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</si>
  <si>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</si>
  <si>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</si>
  <si>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</si>
  <si>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</si>
  <si>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</si>
  <si>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</si>
  <si>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</si>
  <si>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</si>
  <si>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</si>
  <si>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</si>
  <si>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</si>
  <si>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</si>
  <si>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</si>
  <si>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</si>
  <si>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</si>
  <si>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</si>
  <si>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</si>
  <si>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</si>
  <si>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</si>
  <si>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</si>
  <si>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</si>
  <si>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</si>
  <si>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</si>
  <si>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</si>
  <si>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</si>
  <si>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</si>
  <si>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</si>
  <si>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</si>
  <si>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</si>
  <si>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</si>
  <si>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</si>
  <si>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</si>
  <si>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</si>
  <si>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</si>
  <si>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</si>
  <si>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</si>
  <si>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</si>
  <si>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</si>
  <si>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</si>
  <si>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</si>
  <si>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</si>
  <si>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</si>
  <si>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</si>
  <si>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</si>
  <si>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</si>
  <si>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</si>
  <si>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</si>
  <si>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</si>
  <si>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</si>
  <si>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</si>
  <si>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</si>
  <si>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</si>
  <si>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</si>
  <si>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</si>
  <si>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</si>
  <si>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</si>
  <si>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</si>
  <si>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</si>
  <si>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</si>
  <si>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</si>
  <si>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</si>
  <si>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</si>
  <si>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</si>
  <si>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</si>
  <si>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</si>
  <si>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</si>
  <si>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</si>
  <si>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</si>
  <si>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</si>
  <si>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</si>
  <si>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</si>
  <si>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</si>
  <si>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</si>
  <si>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</si>
  <si>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</si>
  <si>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</si>
  <si>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</si>
  <si>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</si>
  <si>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</si>
  <si>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</si>
  <si>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</si>
  <si>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</si>
  <si>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</si>
  <si>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</si>
  <si>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</si>
  <si>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</si>
  <si>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</si>
  <si>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</si>
  <si>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</si>
  <si>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</si>
  <si>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</si>
  <si>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</si>
  <si>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</si>
  <si>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</si>
  <si>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</si>
  <si>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</si>
  <si>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</si>
  <si>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</si>
  <si>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</si>
  <si>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</si>
  <si>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</si>
  <si>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</si>
  <si>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</si>
  <si>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</si>
  <si>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</si>
  <si>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</si>
  <si>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</si>
  <si>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</si>
  <si>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</si>
  <si>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</si>
  <si>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</si>
  <si>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</si>
  <si>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</si>
  <si>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</si>
  <si>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</si>
  <si>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</si>
  <si>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</si>
  <si>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</si>
  <si>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</si>
  <si>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</si>
  <si>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</si>
  <si>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</si>
  <si>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</si>
  <si>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</si>
  <si>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</si>
  <si>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</si>
  <si>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</si>
  <si>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</si>
  <si>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</si>
  <si>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</si>
  <si>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</si>
  <si>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</si>
  <si>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</si>
  <si>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</si>
  <si>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</si>
  <si>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</si>
  <si>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</si>
  <si>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</si>
  <si>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</si>
  <si>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</si>
  <si>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</si>
  <si>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</si>
  <si>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</si>
  <si>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</si>
  <si>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</si>
  <si>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</si>
  <si>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</si>
  <si>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</si>
  <si>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</si>
  <si>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</si>
  <si>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</si>
  <si>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</si>
  <si>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</si>
  <si>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</si>
  <si>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</si>
  <si>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</si>
  <si>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</si>
  <si>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</si>
  <si>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</si>
  <si>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</si>
  <si>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</si>
  <si>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</si>
  <si>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</si>
  <si>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</si>
  <si>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</si>
  <si>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</si>
  <si>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</si>
  <si>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</si>
  <si>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</si>
  <si>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</si>
  <si>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</si>
  <si>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</si>
  <si>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</si>
  <si>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</si>
  <si>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</si>
  <si>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</si>
  <si>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</si>
  <si>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</si>
  <si>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</si>
  <si>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</si>
  <si>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</si>
  <si>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</si>
  <si>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</si>
  <si>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</si>
  <si>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</si>
  <si>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</si>
  <si>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</si>
  <si>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</si>
  <si>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</si>
  <si>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</si>
  <si>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</si>
  <si>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</si>
  <si>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</si>
  <si>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</si>
  <si>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</si>
  <si>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</si>
  <si>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</si>
  <si>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</si>
  <si>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</si>
  <si>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</si>
  <si>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</si>
  <si>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</si>
  <si>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</si>
  <si>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</si>
  <si>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</si>
  <si>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</si>
  <si>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</si>
  <si>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</si>
  <si>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</si>
  <si>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</si>
  <si>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</si>
  <si>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</si>
  <si>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</si>
  <si>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</si>
  <si>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</si>
  <si>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</si>
  <si>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</si>
  <si>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</si>
  <si>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</si>
  <si>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</si>
  <si>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</si>
  <si>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</si>
  <si>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</si>
  <si>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</si>
  <si>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</si>
  <si>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</si>
  <si>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</si>
  <si>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</si>
  <si>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</si>
  <si>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</si>
  <si>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</si>
  <si>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</si>
  <si>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</si>
  <si>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</si>
  <si>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</si>
  <si>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</si>
  <si>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</si>
  <si>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</si>
  <si>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</si>
  <si>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</si>
  <si>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</si>
  <si>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</si>
  <si>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</si>
  <si>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</si>
  <si>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</si>
  <si>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</si>
  <si>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</si>
  <si>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</si>
  <si>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</si>
  <si>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</si>
  <si>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</si>
  <si>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</si>
  <si>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</si>
  <si>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</si>
  <si>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</si>
  <si>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</si>
  <si>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</si>
  <si>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</si>
  <si>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</si>
  <si>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</si>
  <si>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</si>
  <si>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</si>
  <si>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</si>
  <si>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</si>
  <si>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</si>
  <si>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</si>
  <si>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</si>
  <si>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</si>
  <si>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</si>
  <si>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</si>
  <si>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</si>
  <si>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</si>
  <si>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</si>
  <si>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</si>
  <si>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</si>
  <si>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</si>
  <si>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</si>
  <si>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</si>
  <si>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</si>
  <si>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</si>
  <si>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</si>
  <si>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</si>
  <si>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</si>
  <si>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</si>
  <si>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</si>
  <si>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</si>
  <si>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</si>
  <si>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</si>
  <si>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</si>
  <si>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</si>
  <si>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</si>
  <si>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</si>
  <si>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</si>
  <si>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</si>
  <si>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</si>
  <si>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</si>
  <si>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</si>
  <si>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</si>
  <si>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</si>
  <si>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</si>
  <si>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</si>
  <si>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</si>
  <si>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</si>
  <si>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</si>
  <si>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</si>
  <si>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</si>
  <si>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</si>
  <si>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</si>
  <si>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</si>
  <si>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</si>
  <si>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</si>
  <si>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</si>
  <si>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</si>
  <si>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</si>
  <si>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</si>
  <si>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</si>
  <si>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</si>
  <si>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</si>
  <si>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</si>
  <si>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</si>
  <si>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</si>
  <si>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</si>
  <si>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</si>
  <si>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</si>
  <si>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</si>
  <si>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</si>
  <si>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</si>
  <si>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</si>
  <si>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</si>
  <si>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</si>
  <si>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</si>
  <si>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</si>
  <si>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</si>
  <si>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</si>
  <si>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</si>
  <si>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</si>
  <si>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</si>
  <si>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</si>
  <si>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</si>
  <si>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</si>
  <si>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</si>
  <si>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</si>
  <si>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</si>
  <si>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</si>
  <si>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</si>
  <si>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</si>
  <si>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</si>
  <si>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</si>
  <si>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</si>
  <si>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</si>
  <si>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</si>
  <si>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</si>
  <si>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</si>
  <si>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</si>
  <si>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</si>
  <si>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</si>
  <si>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</si>
  <si>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</si>
  <si>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</si>
  <si>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</si>
  <si>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</si>
  <si>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</si>
  <si>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</si>
  <si>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</si>
  <si>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</si>
  <si>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</si>
  <si>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</si>
  <si>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</si>
  <si>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</si>
  <si>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</si>
  <si>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</si>
  <si>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</si>
  <si>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</si>
  <si>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</si>
  <si>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</si>
  <si>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</si>
  <si>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</si>
  <si>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</si>
  <si>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</si>
  <si>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</si>
  <si>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</si>
  <si>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</si>
  <si>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</si>
  <si>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</si>
  <si>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</si>
  <si>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</si>
  <si>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</si>
  <si>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</si>
  <si>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</si>
  <si>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</si>
  <si>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</si>
  <si>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</si>
  <si>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</si>
  <si>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</si>
  <si>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</si>
  <si>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</si>
  <si>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</si>
  <si>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</si>
  <si>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</si>
  <si>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</si>
  <si>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</si>
  <si>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</si>
  <si>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</si>
  <si>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</si>
  <si>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</si>
  <si>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</si>
  <si>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</si>
  <si>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</si>
  <si>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</si>
  <si>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</si>
  <si>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</si>
  <si>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</si>
  <si>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</si>
  <si>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</si>
  <si>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</si>
  <si>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</si>
  <si>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</si>
  <si>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</si>
  <si>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</si>
  <si>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</si>
  <si>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</si>
  <si>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</si>
  <si>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</si>
  <si>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</si>
  <si>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</si>
  <si>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</si>
  <si>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</si>
  <si>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</si>
  <si>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</si>
  <si>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</si>
  <si>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</si>
  <si>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</si>
  <si>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</si>
  <si>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</si>
  <si>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</si>
  <si>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</si>
  <si>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</si>
  <si>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</si>
  <si>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</si>
  <si>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</si>
  <si>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</si>
  <si>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</si>
  <si>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</si>
  <si>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</si>
  <si>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</si>
  <si>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</si>
  <si>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</si>
  <si>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</si>
  <si>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</si>
  <si>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</si>
  <si>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</si>
  <si>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</si>
  <si>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</si>
  <si>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</si>
  <si>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</si>
  <si>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</si>
  <si>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</si>
  <si>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</si>
  <si>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</si>
  <si>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</si>
  <si>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</si>
  <si>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</si>
  <si>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</si>
  <si>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</si>
  <si>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</si>
  <si>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</si>
  <si>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</si>
  <si>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</si>
  <si>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</si>
  <si>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</si>
  <si>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</si>
  <si>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</si>
  <si>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</si>
  <si>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</si>
  <si>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</si>
  <si>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</si>
  <si>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</si>
  <si>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</si>
  <si>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</si>
  <si>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</si>
  <si>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</si>
  <si>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</si>
  <si>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</si>
  <si>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</si>
  <si>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</si>
  <si>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</si>
  <si>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</si>
  <si>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</si>
  <si>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</si>
  <si>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</si>
  <si>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</si>
  <si>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</si>
  <si>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</si>
  <si>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</si>
  <si>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</si>
  <si>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</si>
  <si>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</si>
  <si>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</si>
  <si>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</si>
  <si>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</si>
  <si>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</si>
  <si>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</si>
  <si>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</si>
  <si>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</si>
  <si>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</si>
  <si>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</si>
  <si>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</si>
  <si>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</si>
  <si>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</si>
  <si>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</si>
  <si>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</si>
  <si>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</si>
  <si>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</si>
  <si>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</si>
  <si>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</si>
  <si>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</si>
  <si>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</si>
  <si>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</si>
  <si>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</si>
  <si>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</si>
  <si>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</si>
  <si>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</si>
  <si>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</si>
  <si>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</si>
  <si>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</si>
  <si>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</si>
  <si>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</si>
  <si>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</si>
  <si>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</si>
  <si>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</si>
  <si>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</si>
  <si>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</si>
  <si>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</si>
  <si>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</si>
  <si>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</si>
  <si>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</si>
  <si>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</si>
  <si>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</si>
  <si>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</si>
  <si>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</si>
  <si>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</si>
  <si>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</si>
  <si>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</si>
  <si>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</si>
  <si>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</si>
  <si>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</si>
  <si>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</si>
  <si>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</si>
  <si>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</si>
  <si>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</si>
  <si>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</si>
  <si>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</si>
  <si>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</si>
  <si>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</si>
  <si>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</si>
  <si>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</si>
  <si>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</si>
  <si>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</si>
  <si>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</si>
  <si>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</si>
  <si>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</si>
  <si>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</si>
  <si>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</si>
  <si>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</si>
  <si>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</si>
  <si>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</si>
  <si>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</si>
  <si>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</si>
  <si>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</si>
  <si>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</si>
  <si>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</si>
  <si>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</si>
  <si>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</si>
  <si>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</si>
  <si>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</si>
  <si>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</si>
  <si>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</si>
  <si>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</si>
  <si>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</si>
  <si>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</si>
  <si>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</si>
  <si>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</si>
  <si>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</si>
  <si>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</si>
  <si>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</si>
  <si>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</si>
  <si>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</si>
  <si>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</si>
  <si>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</si>
  <si>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</si>
  <si>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</si>
  <si>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</si>
  <si>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</si>
  <si>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</si>
  <si>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</si>
  <si>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</si>
  <si>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</si>
  <si>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</si>
  <si>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</si>
  <si>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</si>
  <si>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</si>
  <si>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</si>
  <si>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</si>
  <si>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</si>
  <si>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</si>
  <si>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</si>
  <si>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</si>
  <si>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</si>
  <si>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</si>
  <si>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</si>
  <si>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</si>
  <si>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</si>
  <si>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</si>
  <si>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</si>
  <si>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</si>
  <si>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</si>
  <si>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</si>
  <si>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</si>
  <si>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</si>
  <si>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</si>
  <si>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</si>
  <si>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</si>
  <si>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</si>
  <si>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</si>
  <si>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</si>
  <si>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</si>
  <si>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</si>
  <si>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</si>
  <si>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</si>
  <si>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</si>
  <si>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</si>
  <si>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</si>
  <si>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</si>
  <si>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</si>
  <si>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</si>
  <si>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</si>
  <si>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</si>
  <si>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</si>
  <si>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</si>
  <si>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</si>
  <si>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</si>
  <si>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</si>
  <si>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</si>
  <si>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</si>
  <si>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</si>
  <si>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</si>
  <si>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</si>
  <si>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</si>
  <si>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</si>
  <si>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</si>
  <si>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</si>
  <si>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</si>
  <si>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</si>
  <si>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</si>
  <si>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</si>
  <si>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</si>
  <si>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</si>
  <si>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</si>
  <si>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</si>
  <si>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</si>
  <si>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</si>
  <si>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</si>
  <si>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</si>
  <si>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</si>
  <si>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</si>
  <si>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</si>
  <si>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</si>
  <si>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</si>
  <si>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</si>
  <si>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</si>
  <si>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</si>
  <si>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</si>
  <si>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</si>
  <si>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</si>
  <si>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</si>
  <si>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</si>
  <si>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</si>
  <si>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</si>
  <si>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</si>
  <si>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</si>
  <si>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</si>
  <si>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</si>
  <si>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</si>
  <si>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</si>
  <si>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</si>
  <si>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</si>
  <si>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</si>
  <si>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</si>
  <si>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</si>
  <si>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</si>
  <si>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</si>
  <si>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</si>
  <si>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</si>
  <si>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</si>
  <si>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</si>
  <si>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</si>
  <si>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</si>
  <si>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</si>
  <si>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</si>
  <si>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</si>
  <si>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</si>
  <si>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</si>
  <si>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</si>
  <si>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</si>
  <si>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</si>
  <si>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</si>
  <si>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</si>
  <si>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</si>
  <si>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</si>
  <si>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</si>
  <si>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</si>
  <si>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</si>
  <si>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</si>
  <si>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</si>
  <si>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</si>
  <si>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</si>
  <si>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</si>
  <si>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</si>
  <si>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</si>
  <si>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</si>
  <si>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</si>
  <si>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</si>
  <si>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</si>
  <si>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</si>
  <si>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</si>
  <si>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</si>
  <si>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</si>
  <si>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</si>
  <si>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</si>
  <si>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</si>
  <si>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</si>
  <si>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</si>
  <si>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</si>
  <si>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</si>
  <si>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</si>
  <si>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</si>
  <si>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</si>
  <si>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</si>
  <si>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</si>
  <si>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</si>
  <si>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</si>
  <si>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</si>
  <si>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</si>
  <si>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</si>
  <si>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</si>
  <si>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</si>
  <si>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</si>
  <si>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</si>
  <si>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</si>
  <si>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</si>
  <si>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</si>
  <si>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</si>
  <si>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</si>
  <si>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</si>
  <si>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</si>
  <si>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</si>
  <si>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</si>
  <si>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</si>
  <si>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</si>
  <si>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</si>
  <si>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</si>
  <si>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</si>
  <si>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</si>
  <si>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</si>
  <si>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</si>
  <si>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</si>
  <si>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</si>
  <si>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</si>
  <si>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</si>
  <si>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</si>
  <si>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</si>
  <si>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</si>
  <si>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</si>
  <si>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</si>
  <si>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</si>
  <si>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</si>
  <si>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</si>
  <si>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</si>
  <si>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</si>
  <si>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</si>
  <si>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</si>
  <si>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</si>
  <si>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</si>
  <si>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</si>
  <si>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</si>
  <si>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</si>
  <si>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</si>
  <si>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</si>
  <si>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</si>
  <si>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</si>
  <si>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</si>
  <si>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</si>
  <si>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</si>
  <si>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</si>
  <si>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</si>
  <si>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</si>
  <si>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</si>
  <si>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</si>
  <si>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</si>
  <si>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</si>
  <si>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</si>
  <si>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</si>
  <si>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</si>
  <si>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</si>
  <si>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</si>
  <si>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</si>
  <si>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</si>
  <si>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</si>
  <si>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</si>
  <si>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</si>
  <si>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</si>
  <si>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</si>
  <si>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</si>
  <si>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</si>
  <si>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</si>
  <si>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</si>
  <si>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</si>
  <si>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</si>
  <si>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</si>
  <si>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</si>
  <si>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</si>
  <si>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</si>
  <si>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</si>
  <si>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</si>
  <si>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</si>
  <si>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</si>
  <si>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</si>
  <si>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</si>
  <si>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</si>
  <si>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</si>
  <si>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</si>
  <si>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</si>
  <si>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</si>
  <si>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</si>
  <si>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</si>
  <si>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</si>
  <si>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</si>
  <si>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</si>
  <si>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</si>
  <si>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</si>
  <si>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</si>
  <si>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</si>
  <si>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</si>
  <si>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</si>
  <si>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</si>
  <si>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</si>
  <si>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</si>
  <si>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</si>
  <si>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</si>
  <si>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</si>
  <si>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</si>
  <si>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</si>
  <si>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</si>
  <si>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</si>
  <si>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</si>
  <si>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</si>
  <si>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</si>
  <si>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</si>
  <si>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</si>
  <si>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</si>
  <si>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</si>
  <si>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</si>
  <si>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</si>
  <si>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</si>
  <si>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</si>
  <si>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</si>
  <si>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</si>
  <si>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</si>
  <si>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</si>
  <si>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</si>
  <si>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</si>
  <si>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</si>
  <si>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</si>
  <si>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</si>
  <si>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</si>
  <si>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</si>
  <si>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</si>
  <si>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</si>
  <si>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</si>
  <si>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</si>
  <si>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</si>
  <si>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</si>
  <si>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</si>
  <si>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</si>
  <si>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</si>
  <si>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</si>
  <si>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</si>
  <si>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</si>
  <si>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</si>
  <si>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</si>
  <si>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</si>
  <si>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</si>
  <si>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</si>
  <si>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</si>
  <si>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</si>
  <si>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</si>
  <si>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</si>
  <si>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</si>
  <si>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</si>
  <si>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</si>
  <si>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</si>
  <si>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</si>
  <si>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</si>
  <si>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</si>
  <si>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</si>
  <si>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</si>
  <si>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</si>
  <si>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</si>
  <si>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</si>
  <si>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</si>
  <si>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</si>
  <si>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</si>
  <si>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</si>
  <si>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</si>
  <si>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</si>
  <si>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</si>
  <si>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</si>
  <si>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</si>
  <si>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</si>
  <si>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</si>
  <si>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</si>
  <si>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</si>
  <si>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</si>
  <si>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</si>
  <si>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</si>
  <si>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</si>
  <si>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</si>
  <si>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</si>
  <si>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</si>
  <si>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</si>
  <si>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</si>
  <si>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</si>
  <si>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</si>
  <si>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</si>
  <si>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</si>
  <si>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</si>
  <si>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</si>
  <si>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</si>
  <si>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</si>
  <si>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</si>
  <si>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</si>
  <si>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</si>
  <si>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</si>
  <si>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</si>
  <si>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</si>
  <si>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</si>
  <si>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</si>
  <si>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</si>
  <si>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</si>
  <si>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</si>
  <si>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</si>
  <si>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</si>
  <si>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</si>
  <si>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</si>
  <si>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</si>
  <si>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</si>
  <si>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</si>
  <si>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</si>
  <si>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</si>
  <si>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</si>
  <si>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</si>
  <si>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</si>
  <si>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</si>
  <si>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</si>
  <si>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</si>
  <si>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</si>
  <si>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</si>
  <si>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</si>
  <si>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</si>
  <si>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</si>
  <si>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</si>
  <si>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</si>
  <si>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</si>
  <si>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</si>
  <si>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</si>
  <si>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</si>
  <si>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</si>
  <si>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</si>
  <si>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</si>
  <si>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</si>
  <si>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</si>
  <si>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</si>
  <si>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</si>
  <si>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</si>
  <si>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</si>
  <si>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</si>
  <si>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</si>
  <si>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</si>
  <si>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</si>
  <si>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</si>
  <si>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</si>
  <si>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</si>
  <si>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</si>
  <si>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</si>
  <si>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</si>
  <si>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</si>
  <si>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</si>
  <si>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</si>
  <si>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</si>
  <si>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</si>
  <si>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</si>
  <si>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</si>
  <si>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</si>
  <si>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</si>
  <si>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</si>
  <si>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</si>
  <si>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</si>
  <si>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</si>
  <si>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</si>
  <si>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</si>
  <si>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</si>
  <si>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</si>
  <si>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</si>
  <si>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</si>
  <si>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</si>
  <si>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</si>
  <si>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</si>
  <si>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</si>
  <si>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</si>
  <si>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</si>
  <si>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</si>
  <si>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</si>
  <si>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</si>
  <si>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</si>
  <si>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</si>
  <si>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</si>
  <si>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</si>
  <si>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</si>
  <si>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</si>
  <si>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</si>
  <si>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</si>
  <si>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</si>
  <si>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</si>
  <si>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</si>
  <si>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</si>
  <si>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</si>
  <si>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</si>
  <si>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</si>
  <si>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</si>
  <si>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</si>
  <si>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</si>
  <si>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</si>
  <si>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</si>
  <si>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</si>
  <si>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</si>
  <si>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</si>
  <si>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</si>
  <si>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</si>
  <si>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</si>
  <si>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</si>
  <si>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</si>
  <si>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</si>
  <si>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</si>
  <si>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</si>
  <si>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</si>
  <si>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</si>
  <si>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</si>
  <si>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</si>
  <si>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</si>
  <si>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</si>
  <si>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</si>
  <si>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</si>
  <si>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</si>
  <si>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</si>
  <si>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</si>
  <si>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</si>
  <si>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</si>
  <si>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</si>
  <si>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</si>
  <si>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</si>
  <si>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</si>
  <si>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</si>
  <si>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</si>
  <si>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</si>
  <si>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</si>
  <si>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</si>
  <si>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</si>
  <si>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</si>
  <si>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</si>
  <si>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</si>
  <si>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</si>
  <si>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</si>
  <si>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</si>
  <si>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</si>
  <si>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</si>
  <si>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</si>
  <si>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</si>
  <si>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</si>
  <si>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</si>
  <si>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</si>
  <si>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</si>
  <si>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</si>
  <si>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</si>
  <si>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</si>
  <si>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</si>
  <si>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</si>
  <si>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</si>
  <si>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</si>
  <si>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</si>
  <si>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</si>
  <si>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</si>
  <si>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</si>
  <si>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</si>
  <si>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</si>
  <si>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</si>
  <si>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</si>
  <si>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</si>
  <si>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</si>
  <si>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</si>
  <si>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</si>
  <si>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</si>
  <si>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</si>
  <si>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</si>
  <si>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</si>
  <si>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</si>
  <si>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</si>
  <si>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</si>
  <si>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</si>
  <si>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</si>
  <si>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</si>
  <si>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</si>
  <si>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</si>
  <si>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</si>
  <si>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</si>
  <si>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</si>
  <si>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</si>
  <si>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</si>
  <si>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</si>
  <si>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</si>
  <si>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</si>
  <si>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</si>
  <si>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</si>
  <si>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</si>
  <si>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</si>
  <si>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</si>
  <si>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</si>
  <si>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</si>
  <si>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</si>
  <si>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</si>
  <si>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</si>
  <si>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</si>
  <si>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</si>
  <si>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</si>
  <si>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</si>
  <si>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</si>
  <si>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</si>
  <si>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</si>
  <si>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</si>
  <si>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</si>
  <si>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</si>
  <si>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</si>
  <si>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</si>
  <si>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</si>
  <si>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</si>
  <si>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</si>
  <si>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</si>
  <si>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</si>
  <si>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</si>
  <si>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</si>
  <si>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</si>
  <si>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</si>
  <si>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</si>
  <si>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</si>
  <si>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</si>
  <si>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</si>
  <si>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</si>
  <si>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</si>
  <si>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</si>
  <si>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</si>
  <si>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</si>
  <si>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</si>
  <si>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</si>
  <si>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</si>
  <si>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</si>
  <si>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</si>
  <si>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</si>
  <si>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</si>
  <si>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</si>
  <si>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</si>
  <si>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</si>
  <si>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</si>
  <si>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</si>
  <si>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</si>
  <si>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</si>
  <si>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</si>
  <si>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</si>
  <si>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</si>
  <si>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</si>
  <si>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</si>
  <si>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</si>
  <si>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</si>
  <si>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</si>
  <si>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</si>
  <si>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</si>
  <si>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</si>
  <si>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</si>
  <si>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</si>
  <si>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</si>
  <si>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</si>
  <si>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</si>
  <si>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</si>
  <si>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</si>
  <si>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</si>
  <si>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</si>
  <si>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</si>
  <si>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</si>
  <si>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</si>
  <si>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</si>
  <si>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</si>
  <si>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</si>
  <si>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</si>
  <si>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</si>
  <si>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</si>
  <si>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</si>
  <si>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</si>
  <si>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</si>
  <si>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</si>
  <si>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</si>
  <si>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</si>
  <si>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</si>
  <si>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</si>
  <si>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</si>
  <si>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</si>
  <si>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</si>
  <si>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</si>
  <si>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</si>
  <si>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</si>
  <si>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</si>
  <si>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</si>
  <si>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</si>
  <si>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</si>
  <si>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</si>
  <si>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</si>
  <si>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</si>
  <si>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</si>
  <si>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</si>
  <si>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</si>
  <si>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</si>
  <si>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</si>
  <si>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</si>
  <si>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</si>
  <si>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</si>
  <si>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</si>
  <si>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</si>
  <si>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</si>
  <si>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</si>
  <si>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</si>
  <si>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</si>
  <si>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</si>
  <si>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</si>
  <si>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</si>
  <si>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</si>
  <si>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</si>
  <si>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</si>
  <si>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</si>
  <si>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</si>
  <si>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</si>
  <si>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</si>
  <si>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</si>
  <si>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</si>
  <si>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</si>
  <si>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</si>
  <si>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</si>
  <si>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</si>
  <si>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</si>
  <si>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</si>
  <si>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</si>
  <si>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</si>
  <si>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</si>
  <si>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</si>
  <si>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</si>
  <si>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</si>
  <si>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</si>
  <si>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</si>
  <si>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</si>
  <si>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</si>
  <si>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</si>
  <si>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</si>
  <si>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</si>
  <si>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</si>
  <si>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</si>
  <si>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</si>
  <si>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</si>
  <si>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</si>
  <si>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</si>
  <si>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</si>
  <si>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</si>
  <si>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</si>
  <si>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</si>
  <si>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</si>
  <si>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</si>
  <si>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</si>
  <si>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</si>
  <si>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</si>
  <si>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</si>
  <si>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</si>
  <si>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</si>
  <si>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</si>
  <si>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</si>
  <si>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</si>
  <si>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</si>
  <si>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</si>
  <si>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</si>
  <si>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</si>
  <si>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</si>
  <si>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</si>
  <si>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</si>
  <si>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</si>
  <si>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</si>
  <si>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</si>
  <si>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</si>
  <si>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</si>
  <si>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</si>
  <si>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</si>
  <si>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</si>
  <si>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</si>
  <si>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</si>
  <si>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</si>
  <si>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</si>
  <si>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</si>
  <si>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</si>
  <si>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</si>
  <si>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</si>
  <si>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</si>
  <si>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</si>
  <si>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</si>
  <si>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</si>
  <si>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</si>
  <si>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</si>
  <si>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</si>
  <si>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</si>
  <si>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</si>
  <si>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</si>
  <si>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</si>
  <si>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</si>
  <si>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</si>
  <si>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</si>
  <si>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</si>
  <si>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</si>
  <si>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</si>
  <si>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</si>
  <si>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</si>
  <si>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</si>
  <si>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</si>
  <si>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</si>
  <si>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</si>
  <si>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</si>
  <si>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</si>
  <si>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</si>
  <si>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</si>
  <si>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</si>
  <si>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</si>
  <si>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</si>
  <si>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</si>
  <si>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</si>
  <si>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</si>
  <si>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</si>
  <si>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</si>
  <si>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</si>
  <si>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</si>
  <si>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</si>
  <si>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</si>
  <si>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</si>
  <si>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</si>
  <si>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</si>
  <si>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</si>
  <si>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</si>
  <si>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</si>
  <si>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</si>
  <si>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</si>
  <si>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</si>
  <si>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</si>
  <si>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</si>
  <si>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</si>
  <si>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</si>
  <si>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</si>
  <si>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</si>
  <si>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</si>
  <si>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</si>
  <si>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</si>
  <si>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</si>
  <si>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</si>
  <si>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</si>
  <si>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</si>
  <si>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</si>
  <si>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</si>
  <si>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</si>
  <si>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</si>
  <si>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</si>
  <si>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</si>
  <si>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</si>
  <si>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</si>
  <si>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</si>
  <si>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</si>
  <si>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</si>
  <si>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</si>
  <si>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</si>
  <si>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</si>
  <si>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</si>
  <si>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</si>
  <si>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</si>
  <si>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</si>
  <si>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</si>
  <si>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</si>
  <si>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</si>
  <si>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</si>
  <si>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</si>
  <si>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</si>
  <si>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</si>
  <si>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</si>
  <si>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</si>
  <si>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</si>
  <si>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</si>
  <si>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</si>
  <si>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</si>
  <si>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</si>
  <si>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</si>
  <si>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</si>
  <si>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</si>
  <si>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</si>
  <si>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</si>
  <si>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</si>
  <si>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</si>
  <si>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</si>
  <si>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</si>
  <si>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</si>
  <si>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</si>
  <si>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</si>
  <si>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</si>
  <si>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</si>
  <si>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</si>
  <si>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</si>
  <si>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</si>
  <si>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</si>
  <si>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</si>
  <si>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</si>
  <si>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</si>
  <si>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</si>
  <si>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</si>
  <si>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</si>
  <si>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</si>
  <si>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</si>
  <si>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</si>
  <si>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</si>
  <si>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</si>
  <si>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</si>
  <si>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</si>
  <si>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</si>
  <si>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</si>
  <si>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</si>
  <si>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</si>
  <si>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</si>
  <si>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</si>
  <si>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</si>
  <si>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</si>
  <si>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</si>
  <si>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</si>
  <si>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</si>
  <si>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</si>
  <si>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</si>
  <si>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</si>
  <si>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</si>
  <si>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</si>
  <si>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</si>
  <si>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</si>
  <si>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</si>
  <si>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</si>
  <si>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</si>
  <si>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</si>
  <si>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</si>
  <si>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</si>
  <si>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</si>
  <si>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</si>
  <si>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</si>
  <si>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</si>
  <si>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</si>
  <si>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</si>
  <si>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</si>
  <si>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</si>
  <si>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</si>
  <si>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</si>
  <si>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</si>
  <si>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</si>
  <si>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</si>
  <si>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</si>
  <si>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</si>
  <si>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</si>
  <si>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</si>
  <si>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</si>
  <si>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</si>
  <si>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</si>
  <si>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</si>
  <si>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</si>
  <si>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</si>
  <si>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</si>
  <si>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</si>
  <si>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</si>
  <si>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</si>
  <si>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</si>
  <si>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</si>
  <si>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</si>
  <si>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</si>
  <si>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</si>
  <si>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</si>
  <si>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</si>
  <si>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</si>
  <si>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</si>
  <si>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</si>
  <si>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</si>
  <si>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</si>
  <si>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</si>
  <si>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</si>
  <si>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</si>
  <si>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</si>
  <si>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</si>
  <si>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</si>
  <si>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</si>
  <si>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</si>
  <si>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</si>
  <si>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</si>
  <si>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</si>
  <si>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</si>
  <si>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</si>
  <si>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</si>
  <si>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</si>
  <si>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</si>
  <si>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</si>
  <si>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</si>
  <si>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</si>
  <si>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</si>
  <si>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</si>
  <si>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</si>
  <si>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</si>
  <si>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</si>
  <si>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</si>
  <si>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</si>
  <si>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</si>
  <si>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</si>
  <si>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</si>
  <si>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</si>
  <si>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</si>
  <si>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</si>
  <si>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</si>
  <si>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</si>
  <si>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</si>
  <si>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</si>
  <si>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</si>
  <si>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</si>
  <si>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</si>
  <si>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</si>
  <si>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</si>
  <si>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</si>
  <si>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</si>
  <si>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</si>
  <si>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</si>
  <si>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</si>
  <si>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</si>
  <si>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</si>
  <si>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</si>
  <si>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</si>
  <si>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</si>
  <si>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</si>
  <si>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</si>
  <si>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</si>
  <si>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</si>
  <si>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</si>
  <si>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</si>
  <si>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</si>
  <si>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</si>
  <si>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</si>
  <si>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</si>
  <si>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</si>
  <si>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</si>
  <si>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</si>
  <si>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</si>
  <si>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</si>
  <si>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</si>
  <si>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</si>
  <si>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</si>
  <si>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</si>
  <si>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</si>
  <si>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</si>
  <si>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</si>
  <si>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</si>
  <si>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</si>
  <si>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</si>
  <si>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</si>
  <si>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</si>
  <si>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</si>
  <si>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</si>
  <si>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</si>
  <si>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</si>
  <si>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</si>
  <si>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</si>
  <si>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</si>
  <si>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</si>
  <si>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</si>
  <si>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</si>
  <si>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</si>
  <si>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</si>
  <si>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</si>
  <si>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</si>
  <si>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</si>
  <si>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</si>
  <si>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</si>
  <si>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</si>
  <si>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</si>
  <si>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</si>
  <si>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</si>
  <si>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</si>
  <si>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</si>
  <si>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</si>
  <si>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</si>
  <si>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</si>
  <si>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</si>
  <si>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</si>
  <si>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</si>
  <si>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</si>
  <si>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</si>
  <si>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</si>
  <si>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</si>
  <si>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</si>
  <si>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</si>
  <si>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</si>
  <si>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</si>
  <si>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</si>
  <si>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</si>
  <si>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</si>
  <si>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</si>
  <si>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</si>
  <si>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</si>
  <si>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</si>
  <si>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</si>
  <si>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</si>
  <si>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</si>
  <si>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</si>
  <si>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</si>
  <si>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</si>
  <si>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</si>
  <si>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</si>
  <si>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</si>
  <si>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</si>
  <si>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</si>
  <si>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</si>
  <si>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</si>
  <si>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</si>
  <si>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</si>
  <si>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</si>
  <si>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</si>
  <si>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</si>
  <si>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</si>
  <si>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</si>
  <si>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</si>
  <si>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</si>
  <si>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</si>
  <si>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</si>
  <si>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</si>
  <si>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</si>
  <si>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</si>
  <si>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</si>
  <si>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</si>
  <si>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</si>
  <si>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</si>
  <si>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</si>
  <si>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</si>
  <si>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</si>
  <si>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</si>
  <si>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</si>
  <si>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</si>
  <si>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</si>
  <si>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</si>
  <si>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</si>
  <si>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</si>
  <si>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</si>
  <si>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</si>
  <si>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</si>
  <si>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</si>
  <si>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</si>
  <si>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</si>
  <si>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</si>
  <si>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</si>
  <si>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</si>
  <si>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</si>
  <si>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</si>
  <si>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</si>
  <si>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</si>
  <si>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</si>
  <si>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</si>
  <si>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</si>
  <si>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</si>
  <si>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</si>
  <si>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</si>
  <si>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</si>
  <si>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</si>
  <si>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</si>
  <si>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</si>
  <si>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</si>
  <si>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</si>
  <si>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</si>
  <si>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</si>
  <si>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</si>
  <si>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</si>
  <si>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</si>
  <si>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</si>
  <si>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</si>
  <si>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</si>
  <si>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</si>
  <si>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</si>
  <si>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</si>
  <si>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</si>
  <si>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</si>
  <si>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</si>
  <si>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</si>
  <si>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</si>
  <si>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</si>
  <si>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</si>
  <si>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</si>
  <si>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</si>
  <si>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</si>
  <si>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</si>
  <si>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</si>
  <si>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</si>
  <si>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</si>
  <si>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</si>
  <si>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</si>
  <si>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</si>
  <si>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</si>
  <si>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</si>
  <si>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</si>
  <si>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</si>
  <si>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</si>
  <si>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</si>
  <si>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</si>
  <si>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</si>
  <si>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</si>
  <si>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</si>
  <si>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</si>
  <si>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</si>
  <si>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</si>
  <si>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</si>
  <si>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</si>
  <si>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</si>
  <si>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</si>
  <si>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</si>
  <si>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</si>
  <si>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</si>
  <si>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</si>
  <si>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</si>
  <si>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</si>
  <si>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</si>
  <si>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</si>
  <si>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</si>
  <si>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</si>
  <si>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</si>
  <si>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</si>
  <si>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</si>
  <si>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</si>
  <si>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</si>
  <si>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</si>
  <si>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</si>
  <si>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</si>
  <si>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</si>
  <si>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</si>
  <si>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</si>
  <si>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</si>
  <si>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</si>
  <si>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</si>
  <si>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</si>
  <si>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</si>
  <si>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</si>
  <si>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</si>
  <si>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</si>
  <si>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</si>
  <si>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</si>
  <si>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</si>
  <si>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</si>
  <si>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</si>
  <si>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</si>
  <si>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</si>
  <si>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</si>
  <si>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</si>
  <si>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</si>
  <si>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</si>
  <si>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</si>
  <si>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</si>
  <si>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</si>
  <si>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</si>
  <si>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</si>
  <si>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</si>
  <si>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</si>
  <si>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</si>
  <si>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</si>
  <si>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</si>
  <si>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</si>
  <si>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</si>
  <si>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</si>
  <si>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</si>
  <si>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</si>
  <si>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</si>
  <si>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</si>
  <si>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</si>
  <si>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</si>
  <si>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</si>
  <si>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</si>
  <si>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</si>
  <si>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</si>
  <si>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</si>
  <si>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</si>
  <si>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</si>
  <si>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</si>
  <si>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</si>
  <si>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</si>
  <si>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</si>
  <si>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</si>
  <si>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</si>
  <si>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</si>
  <si>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</si>
  <si>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</si>
  <si>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</si>
  <si>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</si>
  <si>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</si>
  <si>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</si>
  <si>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</si>
  <si>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</si>
  <si>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</si>
  <si>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</si>
  <si>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</si>
  <si>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</si>
  <si>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</si>
  <si>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</si>
  <si>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</si>
  <si>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</si>
  <si>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</si>
  <si>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</si>
  <si>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</si>
  <si>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</si>
  <si>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</si>
  <si>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</si>
  <si>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</si>
  <si>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</si>
  <si>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</si>
  <si>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</si>
  <si>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</si>
  <si>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</si>
  <si>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</si>
  <si>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</si>
  <si>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</si>
  <si>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</si>
  <si>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</si>
  <si>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</si>
  <si>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</si>
  <si>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</si>
  <si>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</si>
  <si>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</si>
  <si>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</si>
  <si>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</si>
  <si>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</si>
  <si>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</si>
  <si>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</si>
  <si>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</si>
  <si>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</si>
  <si>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</si>
  <si>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</si>
  <si>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</si>
  <si>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</si>
  <si>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</si>
  <si>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</si>
  <si>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</si>
  <si>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</si>
  <si>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</si>
  <si>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</si>
  <si>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</si>
  <si>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</si>
  <si>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</si>
  <si>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</si>
  <si>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</si>
  <si>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</si>
  <si>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</si>
  <si>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</si>
  <si>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</si>
  <si>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</si>
  <si>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</si>
  <si>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</si>
  <si>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</si>
  <si>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</si>
  <si>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</si>
  <si>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</si>
  <si>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</si>
  <si>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</si>
  <si>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</si>
  <si>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</si>
  <si>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</si>
  <si>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</si>
  <si>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</si>
  <si>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</si>
  <si>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</si>
  <si>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</si>
  <si>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</si>
  <si>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</si>
  <si>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</si>
  <si>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</si>
  <si>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</si>
  <si>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</si>
  <si>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</si>
  <si>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</si>
  <si>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</si>
  <si>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</si>
  <si>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</si>
  <si>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</si>
  <si>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</si>
  <si>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</si>
  <si>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</si>
  <si>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</si>
  <si>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</si>
  <si>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</si>
  <si>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</si>
  <si>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</si>
  <si>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</si>
  <si>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</si>
  <si>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</si>
  <si>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</si>
  <si>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</si>
  <si>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</si>
  <si>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</si>
  <si>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</si>
  <si>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</si>
  <si>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</si>
  <si>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</si>
  <si>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</si>
  <si>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</si>
  <si>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</si>
  <si>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</si>
  <si>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</si>
  <si>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</si>
  <si>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</si>
  <si>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</si>
  <si>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</si>
  <si>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</si>
  <si>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</si>
  <si>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</si>
  <si>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</si>
  <si>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</si>
  <si>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</si>
  <si>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</si>
  <si>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</si>
  <si>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</si>
  <si>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</si>
  <si>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</si>
  <si>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</si>
  <si>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</si>
  <si>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</si>
  <si>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</si>
  <si>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</si>
  <si>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</si>
  <si>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</si>
  <si>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</si>
  <si>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</si>
  <si>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</si>
  <si>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</si>
  <si>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</si>
  <si>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</si>
  <si>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</si>
  <si>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</si>
  <si>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</si>
  <si>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</si>
  <si>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</si>
  <si>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</si>
  <si>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</si>
  <si>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</si>
  <si>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</si>
  <si>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</si>
  <si>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</si>
  <si>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</si>
  <si>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</si>
  <si>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</si>
  <si>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</si>
  <si>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</si>
  <si>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</si>
  <si>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</si>
  <si>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</si>
  <si>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</si>
  <si>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</si>
  <si>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</si>
  <si>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</si>
  <si>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</si>
  <si>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</si>
  <si>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</si>
  <si>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</si>
  <si>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</si>
  <si>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</si>
  <si>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</si>
  <si>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</si>
  <si>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</si>
  <si>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</si>
  <si>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</si>
  <si>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</si>
  <si>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</si>
  <si>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</si>
  <si>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</si>
  <si>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</si>
  <si>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</si>
  <si>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</si>
  <si>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</si>
  <si>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</si>
  <si>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</si>
  <si>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</si>
  <si>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</si>
  <si>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</si>
  <si>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</si>
  <si>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</si>
  <si>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</si>
  <si>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</si>
  <si>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</si>
  <si>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</si>
  <si>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</si>
  <si>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</si>
  <si>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</si>
  <si>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</si>
  <si>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</si>
  <si>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podpora a rozvoj športu</t>
  </si>
  <si>
    <t>65265998</t>
  </si>
  <si>
    <t>SK Radiosport z.s.</t>
  </si>
  <si>
    <t>Oprava vysielačov pre rádiový orientačný beh</t>
  </si>
  <si>
    <t>00943096</t>
  </si>
  <si>
    <t>Ing. Iva Marečková</t>
  </si>
  <si>
    <t>Členské do medzinárodnej organizácie IARU</t>
  </si>
  <si>
    <t>CH-660.0.019.990-1</t>
  </si>
  <si>
    <t>International Amateur Radio Union Region 1</t>
  </si>
  <si>
    <t>Pracovná zmluva 01/2002</t>
  </si>
  <si>
    <t>Osoba 1</t>
  </si>
  <si>
    <t>Pracovná cesta
Názov: Preteky MS mládeže v rádiovom orientačnom behu
Termín: 2.-6.7.2025
Miesto: Mariánské Lázne, ČR
Spôsob dopravy: automobil
Počet všetkých osôb na pracovnej ceste: 2
z toho:
- športovci: 1
- tréneri + asistenti: 1</t>
  </si>
  <si>
    <t>2025-003</t>
  </si>
  <si>
    <t>48546437</t>
  </si>
  <si>
    <t>Asociace rádiového orientačního běhu ČR, z.s.</t>
  </si>
  <si>
    <t>45PF058</t>
  </si>
  <si>
    <t>Pracovná cesta
Názov: Letné tréningové sústredenie
Termín: 2.-9.8.2025
Miesto: Šaštín - Stráže
Spôsob dopravy: automobil
Počet všetkých osôb na pracovnej ceste: 4
z toho:
- športovci: 4
- tréneri + asistenti: 0</t>
  </si>
  <si>
    <t>Účastnícke poplatky - 4 osoby</t>
  </si>
  <si>
    <t>Účastnícke poplatky - 2 osoby</t>
  </si>
  <si>
    <t>25001</t>
  </si>
  <si>
    <t>45PF079</t>
  </si>
  <si>
    <t>Pracovná cesta
Názov: MS v rádiovom orientačnom behu
Termín: 16.-22.8.2025
Miesto: Birštonas, Litva
Spôsob dopravy: automobil
Počet všetkých osôb na pracovnej ceste: 21
z toho:
- športovci: 19
- tréneri + asistenti: 2</t>
  </si>
  <si>
    <t>Účastnícke poplatky - 21 osôb</t>
  </si>
  <si>
    <t>Cestovné náhrady - 20 osôb</t>
  </si>
  <si>
    <t>191534463</t>
  </si>
  <si>
    <t>Sporto klubas Lapiu medžioklé</t>
  </si>
  <si>
    <t>LAP25019</t>
  </si>
  <si>
    <t>45PF091</t>
  </si>
  <si>
    <t>45PF105</t>
  </si>
  <si>
    <t>Ubytovanie, strava - 1 osoba</t>
  </si>
  <si>
    <t>0013886</t>
  </si>
  <si>
    <t>45PF080</t>
  </si>
  <si>
    <t>202509</t>
  </si>
  <si>
    <t>45PF042</t>
  </si>
  <si>
    <t>2025</t>
  </si>
  <si>
    <t>Hrubé mzdy vyplatené osobám (zamestnancom) vrátane odvodov zamestnávateľa
počet fyzických osôb: 1
obdobie: január, február</t>
  </si>
  <si>
    <t>19.2.2025
31.3.2025</t>
  </si>
  <si>
    <t>1FIO0141</t>
  </si>
  <si>
    <t>45PF065</t>
  </si>
  <si>
    <t>012025</t>
  </si>
  <si>
    <t>Organizácia podujatia
názov podujatia: Martinský pohár v ROB
miesto konania: Luhačovice
termín: 31.5.-1.6.2025
počet aktívnych účastníkov: 29</t>
  </si>
  <si>
    <t>Organizačné náklady</t>
  </si>
  <si>
    <t>37812025</t>
  </si>
  <si>
    <t>ROB Klub Medik</t>
  </si>
  <si>
    <t>Jozef Šimeček - tréner</t>
  </si>
  <si>
    <t>301026531</t>
  </si>
  <si>
    <t>UAB Eglés sanatorija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</si>
</sst>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64" fontId="1" fillId="3" borderId="0" xfId="0" applyNumberFormat="1" applyFont="1" applyFill="1" applyAlignment="1" applyProtection="1">
      <alignment vertical="top" wrapText="1"/>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72" val="16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34"/>
      <c r="D1" s="334"/>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35"/>
      <c r="D21" s="335"/>
    </row>
    <row r="22" spans="1:4" x14ac:dyDescent="0.2">
      <c r="C22" s="336"/>
      <c r="D22" s="335"/>
    </row>
    <row r="23" spans="1:4" ht="63.75" x14ac:dyDescent="0.2">
      <c r="A23" s="23" t="s">
        <v>1353</v>
      </c>
      <c r="C23" s="255"/>
      <c r="D23" s="256"/>
    </row>
    <row r="24" spans="1:4" ht="12.75" customHeight="1" x14ac:dyDescent="0.2">
      <c r="C24" s="332"/>
      <c r="D24" s="333"/>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Slovenský zväz rádioamatérov, Mlynská 4, Stupava, 900 31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00896896</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7" t="s">
        <v>57</v>
      </c>
      <c r="B1" s="337"/>
      <c r="C1" s="337"/>
      <c r="D1" s="337"/>
      <c r="E1" s="337"/>
      <c r="F1" s="337"/>
      <c r="G1" s="337"/>
      <c r="H1" s="337"/>
      <c r="I1" s="52"/>
      <c r="J1" s="37"/>
    </row>
    <row r="2" spans="1:11" ht="15.75" x14ac:dyDescent="0.25">
      <c r="A2" s="343" t="s">
        <v>58</v>
      </c>
      <c r="B2" s="343"/>
      <c r="C2" s="343"/>
      <c r="D2" s="343"/>
      <c r="E2" s="343"/>
      <c r="F2" s="343"/>
      <c r="G2" s="343"/>
      <c r="H2" s="341" t="str">
        <f>+Doklady!I100</f>
        <v>V4</v>
      </c>
      <c r="I2" s="341"/>
    </row>
    <row r="3" spans="1:11" ht="15" x14ac:dyDescent="0.25">
      <c r="A3" s="40"/>
      <c r="B3" s="40"/>
      <c r="C3" s="40"/>
      <c r="D3" s="40"/>
      <c r="E3" s="40"/>
      <c r="F3" s="40"/>
      <c r="G3" s="40"/>
      <c r="H3" s="342">
        <f>+Doklady!I101</f>
        <v>45961</v>
      </c>
      <c r="I3" s="342"/>
    </row>
    <row r="4" spans="1:11" ht="15.75" customHeight="1" x14ac:dyDescent="0.2">
      <c r="A4" s="41" t="s">
        <v>59</v>
      </c>
      <c r="B4" s="338" t="s">
        <v>60</v>
      </c>
      <c r="C4" s="339"/>
      <c r="D4" s="339"/>
      <c r="E4" s="340"/>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6" t="s">
        <v>311</v>
      </c>
      <c r="B1" s="347"/>
      <c r="C1" s="174">
        <v>45688</v>
      </c>
      <c r="D1" s="26"/>
      <c r="G1" s="252">
        <v>45688</v>
      </c>
    </row>
    <row r="2" spans="1:7" ht="15" x14ac:dyDescent="0.25">
      <c r="A2" s="28"/>
      <c r="B2" s="28"/>
      <c r="G2" s="252">
        <v>45716</v>
      </c>
    </row>
    <row r="3" spans="1:7" ht="14.25" x14ac:dyDescent="0.2">
      <c r="A3" s="30" t="s">
        <v>312</v>
      </c>
      <c r="B3" s="344" t="str">
        <f>INDEX(Adr!B:B,Doklady!B102+1)</f>
        <v>Slovenský zväz rádioamatérov</v>
      </c>
      <c r="C3" s="344"/>
      <c r="D3" s="344"/>
      <c r="G3" s="252">
        <v>45747</v>
      </c>
    </row>
    <row r="4" spans="1:7" ht="14.25" x14ac:dyDescent="0.2">
      <c r="A4" s="30" t="s">
        <v>313</v>
      </c>
      <c r="B4" s="29" t="str">
        <f>RIGHT("0000"&amp;INDEX(Adr!A:A,Doklady!B102+1),8)</f>
        <v>00896896</v>
      </c>
      <c r="G4" s="252">
        <v>45777</v>
      </c>
    </row>
    <row r="5" spans="1:7" ht="14.25" x14ac:dyDescent="0.2">
      <c r="A5" s="30" t="s">
        <v>314</v>
      </c>
      <c r="B5" s="29" t="str">
        <f>INDEX(Adr!D:D,Doklady!B102+1)&amp;", "&amp;INDEX(Adr!E:E,Doklady!B102+1)</f>
        <v>Mlynská 4, Stupava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45" t="s">
        <v>328</v>
      </c>
      <c r="B17" s="345"/>
      <c r="C17" s="345"/>
      <c r="D17" s="345"/>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6" t="s">
        <v>329</v>
      </c>
      <c r="B1" s="356"/>
      <c r="C1" s="356"/>
      <c r="D1" s="356"/>
      <c r="E1" s="356"/>
      <c r="F1" s="356"/>
      <c r="G1" s="356"/>
      <c r="H1" s="356"/>
      <c r="I1" s="356"/>
    </row>
    <row r="2" spans="1:26" ht="7.5" customHeight="1" x14ac:dyDescent="0.2">
      <c r="C2" s="8"/>
      <c r="D2" s="8"/>
      <c r="E2" s="8"/>
      <c r="F2" s="8"/>
      <c r="G2" s="8"/>
      <c r="H2" s="8"/>
      <c r="I2" s="8"/>
    </row>
    <row r="3" spans="1:26" s="9" customFormat="1" ht="26.1" customHeight="1" x14ac:dyDescent="0.2">
      <c r="B3" s="160" t="s">
        <v>59</v>
      </c>
      <c r="C3" s="357" t="str">
        <f>INDEX(Adr!B2:B244,Doklady!B102)</f>
        <v>Slovenský zväz rádioamatérov</v>
      </c>
      <c r="D3" s="357"/>
      <c r="E3" s="357"/>
      <c r="F3" s="357"/>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00896896</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Mlynská 4, Stupava, 900 31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8" t="s">
        <v>334</v>
      </c>
      <c r="F9" s="359"/>
      <c r="J9" s="8"/>
      <c r="L9" s="118"/>
      <c r="M9" s="118"/>
      <c r="N9" s="118"/>
      <c r="O9" s="118"/>
      <c r="P9" s="118"/>
      <c r="Q9" s="118"/>
      <c r="R9" s="118"/>
      <c r="S9" s="118"/>
    </row>
    <row r="10" spans="1:26" ht="18" x14ac:dyDescent="0.25">
      <c r="A10" s="69" t="s">
        <v>317</v>
      </c>
      <c r="B10" s="70" t="s">
        <v>318</v>
      </c>
      <c r="C10" s="126">
        <f>SUMIF(FP!J:J,Doklady!$B$1&amp;A10,FP!D:D)</f>
        <v>0</v>
      </c>
      <c r="D10" s="126">
        <f>C10-E10</f>
        <v>0</v>
      </c>
      <c r="E10" s="349">
        <f>SUMIF(K:K,A10,I:I)</f>
        <v>0</v>
      </c>
      <c r="F10" s="350"/>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0">
        <f>+I39-I42+I44-I47</f>
        <v>0</v>
      </c>
      <c r="F11" s="361"/>
      <c r="J11" s="176"/>
      <c r="L11" s="161">
        <f>L41</f>
        <v>2</v>
      </c>
      <c r="M11" s="118"/>
      <c r="N11" s="118"/>
      <c r="O11" s="118"/>
      <c r="P11" s="118"/>
      <c r="Q11" s="118"/>
      <c r="R11" s="118"/>
      <c r="S11" s="118"/>
    </row>
    <row r="12" spans="1:26" ht="18" x14ac:dyDescent="0.25">
      <c r="A12" s="69" t="s">
        <v>321</v>
      </c>
      <c r="B12" s="70" t="s">
        <v>322</v>
      </c>
      <c r="C12" s="126">
        <f>SUMIF(FP!J:J,Doklady!$B$1&amp;A12,FP!D:D)</f>
        <v>15000</v>
      </c>
      <c r="D12" s="126">
        <f>C12-E12</f>
        <v>15000</v>
      </c>
      <c r="E12" s="349">
        <f>SUMIF(K:K,A12,I:I)</f>
        <v>0</v>
      </c>
      <c r="F12" s="350"/>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9">
        <f>SUMIF(K:K,A13,I:I)</f>
        <v>0</v>
      </c>
      <c r="F13" s="350"/>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9" t="s">
        <v>337</v>
      </c>
      <c r="C16" s="370"/>
      <c r="D16" s="370"/>
      <c r="E16" s="370"/>
      <c r="F16" s="370"/>
      <c r="G16" s="370"/>
      <c r="H16" s="37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4" t="s">
        <v>340</v>
      </c>
      <c r="C17" s="364"/>
      <c r="D17" s="364"/>
      <c r="E17" s="364"/>
      <c r="F17" s="364"/>
      <c r="G17" s="364"/>
      <c r="H17" s="364"/>
      <c r="I17" s="73">
        <f>SUMIF(FP!I:I,Doklady!$B$1&amp;A17,FP!D:D)</f>
        <v>0</v>
      </c>
      <c r="T17" s="86"/>
    </row>
    <row r="18" spans="1:20" x14ac:dyDescent="0.2">
      <c r="A18" s="135" t="s">
        <v>341</v>
      </c>
      <c r="B18" s="364" t="s">
        <v>342</v>
      </c>
      <c r="C18" s="364"/>
      <c r="D18" s="364"/>
      <c r="E18" s="364"/>
      <c r="F18" s="364"/>
      <c r="G18" s="364"/>
      <c r="H18" s="364"/>
      <c r="I18" s="73">
        <f>SUMIF(FP!I:I,Doklady!$B$1&amp;A18,FP!D:D)</f>
        <v>0</v>
      </c>
    </row>
    <row r="19" spans="1:20" x14ac:dyDescent="0.2">
      <c r="A19" s="115" t="s">
        <v>343</v>
      </c>
      <c r="B19" s="364" t="s">
        <v>344</v>
      </c>
      <c r="C19" s="364"/>
      <c r="D19" s="364"/>
      <c r="E19" s="364"/>
      <c r="F19" s="364"/>
      <c r="G19" s="364"/>
      <c r="H19" s="364"/>
      <c r="I19" s="73">
        <f>SUMIF(FP!I:I,Doklady!$B$1&amp;A19,FP!D:D)</f>
        <v>0</v>
      </c>
    </row>
    <row r="20" spans="1:20" x14ac:dyDescent="0.2">
      <c r="A20" s="135" t="s">
        <v>345</v>
      </c>
      <c r="B20" s="353" t="s">
        <v>346</v>
      </c>
      <c r="C20" s="354"/>
      <c r="D20" s="354"/>
      <c r="E20" s="354"/>
      <c r="F20" s="354"/>
      <c r="G20" s="354"/>
      <c r="H20" s="355"/>
      <c r="I20" s="73">
        <f>SUMIF(FP!I:I,Doklady!$B$1&amp;A20,FP!D:D)</f>
        <v>0</v>
      </c>
      <c r="T20" s="86"/>
    </row>
    <row r="21" spans="1:20" x14ac:dyDescent="0.2">
      <c r="A21" s="115" t="s">
        <v>347</v>
      </c>
      <c r="B21" s="353" t="s">
        <v>348</v>
      </c>
      <c r="C21" s="354"/>
      <c r="D21" s="354"/>
      <c r="E21" s="354"/>
      <c r="F21" s="354"/>
      <c r="G21" s="354"/>
      <c r="H21" s="355"/>
      <c r="I21" s="73">
        <f>SUMIF(FP!I:I,Doklady!$B$1&amp;A21,FP!D:D)</f>
        <v>0</v>
      </c>
      <c r="T21" s="86"/>
    </row>
    <row r="22" spans="1:20" x14ac:dyDescent="0.2">
      <c r="A22" s="135" t="s">
        <v>349</v>
      </c>
      <c r="B22" s="372" t="s">
        <v>350</v>
      </c>
      <c r="C22" s="373"/>
      <c r="D22" s="373"/>
      <c r="E22" s="373"/>
      <c r="F22" s="373"/>
      <c r="G22" s="373"/>
      <c r="H22" s="374"/>
      <c r="I22" s="73">
        <f>SUMIF(FP!I:I,Doklady!$B$1&amp;A22,FP!D:D)</f>
        <v>15000</v>
      </c>
      <c r="T22" s="86"/>
    </row>
    <row r="23" spans="1:20" x14ac:dyDescent="0.2">
      <c r="A23" s="115" t="s">
        <v>351</v>
      </c>
      <c r="B23" s="353" t="s">
        <v>352</v>
      </c>
      <c r="C23" s="354"/>
      <c r="D23" s="354"/>
      <c r="E23" s="354"/>
      <c r="F23" s="354"/>
      <c r="G23" s="354"/>
      <c r="H23" s="355"/>
      <c r="I23" s="73">
        <f>SUMIF(FP!I:I,Doklady!$B$1&amp;A23,FP!D:D)</f>
        <v>0</v>
      </c>
      <c r="T23" s="86"/>
    </row>
    <row r="24" spans="1:20" x14ac:dyDescent="0.2">
      <c r="A24" s="135" t="s">
        <v>353</v>
      </c>
      <c r="B24" s="353" t="s">
        <v>354</v>
      </c>
      <c r="C24" s="354"/>
      <c r="D24" s="354"/>
      <c r="E24" s="354"/>
      <c r="F24" s="354"/>
      <c r="G24" s="354"/>
      <c r="H24" s="355"/>
      <c r="I24" s="73">
        <f>SUMIF(FP!I:I,Doklady!$B$1&amp;A24,FP!D:D)</f>
        <v>0</v>
      </c>
      <c r="T24" s="86"/>
    </row>
    <row r="25" spans="1:20" x14ac:dyDescent="0.2">
      <c r="A25" s="115" t="s">
        <v>355</v>
      </c>
      <c r="B25" s="365" t="s">
        <v>2236</v>
      </c>
      <c r="C25" s="366"/>
      <c r="D25" s="366"/>
      <c r="E25" s="366"/>
      <c r="F25" s="366"/>
      <c r="G25" s="366"/>
      <c r="H25" s="367"/>
      <c r="I25" s="73">
        <f>SUMIF(FP!I:I,Doklady!$B$1&amp;A25,FP!D:D)</f>
        <v>0</v>
      </c>
      <c r="T25" s="86"/>
    </row>
    <row r="26" spans="1:20" x14ac:dyDescent="0.2">
      <c r="A26" s="135" t="s">
        <v>356</v>
      </c>
      <c r="B26" s="353" t="s">
        <v>357</v>
      </c>
      <c r="C26" s="354"/>
      <c r="D26" s="354"/>
      <c r="E26" s="354"/>
      <c r="F26" s="354"/>
      <c r="G26" s="354"/>
      <c r="H26" s="355"/>
      <c r="I26" s="73">
        <f>SUMIF(FP!I:I,Doklady!$B$1&amp;A26,FP!D:D)</f>
        <v>0</v>
      </c>
      <c r="T26" s="86"/>
    </row>
    <row r="27" spans="1:20" x14ac:dyDescent="0.2">
      <c r="A27" s="115" t="s">
        <v>358</v>
      </c>
      <c r="B27" s="353" t="s">
        <v>359</v>
      </c>
      <c r="C27" s="354"/>
      <c r="D27" s="354"/>
      <c r="E27" s="354"/>
      <c r="F27" s="354"/>
      <c r="G27" s="354"/>
      <c r="H27" s="355"/>
      <c r="I27" s="73">
        <f>SUMIF(FP!I:I,Doklady!$B$1&amp;A27,FP!D:D)</f>
        <v>0</v>
      </c>
      <c r="T27" s="86"/>
    </row>
    <row r="28" spans="1:20" x14ac:dyDescent="0.2">
      <c r="A28" s="135" t="s">
        <v>360</v>
      </c>
      <c r="B28" s="353" t="s">
        <v>2990</v>
      </c>
      <c r="C28" s="354"/>
      <c r="D28" s="354"/>
      <c r="E28" s="354"/>
      <c r="F28" s="354"/>
      <c r="G28" s="354"/>
      <c r="H28" s="355"/>
      <c r="I28" s="73">
        <f>SUMIF(FP!I:I,Doklady!$B$1&amp;A28,FP!D:D)</f>
        <v>0</v>
      </c>
      <c r="T28" s="86"/>
    </row>
    <row r="29" spans="1:20" x14ac:dyDescent="0.2">
      <c r="A29" s="115" t="s">
        <v>362</v>
      </c>
      <c r="B29" s="353" t="s">
        <v>363</v>
      </c>
      <c r="C29" s="354"/>
      <c r="D29" s="354"/>
      <c r="E29" s="354"/>
      <c r="F29" s="354"/>
      <c r="G29" s="354"/>
      <c r="H29" s="355"/>
      <c r="I29" s="73">
        <f>SUMIF(FP!I:I,Doklady!$B$1&amp;A29,FP!D:D)</f>
        <v>0</v>
      </c>
      <c r="T29" s="86"/>
    </row>
    <row r="30" spans="1:20" hidden="1" x14ac:dyDescent="0.2">
      <c r="A30" s="135" t="s">
        <v>364</v>
      </c>
      <c r="B30" s="353"/>
      <c r="C30" s="354"/>
      <c r="D30" s="354"/>
      <c r="E30" s="354"/>
      <c r="F30" s="354"/>
      <c r="G30" s="354"/>
      <c r="H30" s="355"/>
      <c r="I30" s="73">
        <f>SUMIF(FP!I:I,Doklady!$B$1&amp;A30,FP!D:D)</f>
        <v>0</v>
      </c>
      <c r="T30" s="86"/>
    </row>
    <row r="31" spans="1:20" hidden="1" x14ac:dyDescent="0.2">
      <c r="A31" s="115" t="s">
        <v>365</v>
      </c>
      <c r="B31" s="353"/>
      <c r="C31" s="354"/>
      <c r="D31" s="354"/>
      <c r="E31" s="354"/>
      <c r="F31" s="354"/>
      <c r="G31" s="354"/>
      <c r="H31" s="355"/>
      <c r="I31" s="73">
        <f>SUMIF(FP!I:I,Doklady!$B$1&amp;A31,FP!D:D)</f>
        <v>0</v>
      </c>
      <c r="T31" s="86"/>
    </row>
    <row r="32" spans="1:20" hidden="1" x14ac:dyDescent="0.2">
      <c r="A32" s="135" t="s">
        <v>366</v>
      </c>
      <c r="B32" s="375"/>
      <c r="C32" s="376"/>
      <c r="D32" s="376"/>
      <c r="E32" s="376"/>
      <c r="F32" s="376"/>
      <c r="G32" s="376"/>
      <c r="H32" s="377"/>
      <c r="I32" s="73">
        <f>SUMIF(FP!I:I,Doklady!$B$1&amp;A32,FP!D:D)</f>
        <v>0</v>
      </c>
      <c r="T32" s="86"/>
    </row>
    <row r="33" spans="1:21" hidden="1" x14ac:dyDescent="0.2">
      <c r="A33" s="115" t="s">
        <v>367</v>
      </c>
      <c r="B33" s="375"/>
      <c r="C33" s="376"/>
      <c r="D33" s="376"/>
      <c r="E33" s="376"/>
      <c r="F33" s="376"/>
      <c r="G33" s="376"/>
      <c r="H33" s="377"/>
      <c r="I33" s="73">
        <f>SUMIF(FP!I:I,Doklady!$B$1&amp;A33,FP!D:D)</f>
        <v>0</v>
      </c>
      <c r="T33" s="86"/>
    </row>
    <row r="34" spans="1:21" hidden="1" x14ac:dyDescent="0.2">
      <c r="A34" s="135" t="s">
        <v>368</v>
      </c>
      <c r="B34" s="378"/>
      <c r="C34" s="378"/>
      <c r="D34" s="378"/>
      <c r="E34" s="378"/>
      <c r="F34" s="378"/>
      <c r="G34" s="378"/>
      <c r="H34" s="378"/>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1"/>
      <c r="B50" s="352"/>
      <c r="C50" s="352"/>
      <c r="D50" s="352"/>
      <c r="E50" s="352"/>
      <c r="F50" s="352"/>
      <c r="G50" s="352"/>
      <c r="H50" s="352"/>
      <c r="I50" s="352"/>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podpora a rozvoj športu</v>
      </c>
      <c r="C53" s="73">
        <f>IF(A53&lt;&gt;"",INDEX(FP!D:D,Doklady!B$2+(ROW()-53)),"")</f>
        <v>15000</v>
      </c>
      <c r="D53" s="73">
        <f>IF(A53&lt;&gt;"",Doklady!I1-Doklady!J1,"")</f>
        <v>15000</v>
      </c>
      <c r="E53" s="73">
        <f>IF(A53&lt;&gt;"",MIN(D53,C53)*Doklady!C1/(1-Doklady!C1),"")</f>
        <v>0</v>
      </c>
      <c r="F53" s="71">
        <f>IF(A53&lt;&gt;"",Doklady!J1,"")</f>
        <v>0</v>
      </c>
      <c r="G53" s="73">
        <f>+IFERROR(HLOOKUP(IF(RIGHT(B53,15)="bežné transfery",LEFT(B53,LEN(B53)-18),0),$J$40:$K$42,3,0),MIN(C53,D53))</f>
        <v>15000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15000</v>
      </c>
      <c r="D130" s="228">
        <f t="shared" ref="D130:I130" si="9">SUM(D53:D129)</f>
        <v>15000</v>
      </c>
      <c r="E130" s="228">
        <f t="shared" si="9"/>
        <v>0</v>
      </c>
      <c r="F130" s="228">
        <f t="shared" si="9"/>
        <v>0</v>
      </c>
      <c r="G130" s="228">
        <f t="shared" si="9"/>
        <v>15000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8"/>
      <c r="E140" s="368"/>
      <c r="F140" s="368"/>
      <c r="G140" s="368"/>
      <c r="H140" s="368"/>
      <c r="I140" s="368"/>
      <c r="J140" s="85"/>
    </row>
    <row r="141" spans="1:26" ht="68.25" customHeight="1" x14ac:dyDescent="0.2">
      <c r="A141" s="9"/>
      <c r="B141" s="281" t="s">
        <v>393</v>
      </c>
      <c r="C141" s="214"/>
      <c r="D141" s="348" t="s">
        <v>394</v>
      </c>
      <c r="E141" s="348"/>
      <c r="F141" s="348"/>
      <c r="G141" s="348"/>
      <c r="H141" s="348"/>
      <c r="I141" s="348"/>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15" zoomScaleNormal="100" workbookViewId="0">
      <selection activeCell="F127" sqref="F12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f - podpora a rozvoj športu</v>
      </c>
      <c r="B1" s="232" t="str">
        <f>INDEX(Adr!A:A,B102+1)</f>
        <v>00896896</v>
      </c>
      <c r="C1" s="233">
        <f>IF(ROW()&lt;=B$3,INDEX(FP!E:E,B$2+ROW()-1),"")</f>
        <v>0</v>
      </c>
      <c r="D1" s="234" t="str">
        <f>IF(ROW()&lt;=B$3,INDEX(FP!F:F,B$2+ROW()-1),"")</f>
        <v>f</v>
      </c>
      <c r="E1" s="234"/>
      <c r="F1" s="234" t="str">
        <f>IF(ROW()&lt;=B$3,INDEX(FP!G:G,B$2+ROW()-1),"")</f>
        <v>026 03</v>
      </c>
      <c r="G1" s="234"/>
      <c r="H1" s="235" t="str">
        <f>IF(ROW()&lt;=B$3,INDEX(FP!C:C,B$2+ROW()-1),"")</f>
        <v>podpora a rozvoj športu</v>
      </c>
      <c r="I1" s="236">
        <f t="shared" ref="I1:I6" si="0">IF(ROW()&lt;=B$3,SUMIF(A$107:A$10042,A1,I$107:I$10042),"")</f>
        <v>15000</v>
      </c>
      <c r="J1" s="236">
        <f t="shared" ref="J1:J32" si="1">IF(ROW()&lt;=B$3,SUMIFS(I$103:I$50042,A$103:A$50042,K1,J$103:J$50042,L1),"")</f>
        <v>0</v>
      </c>
      <c r="K1" s="110" t="str">
        <f>$A1</f>
        <v>f - podpora a rozvoj športu</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401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26" t="s">
        <v>329</v>
      </c>
      <c r="B100" s="326"/>
      <c r="C100" s="326"/>
      <c r="D100" s="326"/>
      <c r="E100" s="326"/>
      <c r="F100" s="326"/>
      <c r="G100" s="326"/>
      <c r="H100" s="326"/>
      <c r="I100" s="328" t="s">
        <v>2992</v>
      </c>
      <c r="J100" s="328"/>
      <c r="K100" s="89"/>
    </row>
    <row r="101" spans="1:25" ht="15.75" x14ac:dyDescent="0.25">
      <c r="A101" s="326"/>
      <c r="B101" s="326"/>
      <c r="C101" s="326"/>
      <c r="D101" s="326"/>
      <c r="E101" s="326"/>
      <c r="F101" s="326"/>
      <c r="G101" s="326"/>
      <c r="H101" s="326"/>
      <c r="I101" s="327">
        <v>45961</v>
      </c>
      <c r="J101" s="327"/>
    </row>
    <row r="102" spans="1:25" ht="14.25" x14ac:dyDescent="0.2">
      <c r="A102" s="249" t="s">
        <v>399</v>
      </c>
      <c r="B102" s="250">
        <v>172</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29" t="s">
        <v>408</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3.75" x14ac:dyDescent="0.2">
      <c r="A107" s="14" t="s">
        <v>2997</v>
      </c>
      <c r="B107" s="14"/>
      <c r="C107" s="14"/>
      <c r="D107" s="16"/>
      <c r="E107" s="16"/>
      <c r="F107" s="14" t="s">
        <v>3008</v>
      </c>
      <c r="G107" s="14"/>
      <c r="H107" s="14"/>
      <c r="I107" s="15"/>
      <c r="J107" s="77"/>
      <c r="K107" s="92"/>
    </row>
    <row r="108" spans="1:25" ht="22.5" x14ac:dyDescent="0.2">
      <c r="A108" s="14" t="s">
        <v>2997</v>
      </c>
      <c r="B108" s="14" t="s">
        <v>3012</v>
      </c>
      <c r="C108" s="14" t="s">
        <v>3009</v>
      </c>
      <c r="D108" s="16">
        <v>45807</v>
      </c>
      <c r="E108" s="16">
        <v>46006</v>
      </c>
      <c r="F108" s="14" t="s">
        <v>3015</v>
      </c>
      <c r="G108" s="14" t="s">
        <v>3010</v>
      </c>
      <c r="H108" s="14" t="s">
        <v>3011</v>
      </c>
      <c r="I108" s="15">
        <v>576.49</v>
      </c>
      <c r="J108" s="77"/>
      <c r="K108" s="92"/>
    </row>
    <row r="109" spans="1:25" ht="112.5" x14ac:dyDescent="0.2">
      <c r="A109" s="14" t="s">
        <v>2997</v>
      </c>
      <c r="B109" s="14"/>
      <c r="C109" s="14"/>
      <c r="D109" s="16"/>
      <c r="E109" s="16"/>
      <c r="F109" s="14" t="s">
        <v>3013</v>
      </c>
      <c r="G109" s="14"/>
      <c r="H109" s="14"/>
      <c r="I109" s="15"/>
      <c r="J109" s="77"/>
      <c r="K109" s="92"/>
    </row>
    <row r="110" spans="1:25" ht="12.75" x14ac:dyDescent="0.2">
      <c r="A110" s="14" t="s">
        <v>2997</v>
      </c>
      <c r="B110" s="14" t="s">
        <v>3017</v>
      </c>
      <c r="C110" s="14" t="s">
        <v>3016</v>
      </c>
      <c r="D110" s="16">
        <v>45869</v>
      </c>
      <c r="E110" s="16">
        <v>46006</v>
      </c>
      <c r="F110" s="14" t="s">
        <v>3014</v>
      </c>
      <c r="G110" s="14" t="s">
        <v>2998</v>
      </c>
      <c r="H110" s="14" t="s">
        <v>2999</v>
      </c>
      <c r="I110" s="15">
        <v>800</v>
      </c>
      <c r="J110" s="77"/>
      <c r="K110" s="92"/>
    </row>
    <row r="111" spans="1:25" ht="112.5" x14ac:dyDescent="0.2">
      <c r="A111" s="14" t="s">
        <v>2997</v>
      </c>
      <c r="B111" s="14"/>
      <c r="C111" s="14"/>
      <c r="D111" s="16"/>
      <c r="E111" s="16"/>
      <c r="F111" s="14" t="s">
        <v>3018</v>
      </c>
      <c r="G111" s="14"/>
      <c r="H111" s="14"/>
      <c r="I111" s="15"/>
      <c r="J111" s="77"/>
      <c r="K111" s="92"/>
    </row>
    <row r="112" spans="1:25" ht="12.75" x14ac:dyDescent="0.2">
      <c r="A112" s="14" t="s">
        <v>2997</v>
      </c>
      <c r="B112" s="14" t="s">
        <v>3024</v>
      </c>
      <c r="C112" s="14" t="s">
        <v>3023</v>
      </c>
      <c r="D112" s="16">
        <v>45820</v>
      </c>
      <c r="E112" s="16">
        <v>46006</v>
      </c>
      <c r="F112" s="14" t="s">
        <v>3019</v>
      </c>
      <c r="G112" s="14" t="s">
        <v>3021</v>
      </c>
      <c r="H112" s="14" t="s">
        <v>3022</v>
      </c>
      <c r="I112" s="15">
        <v>5060</v>
      </c>
      <c r="J112" s="77"/>
      <c r="K112" s="92"/>
    </row>
    <row r="113" spans="1:11" ht="12.75" x14ac:dyDescent="0.2">
      <c r="A113" s="14" t="s">
        <v>2997</v>
      </c>
      <c r="B113" s="14" t="s">
        <v>3034</v>
      </c>
      <c r="C113" s="14"/>
      <c r="D113" s="16">
        <v>45882</v>
      </c>
      <c r="E113" s="16">
        <v>46006</v>
      </c>
      <c r="F113" s="14" t="s">
        <v>3020</v>
      </c>
      <c r="G113" s="14"/>
      <c r="H113" s="14" t="s">
        <v>3041</v>
      </c>
      <c r="I113" s="15">
        <v>3920</v>
      </c>
      <c r="J113" s="77"/>
      <c r="K113" s="92"/>
    </row>
    <row r="114" spans="1:11" ht="12.75" x14ac:dyDescent="0.2">
      <c r="A114" s="14" t="s">
        <v>2997</v>
      </c>
      <c r="B114" s="14" t="s">
        <v>3025</v>
      </c>
      <c r="C114" s="14" t="s">
        <v>3027</v>
      </c>
      <c r="D114" s="16">
        <v>45880</v>
      </c>
      <c r="E114" s="16">
        <v>46006</v>
      </c>
      <c r="F114" s="14" t="s">
        <v>3026</v>
      </c>
      <c r="G114" s="14" t="s">
        <v>3042</v>
      </c>
      <c r="H114" s="14" t="s">
        <v>3043</v>
      </c>
      <c r="I114" s="15">
        <v>582</v>
      </c>
      <c r="J114" s="77"/>
      <c r="K114" s="92"/>
    </row>
    <row r="115" spans="1:11" ht="56.25" x14ac:dyDescent="0.2">
      <c r="A115" s="14" t="s">
        <v>2997</v>
      </c>
      <c r="B115" s="14"/>
      <c r="C115" s="14"/>
      <c r="D115" s="16"/>
      <c r="E115" s="16"/>
      <c r="F115" s="14" t="s">
        <v>3037</v>
      </c>
      <c r="G115" s="14"/>
      <c r="H115" s="14"/>
      <c r="I115" s="15"/>
      <c r="J115" s="77"/>
      <c r="K115" s="92"/>
    </row>
    <row r="116" spans="1:11" ht="12.75" x14ac:dyDescent="0.2">
      <c r="A116" s="14" t="s">
        <v>2997</v>
      </c>
      <c r="B116" s="14" t="s">
        <v>3035</v>
      </c>
      <c r="C116" s="14" t="s">
        <v>3036</v>
      </c>
      <c r="D116" s="16">
        <v>45910</v>
      </c>
      <c r="E116" s="16">
        <v>46020</v>
      </c>
      <c r="F116" s="14" t="s">
        <v>3038</v>
      </c>
      <c r="G116" s="14" t="s">
        <v>3039</v>
      </c>
      <c r="H116" s="14" t="s">
        <v>3040</v>
      </c>
      <c r="I116" s="15">
        <v>10.51</v>
      </c>
      <c r="J116" s="77"/>
      <c r="K116" s="92"/>
    </row>
    <row r="117" spans="1:11" ht="12.75" x14ac:dyDescent="0.2">
      <c r="A117" s="14" t="s">
        <v>2997</v>
      </c>
      <c r="B117" s="14"/>
      <c r="C117" s="14"/>
      <c r="D117" s="16"/>
      <c r="E117" s="16"/>
      <c r="F117" s="14" t="s">
        <v>129</v>
      </c>
      <c r="G117" s="14"/>
      <c r="H117" s="14"/>
      <c r="I117" s="15"/>
      <c r="J117" s="77"/>
      <c r="K117" s="92"/>
    </row>
    <row r="118" spans="1:11" ht="22.5" x14ac:dyDescent="0.2">
      <c r="A118" s="14" t="s">
        <v>2997</v>
      </c>
      <c r="B118" s="14" t="s">
        <v>3028</v>
      </c>
      <c r="C118" s="14" t="s">
        <v>3029</v>
      </c>
      <c r="D118" s="16">
        <v>45869</v>
      </c>
      <c r="E118" s="16">
        <v>46006</v>
      </c>
      <c r="F118" s="14" t="s">
        <v>3000</v>
      </c>
      <c r="G118" s="14" t="s">
        <v>3001</v>
      </c>
      <c r="H118" s="14" t="s">
        <v>3002</v>
      </c>
      <c r="I118" s="15">
        <v>150</v>
      </c>
      <c r="J118" s="77"/>
      <c r="K118" s="92"/>
    </row>
    <row r="119" spans="1:11" ht="33.75" x14ac:dyDescent="0.2">
      <c r="A119" s="14" t="s">
        <v>2997</v>
      </c>
      <c r="B119" s="14" t="s">
        <v>3030</v>
      </c>
      <c r="C119" s="14" t="s">
        <v>3031</v>
      </c>
      <c r="D119" s="16">
        <v>45763</v>
      </c>
      <c r="E119" s="16">
        <v>46006</v>
      </c>
      <c r="F119" s="14" t="s">
        <v>3003</v>
      </c>
      <c r="G119" s="14" t="s">
        <v>3004</v>
      </c>
      <c r="H119" s="14" t="s">
        <v>3005</v>
      </c>
      <c r="I119" s="15">
        <v>901</v>
      </c>
      <c r="J119" s="77"/>
      <c r="K119" s="92"/>
    </row>
    <row r="120" spans="1:11" ht="56.25" x14ac:dyDescent="0.2">
      <c r="A120" s="14" t="s">
        <v>2997</v>
      </c>
      <c r="B120" s="14" t="s">
        <v>3006</v>
      </c>
      <c r="C120" s="14" t="s">
        <v>3006</v>
      </c>
      <c r="D120" s="390" t="s">
        <v>3033</v>
      </c>
      <c r="E120" s="16">
        <v>46006</v>
      </c>
      <c r="F120" s="14" t="s">
        <v>3032</v>
      </c>
      <c r="G120" s="14"/>
      <c r="H120" s="14" t="s">
        <v>3007</v>
      </c>
      <c r="I120" s="15">
        <v>3000</v>
      </c>
      <c r="J120" s="77"/>
      <c r="K120" s="92"/>
    </row>
    <row r="121" spans="1:11" ht="12.75" x14ac:dyDescent="0.2">
      <c r="A121" s="14" t="s">
        <v>2997</v>
      </c>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Slovenský zväz rádioamatérov, Mlynská 4, Stupava, 900 31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00896896</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Roman Kudláč</cp:lastModifiedBy>
  <cp:revision/>
  <cp:lastPrinted>2025-01-23T13:30:36Z</cp:lastPrinted>
  <dcterms:created xsi:type="dcterms:W3CDTF">2017-02-20T06:20:12Z</dcterms:created>
  <dcterms:modified xsi:type="dcterms:W3CDTF">2026-04-15T12:59:42Z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