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beata\Downloads\"/>
    </mc:Choice>
  </mc:AlternateContent>
  <xr:revisionPtr revIDLastSave="0" documentId="13_ncr:1_{3FDF1684-0B3B-4AED-972D-F37660B4CE3A}" xr6:coauthVersionLast="47" xr6:coauthVersionMax="47" xr10:uidLastSave="{00000000-0000-0000-0000-000000000000}"/>
  <bookViews>
    <workbookView xWindow="-120" yWindow="-120" windowWidth="20730" windowHeight="11160" firstSheet="2" activeTab="4" xr2:uid="{00000000-000D-0000-FFFF-FFFF00000000}"/>
  </bookViews>
  <sheets>
    <sheet name="Usmernenie" sheetId="1" r:id="rId1"/>
    <sheet name="Príklady" sheetId="2" r:id="rId2"/>
    <sheet name="Príjmy" sheetId="3" r:id="rId3"/>
    <sheet name="Spolu" sheetId="4" r:id="rId4"/>
    <sheet name="Doklady" sheetId="5" r:id="rId5"/>
    <sheet name="Adr" sheetId="6" state="hidden" r:id="rId6"/>
    <sheet name="FP" sheetId="7" state="hidden" r:id="rId7"/>
    <sheet name="Cis" sheetId="8" state="hidden" r:id="rId8"/>
    <sheet name="Avízo - výnosy" sheetId="9" r:id="rId9"/>
    <sheet name="Avízo - vratka" sheetId="10" r:id="rId10"/>
    <sheet name="Avízo - vratka (2)" sheetId="12" r:id="rId11"/>
    <sheet name="Skratky" sheetId="11" r:id="rId12"/>
  </sheets>
  <calcPr calcId="191029"/>
</workbook>
</file>

<file path=xl/calcChain.xml><?xml version="1.0" encoding="utf-8"?>
<calcChain xmlns="http://schemas.openxmlformats.org/spreadsheetml/2006/main">
  <c r="N25" i="12" l="1"/>
  <c r="N24" i="12"/>
  <c r="N23" i="12"/>
  <c r="N22" i="12"/>
  <c r="N21" i="12"/>
  <c r="B20" i="12"/>
  <c r="N19" i="12"/>
  <c r="N18" i="12"/>
  <c r="N17" i="12"/>
  <c r="B17" i="12"/>
  <c r="N16" i="12"/>
  <c r="N15" i="12"/>
  <c r="N14" i="12"/>
  <c r="N13" i="12"/>
  <c r="A13" i="12"/>
  <c r="N12" i="12"/>
  <c r="N11" i="12"/>
  <c r="N10" i="12"/>
  <c r="N9" i="12"/>
  <c r="N8" i="12"/>
  <c r="N7" i="12"/>
  <c r="N6" i="12"/>
  <c r="N5" i="12"/>
  <c r="N4" i="12"/>
  <c r="N3" i="12"/>
  <c r="N2" i="12"/>
  <c r="N1" i="12"/>
  <c r="N25" i="10"/>
  <c r="N24" i="10"/>
  <c r="N23" i="10"/>
  <c r="N22" i="10"/>
  <c r="N21" i="10"/>
  <c r="B20" i="10"/>
  <c r="N19" i="10"/>
  <c r="N18" i="10"/>
  <c r="N17" i="10"/>
  <c r="B17" i="10"/>
  <c r="N16" i="10"/>
  <c r="N15" i="10"/>
  <c r="N14" i="10"/>
  <c r="N13" i="10"/>
  <c r="A13" i="10"/>
  <c r="N12" i="10"/>
  <c r="N11" i="10"/>
  <c r="N10" i="10"/>
  <c r="N9" i="10"/>
  <c r="N8" i="10"/>
  <c r="N7" i="10"/>
  <c r="N6" i="10"/>
  <c r="N5" i="10"/>
  <c r="N4" i="10"/>
  <c r="N3" i="10"/>
  <c r="N2" i="10"/>
  <c r="N1" i="10"/>
  <c r="N26" i="9"/>
  <c r="N25" i="9"/>
  <c r="N24" i="9"/>
  <c r="N23" i="9"/>
  <c r="N22" i="9"/>
  <c r="B20" i="9"/>
  <c r="N18" i="9"/>
  <c r="N17" i="9"/>
  <c r="N16" i="9"/>
  <c r="B16" i="9"/>
  <c r="N15" i="9"/>
  <c r="N14" i="9"/>
  <c r="A14" i="9"/>
  <c r="N13" i="9"/>
  <c r="N12" i="9"/>
  <c r="N11" i="9"/>
  <c r="N10" i="9"/>
  <c r="N9" i="9"/>
  <c r="N8" i="9"/>
  <c r="N7" i="9"/>
  <c r="N6" i="9"/>
  <c r="N5" i="9"/>
  <c r="N4" i="9"/>
  <c r="N3" i="9"/>
  <c r="N2" i="9"/>
  <c r="N1" i="9"/>
  <c r="N823" i="7"/>
  <c r="L823" i="7"/>
  <c r="B823" i="7"/>
  <c r="M823" i="7" s="1"/>
  <c r="N822" i="7"/>
  <c r="L822" i="7"/>
  <c r="B822" i="7"/>
  <c r="M822" i="7" s="1"/>
  <c r="N821" i="7"/>
  <c r="L821" i="7"/>
  <c r="B821" i="7"/>
  <c r="M821" i="7" s="1"/>
  <c r="N820" i="7"/>
  <c r="L820" i="7"/>
  <c r="B820" i="7"/>
  <c r="M820" i="7" s="1"/>
  <c r="N819" i="7"/>
  <c r="L819" i="7"/>
  <c r="B819" i="7"/>
  <c r="M819" i="7" s="1"/>
  <c r="N818" i="7"/>
  <c r="L818" i="7"/>
  <c r="B818" i="7"/>
  <c r="M818" i="7" s="1"/>
  <c r="N817" i="7"/>
  <c r="L817" i="7"/>
  <c r="B817" i="7"/>
  <c r="M817" i="7" s="1"/>
  <c r="N816" i="7"/>
  <c r="L816" i="7"/>
  <c r="B816" i="7"/>
  <c r="M816" i="7" s="1"/>
  <c r="N815" i="7"/>
  <c r="L815" i="7"/>
  <c r="B815" i="7"/>
  <c r="M815" i="7" s="1"/>
  <c r="N814" i="7"/>
  <c r="L814" i="7"/>
  <c r="B814" i="7"/>
  <c r="M814" i="7" s="1"/>
  <c r="N813" i="7"/>
  <c r="L813" i="7"/>
  <c r="B813" i="7"/>
  <c r="M813" i="7" s="1"/>
  <c r="N812" i="7"/>
  <c r="L812" i="7"/>
  <c r="B812" i="7"/>
  <c r="M812" i="7" s="1"/>
  <c r="N811" i="7"/>
  <c r="L811" i="7"/>
  <c r="B811" i="7"/>
  <c r="M811" i="7" s="1"/>
  <c r="N810" i="7"/>
  <c r="L810" i="7"/>
  <c r="B810" i="7"/>
  <c r="M810" i="7" s="1"/>
  <c r="N809" i="7"/>
  <c r="L809" i="7"/>
  <c r="B809" i="7"/>
  <c r="M809" i="7" s="1"/>
  <c r="N808" i="7"/>
  <c r="L808" i="7"/>
  <c r="B808" i="7"/>
  <c r="M808" i="7" s="1"/>
  <c r="N807" i="7"/>
  <c r="L807" i="7"/>
  <c r="B807" i="7"/>
  <c r="M807" i="7" s="1"/>
  <c r="N806" i="7"/>
  <c r="L806" i="7"/>
  <c r="B806" i="7"/>
  <c r="M806" i="7" s="1"/>
  <c r="N805" i="7"/>
  <c r="L805" i="7"/>
  <c r="B805" i="7"/>
  <c r="M805" i="7" s="1"/>
  <c r="N804" i="7"/>
  <c r="L804" i="7"/>
  <c r="B804" i="7"/>
  <c r="M804" i="7" s="1"/>
  <c r="N803" i="7"/>
  <c r="L803" i="7"/>
  <c r="B803" i="7"/>
  <c r="M803" i="7" s="1"/>
  <c r="N802" i="7"/>
  <c r="L802" i="7"/>
  <c r="B802" i="7"/>
  <c r="M802" i="7" s="1"/>
  <c r="N801" i="7"/>
  <c r="L801" i="7"/>
  <c r="B801" i="7"/>
  <c r="M801" i="7" s="1"/>
  <c r="N800" i="7"/>
  <c r="L800" i="7"/>
  <c r="B800" i="7"/>
  <c r="M800" i="7" s="1"/>
  <c r="N799" i="7"/>
  <c r="L799" i="7"/>
  <c r="B799" i="7"/>
  <c r="M799" i="7" s="1"/>
  <c r="N798" i="7"/>
  <c r="L798" i="7"/>
  <c r="B798" i="7"/>
  <c r="M798" i="7" s="1"/>
  <c r="N797" i="7"/>
  <c r="L797" i="7"/>
  <c r="B797" i="7"/>
  <c r="M797" i="7" s="1"/>
  <c r="N796" i="7"/>
  <c r="L796" i="7"/>
  <c r="B796" i="7"/>
  <c r="M796" i="7" s="1"/>
  <c r="N795" i="7"/>
  <c r="L795" i="7"/>
  <c r="B795" i="7"/>
  <c r="M795" i="7" s="1"/>
  <c r="N794" i="7"/>
  <c r="L794" i="7"/>
  <c r="B794" i="7"/>
  <c r="M794" i="7" s="1"/>
  <c r="N793" i="7"/>
  <c r="L793" i="7"/>
  <c r="B793" i="7"/>
  <c r="M793" i="7" s="1"/>
  <c r="N792" i="7"/>
  <c r="L792" i="7"/>
  <c r="B792" i="7"/>
  <c r="M792" i="7" s="1"/>
  <c r="N791" i="7"/>
  <c r="L791" i="7"/>
  <c r="B791" i="7"/>
  <c r="M791" i="7" s="1"/>
  <c r="N790" i="7"/>
  <c r="L790" i="7"/>
  <c r="B790" i="7"/>
  <c r="M790" i="7" s="1"/>
  <c r="N789" i="7"/>
  <c r="L789" i="7"/>
  <c r="B789" i="7"/>
  <c r="M789" i="7" s="1"/>
  <c r="N788" i="7"/>
  <c r="L788" i="7"/>
  <c r="B788" i="7"/>
  <c r="M788" i="7" s="1"/>
  <c r="N787" i="7"/>
  <c r="L787" i="7"/>
  <c r="B787" i="7"/>
  <c r="M787" i="7" s="1"/>
  <c r="N786" i="7"/>
  <c r="L786" i="7"/>
  <c r="B786" i="7"/>
  <c r="M786" i="7" s="1"/>
  <c r="N785" i="7"/>
  <c r="L785" i="7"/>
  <c r="B785" i="7"/>
  <c r="M785" i="7" s="1"/>
  <c r="N784" i="7"/>
  <c r="L784" i="7"/>
  <c r="B784" i="7"/>
  <c r="M784" i="7" s="1"/>
  <c r="N783" i="7"/>
  <c r="L783" i="7"/>
  <c r="B783" i="7"/>
  <c r="M783" i="7" s="1"/>
  <c r="N782" i="7"/>
  <c r="L782" i="7"/>
  <c r="B782" i="7"/>
  <c r="M782" i="7" s="1"/>
  <c r="N781" i="7"/>
  <c r="L781" i="7"/>
  <c r="B781" i="7"/>
  <c r="M781" i="7" s="1"/>
  <c r="N780" i="7"/>
  <c r="L780" i="7"/>
  <c r="B780" i="7"/>
  <c r="M780" i="7" s="1"/>
  <c r="N779" i="7"/>
  <c r="L779" i="7"/>
  <c r="B779" i="7"/>
  <c r="M779" i="7" s="1"/>
  <c r="N778" i="7"/>
  <c r="L778" i="7"/>
  <c r="B778" i="7"/>
  <c r="M778" i="7" s="1"/>
  <c r="N777" i="7"/>
  <c r="L777" i="7"/>
  <c r="B777" i="7"/>
  <c r="M777" i="7" s="1"/>
  <c r="N776" i="7"/>
  <c r="L776" i="7"/>
  <c r="B776" i="7"/>
  <c r="M776" i="7" s="1"/>
  <c r="N775" i="7"/>
  <c r="L775" i="7"/>
  <c r="B775" i="7"/>
  <c r="M775" i="7" s="1"/>
  <c r="N774" i="7"/>
  <c r="L774" i="7"/>
  <c r="B774" i="7"/>
  <c r="M774" i="7" s="1"/>
  <c r="N773" i="7"/>
  <c r="L773" i="7"/>
  <c r="B773" i="7"/>
  <c r="M773" i="7" s="1"/>
  <c r="N772" i="7"/>
  <c r="L772" i="7"/>
  <c r="B772" i="7"/>
  <c r="M772" i="7" s="1"/>
  <c r="N771" i="7"/>
  <c r="L771" i="7"/>
  <c r="B771" i="7"/>
  <c r="M771" i="7" s="1"/>
  <c r="N770" i="7"/>
  <c r="L770" i="7"/>
  <c r="B770" i="7"/>
  <c r="M770" i="7" s="1"/>
  <c r="N769" i="7"/>
  <c r="L769" i="7"/>
  <c r="B769" i="7"/>
  <c r="M769" i="7" s="1"/>
  <c r="N768" i="7"/>
  <c r="L768" i="7"/>
  <c r="B768" i="7"/>
  <c r="M768" i="7" s="1"/>
  <c r="N767" i="7"/>
  <c r="L767" i="7"/>
  <c r="B767" i="7"/>
  <c r="M767" i="7" s="1"/>
  <c r="N766" i="7"/>
  <c r="L766" i="7"/>
  <c r="B766" i="7"/>
  <c r="M766" i="7" s="1"/>
  <c r="N765" i="7"/>
  <c r="L765" i="7"/>
  <c r="B765" i="7"/>
  <c r="M765" i="7" s="1"/>
  <c r="N764" i="7"/>
  <c r="L764" i="7"/>
  <c r="B764" i="7"/>
  <c r="M764" i="7" s="1"/>
  <c r="N763" i="7"/>
  <c r="L763" i="7"/>
  <c r="B763" i="7"/>
  <c r="M763" i="7" s="1"/>
  <c r="N762" i="7"/>
  <c r="L762" i="7"/>
  <c r="B762" i="7"/>
  <c r="M762" i="7" s="1"/>
  <c r="N761" i="7"/>
  <c r="L761" i="7"/>
  <c r="B761" i="7"/>
  <c r="M761" i="7" s="1"/>
  <c r="N760" i="7"/>
  <c r="L760" i="7"/>
  <c r="B760" i="7"/>
  <c r="M760" i="7" s="1"/>
  <c r="N759" i="7"/>
  <c r="L759" i="7"/>
  <c r="B759" i="7"/>
  <c r="M759" i="7" s="1"/>
  <c r="N758" i="7"/>
  <c r="L758" i="7"/>
  <c r="B758" i="7"/>
  <c r="M758" i="7" s="1"/>
  <c r="N757" i="7"/>
  <c r="L757" i="7"/>
  <c r="B757" i="7"/>
  <c r="M757" i="7" s="1"/>
  <c r="N756" i="7"/>
  <c r="L756" i="7"/>
  <c r="B756" i="7"/>
  <c r="M756" i="7" s="1"/>
  <c r="N755" i="7"/>
  <c r="L755" i="7"/>
  <c r="B755" i="7"/>
  <c r="M755" i="7" s="1"/>
  <c r="N754" i="7"/>
  <c r="L754" i="7"/>
  <c r="B754" i="7"/>
  <c r="M754" i="7" s="1"/>
  <c r="N753" i="7"/>
  <c r="L753" i="7"/>
  <c r="B753" i="7"/>
  <c r="M753" i="7" s="1"/>
  <c r="N752" i="7"/>
  <c r="L752" i="7"/>
  <c r="B752" i="7"/>
  <c r="M752" i="7" s="1"/>
  <c r="N751" i="7"/>
  <c r="L751" i="7"/>
  <c r="B751" i="7"/>
  <c r="M751" i="7" s="1"/>
  <c r="N750" i="7"/>
  <c r="L750" i="7"/>
  <c r="B750" i="7"/>
  <c r="M750" i="7" s="1"/>
  <c r="N749" i="7"/>
  <c r="L749" i="7"/>
  <c r="B749" i="7"/>
  <c r="M749" i="7" s="1"/>
  <c r="N748" i="7"/>
  <c r="L748" i="7"/>
  <c r="B748" i="7"/>
  <c r="M748" i="7" s="1"/>
  <c r="N747" i="7"/>
  <c r="L747" i="7"/>
  <c r="B747" i="7"/>
  <c r="M747" i="7" s="1"/>
  <c r="N746" i="7"/>
  <c r="L746" i="7"/>
  <c r="B746" i="7"/>
  <c r="M746" i="7" s="1"/>
  <c r="N745" i="7"/>
  <c r="L745" i="7"/>
  <c r="B745" i="7"/>
  <c r="M745" i="7" s="1"/>
  <c r="N744" i="7"/>
  <c r="L744" i="7"/>
  <c r="B744" i="7"/>
  <c r="M744" i="7" s="1"/>
  <c r="N743" i="7"/>
  <c r="L743" i="7"/>
  <c r="B743" i="7"/>
  <c r="M743" i="7" s="1"/>
  <c r="N742" i="7"/>
  <c r="L742" i="7"/>
  <c r="B742" i="7"/>
  <c r="M742" i="7" s="1"/>
  <c r="N741" i="7"/>
  <c r="L741" i="7"/>
  <c r="B741" i="7"/>
  <c r="M741" i="7" s="1"/>
  <c r="N740" i="7"/>
  <c r="L740" i="7"/>
  <c r="B740" i="7"/>
  <c r="M740" i="7" s="1"/>
  <c r="N739" i="7"/>
  <c r="L739" i="7"/>
  <c r="B739" i="7"/>
  <c r="M739" i="7" s="1"/>
  <c r="N738" i="7"/>
  <c r="L738" i="7"/>
  <c r="B738" i="7"/>
  <c r="M738" i="7" s="1"/>
  <c r="N737" i="7"/>
  <c r="L737" i="7"/>
  <c r="B737" i="7"/>
  <c r="M737" i="7" s="1"/>
  <c r="N736" i="7"/>
  <c r="L736" i="7"/>
  <c r="B736" i="7"/>
  <c r="M736" i="7" s="1"/>
  <c r="N735" i="7"/>
  <c r="L735" i="7"/>
  <c r="B735" i="7"/>
  <c r="M735" i="7" s="1"/>
  <c r="N734" i="7"/>
  <c r="L734" i="7"/>
  <c r="B734" i="7"/>
  <c r="M734" i="7" s="1"/>
  <c r="N733" i="7"/>
  <c r="L733" i="7"/>
  <c r="B733" i="7"/>
  <c r="M733" i="7" s="1"/>
  <c r="N732" i="7"/>
  <c r="L732" i="7"/>
  <c r="B732" i="7"/>
  <c r="M732" i="7" s="1"/>
  <c r="N731" i="7"/>
  <c r="L731" i="7"/>
  <c r="B731" i="7"/>
  <c r="M731" i="7" s="1"/>
  <c r="N730" i="7"/>
  <c r="L730" i="7"/>
  <c r="B730" i="7"/>
  <c r="M730" i="7" s="1"/>
  <c r="N729" i="7"/>
  <c r="L729" i="7"/>
  <c r="B729" i="7"/>
  <c r="M729" i="7" s="1"/>
  <c r="N728" i="7"/>
  <c r="L728" i="7"/>
  <c r="B728" i="7"/>
  <c r="M728" i="7" s="1"/>
  <c r="N727" i="7"/>
  <c r="L727" i="7"/>
  <c r="B727" i="7"/>
  <c r="M727" i="7" s="1"/>
  <c r="N726" i="7"/>
  <c r="L726" i="7"/>
  <c r="B726" i="7"/>
  <c r="M726" i="7" s="1"/>
  <c r="N725" i="7"/>
  <c r="L725" i="7"/>
  <c r="B725" i="7"/>
  <c r="M725" i="7" s="1"/>
  <c r="N724" i="7"/>
  <c r="L724" i="7"/>
  <c r="B724" i="7"/>
  <c r="M724" i="7" s="1"/>
  <c r="N723" i="7"/>
  <c r="L723" i="7"/>
  <c r="B723" i="7"/>
  <c r="M723" i="7" s="1"/>
  <c r="N722" i="7"/>
  <c r="L722" i="7"/>
  <c r="B722" i="7"/>
  <c r="M722" i="7" s="1"/>
  <c r="N721" i="7"/>
  <c r="L721" i="7"/>
  <c r="B721" i="7"/>
  <c r="M721" i="7" s="1"/>
  <c r="N720" i="7"/>
  <c r="L720" i="7"/>
  <c r="B720" i="7"/>
  <c r="M720" i="7" s="1"/>
  <c r="N719" i="7"/>
  <c r="L719" i="7"/>
  <c r="B719" i="7"/>
  <c r="M719" i="7" s="1"/>
  <c r="N718" i="7"/>
  <c r="L718" i="7"/>
  <c r="B718" i="7"/>
  <c r="M718" i="7" s="1"/>
  <c r="N717" i="7"/>
  <c r="L717" i="7"/>
  <c r="B717" i="7"/>
  <c r="M717" i="7" s="1"/>
  <c r="N716" i="7"/>
  <c r="L716" i="7"/>
  <c r="B716" i="7"/>
  <c r="M716" i="7" s="1"/>
  <c r="N715" i="7"/>
  <c r="L715" i="7"/>
  <c r="B715" i="7"/>
  <c r="M715" i="7" s="1"/>
  <c r="N714" i="7"/>
  <c r="L714" i="7"/>
  <c r="B714" i="7"/>
  <c r="M714" i="7" s="1"/>
  <c r="N713" i="7"/>
  <c r="L713" i="7"/>
  <c r="B713" i="7"/>
  <c r="M713" i="7" s="1"/>
  <c r="N712" i="7"/>
  <c r="L712" i="7"/>
  <c r="B712" i="7"/>
  <c r="M712" i="7" s="1"/>
  <c r="N711" i="7"/>
  <c r="L711" i="7"/>
  <c r="B711" i="7"/>
  <c r="M711" i="7" s="1"/>
  <c r="N710" i="7"/>
  <c r="L710" i="7"/>
  <c r="B710" i="7"/>
  <c r="M710" i="7" s="1"/>
  <c r="N709" i="7"/>
  <c r="L709" i="7"/>
  <c r="B709" i="7"/>
  <c r="M709" i="7" s="1"/>
  <c r="N708" i="7"/>
  <c r="L708" i="7"/>
  <c r="B708" i="7"/>
  <c r="M708" i="7" s="1"/>
  <c r="N707" i="7"/>
  <c r="L707" i="7"/>
  <c r="B707" i="7"/>
  <c r="M707" i="7" s="1"/>
  <c r="N706" i="7"/>
  <c r="L706" i="7"/>
  <c r="B706" i="7"/>
  <c r="M706" i="7" s="1"/>
  <c r="N705" i="7"/>
  <c r="L705" i="7"/>
  <c r="B705" i="7"/>
  <c r="M705" i="7" s="1"/>
  <c r="N704" i="7"/>
  <c r="L704" i="7"/>
  <c r="B704" i="7"/>
  <c r="M704" i="7" s="1"/>
  <c r="N703" i="7"/>
  <c r="L703" i="7"/>
  <c r="B703" i="7"/>
  <c r="M703" i="7" s="1"/>
  <c r="N702" i="7"/>
  <c r="L702" i="7"/>
  <c r="B702" i="7"/>
  <c r="M702" i="7" s="1"/>
  <c r="N701" i="7"/>
  <c r="L701" i="7"/>
  <c r="B701" i="7"/>
  <c r="M701" i="7" s="1"/>
  <c r="N700" i="7"/>
  <c r="L700" i="7"/>
  <c r="B700" i="7"/>
  <c r="M700" i="7" s="1"/>
  <c r="N699" i="7"/>
  <c r="L699" i="7"/>
  <c r="B699" i="7"/>
  <c r="M699" i="7" s="1"/>
  <c r="N698" i="7"/>
  <c r="L698" i="7"/>
  <c r="B698" i="7"/>
  <c r="M698" i="7" s="1"/>
  <c r="N697" i="7"/>
  <c r="L697" i="7"/>
  <c r="B697" i="7"/>
  <c r="M697" i="7" s="1"/>
  <c r="N696" i="7"/>
  <c r="L696" i="7"/>
  <c r="B696" i="7"/>
  <c r="M696" i="7" s="1"/>
  <c r="N695" i="7"/>
  <c r="L695" i="7"/>
  <c r="B695" i="7"/>
  <c r="M695" i="7" s="1"/>
  <c r="N694" i="7"/>
  <c r="L694" i="7"/>
  <c r="B694" i="7"/>
  <c r="M694" i="7" s="1"/>
  <c r="N693" i="7"/>
  <c r="L693" i="7"/>
  <c r="B693" i="7"/>
  <c r="M693" i="7" s="1"/>
  <c r="N692" i="7"/>
  <c r="L692" i="7"/>
  <c r="B692" i="7"/>
  <c r="M692" i="7" s="1"/>
  <c r="N691" i="7"/>
  <c r="L691" i="7"/>
  <c r="B691" i="7"/>
  <c r="M691" i="7" s="1"/>
  <c r="N690" i="7"/>
  <c r="L690" i="7"/>
  <c r="B690" i="7"/>
  <c r="M690" i="7" s="1"/>
  <c r="N689" i="7"/>
  <c r="L689" i="7"/>
  <c r="B689" i="7"/>
  <c r="M689" i="7" s="1"/>
  <c r="N688" i="7"/>
  <c r="L688" i="7"/>
  <c r="B688" i="7"/>
  <c r="M688" i="7" s="1"/>
  <c r="N687" i="7"/>
  <c r="L687" i="7"/>
  <c r="B687" i="7"/>
  <c r="M687" i="7" s="1"/>
  <c r="N686" i="7"/>
  <c r="L686" i="7"/>
  <c r="B686" i="7"/>
  <c r="M686" i="7" s="1"/>
  <c r="N685" i="7"/>
  <c r="L685" i="7"/>
  <c r="B685" i="7"/>
  <c r="M685" i="7" s="1"/>
  <c r="N684" i="7"/>
  <c r="L684" i="7"/>
  <c r="B684" i="7"/>
  <c r="M684" i="7" s="1"/>
  <c r="N683" i="7"/>
  <c r="L683" i="7"/>
  <c r="B683" i="7"/>
  <c r="M683" i="7" s="1"/>
  <c r="N682" i="7"/>
  <c r="L682" i="7"/>
  <c r="B682" i="7"/>
  <c r="M682" i="7" s="1"/>
  <c r="N681" i="7"/>
  <c r="L681" i="7"/>
  <c r="B681" i="7"/>
  <c r="M681" i="7" s="1"/>
  <c r="N680" i="7"/>
  <c r="L680" i="7"/>
  <c r="B680" i="7"/>
  <c r="M680" i="7" s="1"/>
  <c r="N679" i="7"/>
  <c r="L679" i="7"/>
  <c r="B679" i="7"/>
  <c r="M679" i="7" s="1"/>
  <c r="N678" i="7"/>
  <c r="L678" i="7"/>
  <c r="B678" i="7"/>
  <c r="M678" i="7" s="1"/>
  <c r="N677" i="7"/>
  <c r="L677" i="7"/>
  <c r="B677" i="7"/>
  <c r="M677" i="7" s="1"/>
  <c r="N676" i="7"/>
  <c r="L676" i="7"/>
  <c r="B676" i="7"/>
  <c r="M676" i="7" s="1"/>
  <c r="N675" i="7"/>
  <c r="L675" i="7"/>
  <c r="B675" i="7"/>
  <c r="M675" i="7" s="1"/>
  <c r="N674" i="7"/>
  <c r="L674" i="7"/>
  <c r="B674" i="7"/>
  <c r="M674" i="7" s="1"/>
  <c r="N673" i="7"/>
  <c r="L673" i="7"/>
  <c r="B673" i="7"/>
  <c r="M673" i="7" s="1"/>
  <c r="N672" i="7"/>
  <c r="L672" i="7"/>
  <c r="B672" i="7"/>
  <c r="M672" i="7" s="1"/>
  <c r="N671" i="7"/>
  <c r="L671" i="7"/>
  <c r="B671" i="7"/>
  <c r="M671" i="7" s="1"/>
  <c r="N670" i="7"/>
  <c r="L670" i="7"/>
  <c r="B670" i="7"/>
  <c r="M670" i="7" s="1"/>
  <c r="N669" i="7"/>
  <c r="L669" i="7"/>
  <c r="B669" i="7"/>
  <c r="M669" i="7" s="1"/>
  <c r="N668" i="7"/>
  <c r="L668" i="7"/>
  <c r="B668" i="7"/>
  <c r="M668" i="7" s="1"/>
  <c r="N667" i="7"/>
  <c r="L667" i="7"/>
  <c r="B667" i="7"/>
  <c r="M667" i="7" s="1"/>
  <c r="N666" i="7"/>
  <c r="L666" i="7"/>
  <c r="B666" i="7"/>
  <c r="M666" i="7" s="1"/>
  <c r="N665" i="7"/>
  <c r="L665" i="7"/>
  <c r="B665" i="7"/>
  <c r="M665" i="7" s="1"/>
  <c r="N664" i="7"/>
  <c r="L664" i="7"/>
  <c r="B664" i="7"/>
  <c r="M664" i="7" s="1"/>
  <c r="N663" i="7"/>
  <c r="L663" i="7"/>
  <c r="B663" i="7"/>
  <c r="M663" i="7" s="1"/>
  <c r="N662" i="7"/>
  <c r="L662" i="7"/>
  <c r="B662" i="7"/>
  <c r="M662" i="7" s="1"/>
  <c r="N661" i="7"/>
  <c r="L661" i="7"/>
  <c r="B661" i="7"/>
  <c r="M661" i="7" s="1"/>
  <c r="N660" i="7"/>
  <c r="L660" i="7"/>
  <c r="B660" i="7"/>
  <c r="M660" i="7" s="1"/>
  <c r="N659" i="7"/>
  <c r="L659" i="7"/>
  <c r="B659" i="7"/>
  <c r="M659" i="7" s="1"/>
  <c r="N658" i="7"/>
  <c r="L658" i="7"/>
  <c r="B658" i="7"/>
  <c r="M658" i="7" s="1"/>
  <c r="N657" i="7"/>
  <c r="L657" i="7"/>
  <c r="B657" i="7"/>
  <c r="M657" i="7" s="1"/>
  <c r="N656" i="7"/>
  <c r="L656" i="7"/>
  <c r="B656" i="7"/>
  <c r="M656" i="7" s="1"/>
  <c r="N655" i="7"/>
  <c r="L655" i="7"/>
  <c r="B655" i="7"/>
  <c r="M655" i="7" s="1"/>
  <c r="N654" i="7"/>
  <c r="L654" i="7"/>
  <c r="B654" i="7"/>
  <c r="M654" i="7" s="1"/>
  <c r="N653" i="7"/>
  <c r="L653" i="7"/>
  <c r="B653" i="7"/>
  <c r="M653" i="7" s="1"/>
  <c r="N652" i="7"/>
  <c r="L652" i="7"/>
  <c r="B652" i="7"/>
  <c r="M652" i="7" s="1"/>
  <c r="N651" i="7"/>
  <c r="L651" i="7"/>
  <c r="B651" i="7"/>
  <c r="M651" i="7" s="1"/>
  <c r="N650" i="7"/>
  <c r="L650" i="7"/>
  <c r="B650" i="7"/>
  <c r="M650" i="7" s="1"/>
  <c r="N649" i="7"/>
  <c r="L649" i="7"/>
  <c r="B649" i="7"/>
  <c r="M649" i="7" s="1"/>
  <c r="N648" i="7"/>
  <c r="L648" i="7"/>
  <c r="B648" i="7"/>
  <c r="M648" i="7" s="1"/>
  <c r="N647" i="7"/>
  <c r="L647" i="7"/>
  <c r="B647" i="7"/>
  <c r="M647" i="7" s="1"/>
  <c r="N646" i="7"/>
  <c r="L646" i="7"/>
  <c r="B646" i="7"/>
  <c r="M646" i="7" s="1"/>
  <c r="N645" i="7"/>
  <c r="L645" i="7"/>
  <c r="B645" i="7"/>
  <c r="M645" i="7" s="1"/>
  <c r="N644" i="7"/>
  <c r="L644" i="7"/>
  <c r="B644" i="7"/>
  <c r="M644" i="7" s="1"/>
  <c r="N643" i="7"/>
  <c r="L643" i="7"/>
  <c r="B643" i="7"/>
  <c r="M643" i="7" s="1"/>
  <c r="N642" i="7"/>
  <c r="L642" i="7"/>
  <c r="B642" i="7"/>
  <c r="M642" i="7" s="1"/>
  <c r="N641" i="7"/>
  <c r="L641" i="7"/>
  <c r="B641" i="7"/>
  <c r="M641" i="7" s="1"/>
  <c r="N640" i="7"/>
  <c r="L640" i="7"/>
  <c r="B640" i="7"/>
  <c r="M640" i="7" s="1"/>
  <c r="N639" i="7"/>
  <c r="L639" i="7"/>
  <c r="B639" i="7"/>
  <c r="M639" i="7" s="1"/>
  <c r="N638" i="7"/>
  <c r="L638" i="7"/>
  <c r="B638" i="7"/>
  <c r="M638" i="7" s="1"/>
  <c r="N637" i="7"/>
  <c r="L637" i="7"/>
  <c r="B637" i="7"/>
  <c r="M637" i="7" s="1"/>
  <c r="N636" i="7"/>
  <c r="L636" i="7"/>
  <c r="B636" i="7"/>
  <c r="M636" i="7" s="1"/>
  <c r="N635" i="7"/>
  <c r="L635" i="7"/>
  <c r="B635" i="7"/>
  <c r="M635" i="7" s="1"/>
  <c r="N634" i="7"/>
  <c r="L634" i="7"/>
  <c r="B634" i="7"/>
  <c r="M634" i="7" s="1"/>
  <c r="N633" i="7"/>
  <c r="L633" i="7"/>
  <c r="B633" i="7"/>
  <c r="M633" i="7" s="1"/>
  <c r="N632" i="7"/>
  <c r="L632" i="7"/>
  <c r="B632" i="7"/>
  <c r="M632" i="7" s="1"/>
  <c r="N631" i="7"/>
  <c r="L631" i="7"/>
  <c r="B631" i="7"/>
  <c r="M631" i="7" s="1"/>
  <c r="N630" i="7"/>
  <c r="L630" i="7"/>
  <c r="B630" i="7"/>
  <c r="M630" i="7" s="1"/>
  <c r="N629" i="7"/>
  <c r="L629" i="7"/>
  <c r="B629" i="7"/>
  <c r="M629" i="7" s="1"/>
  <c r="N628" i="7"/>
  <c r="L628" i="7"/>
  <c r="B628" i="7"/>
  <c r="M628" i="7" s="1"/>
  <c r="N627" i="7"/>
  <c r="L627" i="7"/>
  <c r="B627" i="7"/>
  <c r="M627" i="7" s="1"/>
  <c r="N626" i="7"/>
  <c r="L626" i="7"/>
  <c r="B626" i="7"/>
  <c r="M626" i="7" s="1"/>
  <c r="N625" i="7"/>
  <c r="L625" i="7"/>
  <c r="B625" i="7"/>
  <c r="M625" i="7" s="1"/>
  <c r="N624" i="7"/>
  <c r="L624" i="7"/>
  <c r="B624" i="7"/>
  <c r="M624" i="7" s="1"/>
  <c r="N623" i="7"/>
  <c r="L623" i="7"/>
  <c r="B623" i="7"/>
  <c r="M623" i="7" s="1"/>
  <c r="N622" i="7"/>
  <c r="L622" i="7"/>
  <c r="B622" i="7"/>
  <c r="M622" i="7" s="1"/>
  <c r="N621" i="7"/>
  <c r="L621" i="7"/>
  <c r="B621" i="7"/>
  <c r="M621" i="7" s="1"/>
  <c r="N620" i="7"/>
  <c r="L620" i="7"/>
  <c r="B620" i="7"/>
  <c r="M620" i="7" s="1"/>
  <c r="N619" i="7"/>
  <c r="L619" i="7"/>
  <c r="B619" i="7"/>
  <c r="M619" i="7" s="1"/>
  <c r="N618" i="7"/>
  <c r="L618" i="7"/>
  <c r="B618" i="7"/>
  <c r="M618" i="7" s="1"/>
  <c r="N617" i="7"/>
  <c r="L617" i="7"/>
  <c r="B617" i="7"/>
  <c r="M617" i="7" s="1"/>
  <c r="N616" i="7"/>
  <c r="L616" i="7"/>
  <c r="B616" i="7"/>
  <c r="M616" i="7" s="1"/>
  <c r="N615" i="7"/>
  <c r="L615" i="7"/>
  <c r="B615" i="7"/>
  <c r="M615" i="7" s="1"/>
  <c r="N614" i="7"/>
  <c r="L614" i="7"/>
  <c r="B614" i="7"/>
  <c r="M614" i="7" s="1"/>
  <c r="N613" i="7"/>
  <c r="L613" i="7"/>
  <c r="B613" i="7"/>
  <c r="M613" i="7" s="1"/>
  <c r="N612" i="7"/>
  <c r="L612" i="7"/>
  <c r="B612" i="7"/>
  <c r="M612" i="7" s="1"/>
  <c r="N611" i="7"/>
  <c r="L611" i="7"/>
  <c r="B611" i="7"/>
  <c r="M611" i="7" s="1"/>
  <c r="N610" i="7"/>
  <c r="L610" i="7"/>
  <c r="B610" i="7"/>
  <c r="M610" i="7" s="1"/>
  <c r="N609" i="7"/>
  <c r="L609" i="7"/>
  <c r="B609" i="7"/>
  <c r="M609" i="7" s="1"/>
  <c r="N608" i="7"/>
  <c r="L608" i="7"/>
  <c r="B608" i="7"/>
  <c r="M608" i="7" s="1"/>
  <c r="N607" i="7"/>
  <c r="L607" i="7"/>
  <c r="B607" i="7"/>
  <c r="M607" i="7" s="1"/>
  <c r="N606" i="7"/>
  <c r="L606" i="7"/>
  <c r="B606" i="7"/>
  <c r="M606" i="7" s="1"/>
  <c r="N605" i="7"/>
  <c r="L605" i="7"/>
  <c r="B605" i="7"/>
  <c r="M605" i="7" s="1"/>
  <c r="N604" i="7"/>
  <c r="L604" i="7"/>
  <c r="B604" i="7"/>
  <c r="M604" i="7" s="1"/>
  <c r="N603" i="7"/>
  <c r="L603" i="7"/>
  <c r="B603" i="7"/>
  <c r="M603" i="7" s="1"/>
  <c r="N602" i="7"/>
  <c r="L602" i="7"/>
  <c r="B602" i="7"/>
  <c r="M602" i="7" s="1"/>
  <c r="N601" i="7"/>
  <c r="L601" i="7"/>
  <c r="B601" i="7"/>
  <c r="M601" i="7" s="1"/>
  <c r="N600" i="7"/>
  <c r="L600" i="7"/>
  <c r="B600" i="7"/>
  <c r="M600" i="7" s="1"/>
  <c r="N599" i="7"/>
  <c r="L599" i="7"/>
  <c r="B599" i="7"/>
  <c r="M599" i="7" s="1"/>
  <c r="N598" i="7"/>
  <c r="L598" i="7"/>
  <c r="B598" i="7"/>
  <c r="M598" i="7" s="1"/>
  <c r="N597" i="7"/>
  <c r="L597" i="7"/>
  <c r="B597" i="7"/>
  <c r="M597" i="7" s="1"/>
  <c r="N596" i="7"/>
  <c r="L596" i="7"/>
  <c r="B596" i="7"/>
  <c r="M596" i="7" s="1"/>
  <c r="N595" i="7"/>
  <c r="L595" i="7"/>
  <c r="B595" i="7"/>
  <c r="M595" i="7" s="1"/>
  <c r="N594" i="7"/>
  <c r="L594" i="7"/>
  <c r="B594" i="7"/>
  <c r="M594" i="7" s="1"/>
  <c r="N593" i="7"/>
  <c r="L593" i="7"/>
  <c r="B593" i="7"/>
  <c r="M593" i="7" s="1"/>
  <c r="N592" i="7"/>
  <c r="L592" i="7"/>
  <c r="B592" i="7"/>
  <c r="M592" i="7" s="1"/>
  <c r="N591" i="7"/>
  <c r="L591" i="7"/>
  <c r="B591" i="7"/>
  <c r="M591" i="7" s="1"/>
  <c r="N590" i="7"/>
  <c r="L590" i="7"/>
  <c r="B590" i="7"/>
  <c r="M590" i="7" s="1"/>
  <c r="N589" i="7"/>
  <c r="L589" i="7"/>
  <c r="B589" i="7"/>
  <c r="M589" i="7" s="1"/>
  <c r="N588" i="7"/>
  <c r="L588" i="7"/>
  <c r="B588" i="7"/>
  <c r="M588" i="7" s="1"/>
  <c r="N587" i="7"/>
  <c r="L587" i="7"/>
  <c r="B587" i="7"/>
  <c r="M587" i="7" s="1"/>
  <c r="N586" i="7"/>
  <c r="L586" i="7"/>
  <c r="B586" i="7"/>
  <c r="M586" i="7" s="1"/>
  <c r="N585" i="7"/>
  <c r="L585" i="7"/>
  <c r="B585" i="7"/>
  <c r="M585" i="7" s="1"/>
  <c r="N584" i="7"/>
  <c r="L584" i="7"/>
  <c r="B584" i="7"/>
  <c r="M584" i="7" s="1"/>
  <c r="N583" i="7"/>
  <c r="L583" i="7"/>
  <c r="B583" i="7"/>
  <c r="M583" i="7" s="1"/>
  <c r="N582" i="7"/>
  <c r="L582" i="7"/>
  <c r="B582" i="7"/>
  <c r="M582" i="7" s="1"/>
  <c r="N581" i="7"/>
  <c r="L581" i="7"/>
  <c r="B581" i="7"/>
  <c r="M581" i="7" s="1"/>
  <c r="N580" i="7"/>
  <c r="L580" i="7"/>
  <c r="B580" i="7"/>
  <c r="M580" i="7" s="1"/>
  <c r="N579" i="7"/>
  <c r="L579" i="7"/>
  <c r="B579" i="7"/>
  <c r="M579" i="7" s="1"/>
  <c r="N578" i="7"/>
  <c r="L578" i="7"/>
  <c r="B578" i="7"/>
  <c r="M578" i="7" s="1"/>
  <c r="N577" i="7"/>
  <c r="L577" i="7"/>
  <c r="B577" i="7"/>
  <c r="M577" i="7" s="1"/>
  <c r="N576" i="7"/>
  <c r="L576" i="7"/>
  <c r="B576" i="7"/>
  <c r="M576" i="7" s="1"/>
  <c r="N575" i="7"/>
  <c r="L575" i="7"/>
  <c r="B575" i="7"/>
  <c r="M575" i="7" s="1"/>
  <c r="N574" i="7"/>
  <c r="L574" i="7"/>
  <c r="B574" i="7"/>
  <c r="M574" i="7" s="1"/>
  <c r="N573" i="7"/>
  <c r="L573" i="7"/>
  <c r="B573" i="7"/>
  <c r="M573" i="7" s="1"/>
  <c r="N572" i="7"/>
  <c r="L572" i="7"/>
  <c r="B572" i="7"/>
  <c r="M572" i="7" s="1"/>
  <c r="N571" i="7"/>
  <c r="L571" i="7"/>
  <c r="B571" i="7"/>
  <c r="M571" i="7" s="1"/>
  <c r="N570" i="7"/>
  <c r="L570" i="7"/>
  <c r="B570" i="7"/>
  <c r="M570" i="7" s="1"/>
  <c r="N569" i="7"/>
  <c r="L569" i="7"/>
  <c r="B569" i="7"/>
  <c r="M569" i="7" s="1"/>
  <c r="N568" i="7"/>
  <c r="L568" i="7"/>
  <c r="B568" i="7"/>
  <c r="M568" i="7" s="1"/>
  <c r="N567" i="7"/>
  <c r="L567" i="7"/>
  <c r="B567" i="7"/>
  <c r="M567" i="7" s="1"/>
  <c r="N566" i="7"/>
  <c r="L566" i="7"/>
  <c r="B566" i="7"/>
  <c r="M566" i="7" s="1"/>
  <c r="N565" i="7"/>
  <c r="L565" i="7"/>
  <c r="B565" i="7"/>
  <c r="M565" i="7" s="1"/>
  <c r="N564" i="7"/>
  <c r="L564" i="7"/>
  <c r="B564" i="7"/>
  <c r="M564" i="7" s="1"/>
  <c r="N563" i="7"/>
  <c r="L563" i="7"/>
  <c r="B563" i="7"/>
  <c r="M563" i="7" s="1"/>
  <c r="N562" i="7"/>
  <c r="L562" i="7"/>
  <c r="B562" i="7"/>
  <c r="M562" i="7" s="1"/>
  <c r="N561" i="7"/>
  <c r="L561" i="7"/>
  <c r="B561" i="7"/>
  <c r="M561" i="7" s="1"/>
  <c r="N560" i="7"/>
  <c r="L560" i="7"/>
  <c r="B560" i="7"/>
  <c r="M560" i="7" s="1"/>
  <c r="N559" i="7"/>
  <c r="L559" i="7"/>
  <c r="B559" i="7"/>
  <c r="M559" i="7" s="1"/>
  <c r="N558" i="7"/>
  <c r="L558" i="7"/>
  <c r="B558" i="7"/>
  <c r="M558" i="7" s="1"/>
  <c r="N557" i="7"/>
  <c r="L557" i="7"/>
  <c r="B557" i="7"/>
  <c r="M557" i="7" s="1"/>
  <c r="N556" i="7"/>
  <c r="L556" i="7"/>
  <c r="B556" i="7"/>
  <c r="M556" i="7" s="1"/>
  <c r="N555" i="7"/>
  <c r="L555" i="7"/>
  <c r="B555" i="7"/>
  <c r="M555" i="7" s="1"/>
  <c r="N554" i="7"/>
  <c r="L554" i="7"/>
  <c r="B554" i="7"/>
  <c r="M554" i="7" s="1"/>
  <c r="N553" i="7"/>
  <c r="L553" i="7"/>
  <c r="B553" i="7"/>
  <c r="M553" i="7" s="1"/>
  <c r="N552" i="7"/>
  <c r="L552" i="7"/>
  <c r="B552" i="7"/>
  <c r="M552" i="7" s="1"/>
  <c r="N551" i="7"/>
  <c r="L551" i="7"/>
  <c r="B551" i="7"/>
  <c r="M551" i="7" s="1"/>
  <c r="N550" i="7"/>
  <c r="L550" i="7"/>
  <c r="B550" i="7"/>
  <c r="M550" i="7" s="1"/>
  <c r="N549" i="7"/>
  <c r="L549" i="7"/>
  <c r="B549" i="7"/>
  <c r="M549" i="7" s="1"/>
  <c r="N548" i="7"/>
  <c r="L548" i="7"/>
  <c r="B548" i="7"/>
  <c r="M548" i="7" s="1"/>
  <c r="N547" i="7"/>
  <c r="L547" i="7"/>
  <c r="B547" i="7"/>
  <c r="M547" i="7" s="1"/>
  <c r="N546" i="7"/>
  <c r="L546" i="7"/>
  <c r="B546" i="7"/>
  <c r="M546" i="7" s="1"/>
  <c r="N545" i="7"/>
  <c r="L545" i="7"/>
  <c r="B545" i="7"/>
  <c r="M545" i="7" s="1"/>
  <c r="N544" i="7"/>
  <c r="L544" i="7"/>
  <c r="B544" i="7"/>
  <c r="M544" i="7" s="1"/>
  <c r="N543" i="7"/>
  <c r="L543" i="7"/>
  <c r="B543" i="7"/>
  <c r="M543" i="7" s="1"/>
  <c r="N542" i="7"/>
  <c r="L542" i="7"/>
  <c r="B542" i="7"/>
  <c r="M542" i="7" s="1"/>
  <c r="N541" i="7"/>
  <c r="L541" i="7"/>
  <c r="B541" i="7"/>
  <c r="M541" i="7" s="1"/>
  <c r="N540" i="7"/>
  <c r="L540" i="7"/>
  <c r="B540" i="7"/>
  <c r="M540" i="7" s="1"/>
  <c r="N539" i="7"/>
  <c r="L539" i="7"/>
  <c r="B539" i="7"/>
  <c r="M539" i="7" s="1"/>
  <c r="N538" i="7"/>
  <c r="L538" i="7"/>
  <c r="B538" i="7"/>
  <c r="M538" i="7" s="1"/>
  <c r="N537" i="7"/>
  <c r="L537" i="7"/>
  <c r="B537" i="7"/>
  <c r="M537" i="7" s="1"/>
  <c r="N536" i="7"/>
  <c r="L536" i="7"/>
  <c r="B536" i="7"/>
  <c r="M536" i="7" s="1"/>
  <c r="N535" i="7"/>
  <c r="L535" i="7"/>
  <c r="B535" i="7"/>
  <c r="M535" i="7" s="1"/>
  <c r="N534" i="7"/>
  <c r="L534" i="7"/>
  <c r="B534" i="7"/>
  <c r="M534" i="7" s="1"/>
  <c r="N533" i="7"/>
  <c r="L533" i="7"/>
  <c r="B533" i="7"/>
  <c r="M533" i="7" s="1"/>
  <c r="N532" i="7"/>
  <c r="L532" i="7"/>
  <c r="B532" i="7"/>
  <c r="M532" i="7" s="1"/>
  <c r="N531" i="7"/>
  <c r="L531" i="7"/>
  <c r="B531" i="7"/>
  <c r="M531" i="7" s="1"/>
  <c r="N530" i="7"/>
  <c r="L530" i="7"/>
  <c r="B530" i="7"/>
  <c r="M530" i="7" s="1"/>
  <c r="N529" i="7"/>
  <c r="L529" i="7"/>
  <c r="B529" i="7"/>
  <c r="M529" i="7" s="1"/>
  <c r="N528" i="7"/>
  <c r="L528" i="7"/>
  <c r="B528" i="7"/>
  <c r="M528" i="7" s="1"/>
  <c r="N527" i="7"/>
  <c r="L527" i="7"/>
  <c r="B527" i="7"/>
  <c r="M527" i="7" s="1"/>
  <c r="N526" i="7"/>
  <c r="L526" i="7"/>
  <c r="B526" i="7"/>
  <c r="M526" i="7" s="1"/>
  <c r="N525" i="7"/>
  <c r="L525" i="7"/>
  <c r="B525" i="7"/>
  <c r="M525" i="7" s="1"/>
  <c r="N524" i="7"/>
  <c r="L524" i="7"/>
  <c r="B524" i="7"/>
  <c r="M524" i="7" s="1"/>
  <c r="N523" i="7"/>
  <c r="L523" i="7"/>
  <c r="B523" i="7"/>
  <c r="M523" i="7" s="1"/>
  <c r="N522" i="7"/>
  <c r="L522" i="7"/>
  <c r="B522" i="7"/>
  <c r="M522" i="7" s="1"/>
  <c r="N521" i="7"/>
  <c r="L521" i="7"/>
  <c r="B521" i="7"/>
  <c r="M521" i="7" s="1"/>
  <c r="N520" i="7"/>
  <c r="L520" i="7"/>
  <c r="B520" i="7"/>
  <c r="M520" i="7" s="1"/>
  <c r="N519" i="7"/>
  <c r="L519" i="7"/>
  <c r="B519" i="7"/>
  <c r="M519" i="7" s="1"/>
  <c r="N518" i="7"/>
  <c r="L518" i="7"/>
  <c r="B518" i="7"/>
  <c r="M518" i="7" s="1"/>
  <c r="N517" i="7"/>
  <c r="L517" i="7"/>
  <c r="B517" i="7"/>
  <c r="M517" i="7" s="1"/>
  <c r="N516" i="7"/>
  <c r="L516" i="7"/>
  <c r="B516" i="7"/>
  <c r="M516" i="7" s="1"/>
  <c r="N515" i="7"/>
  <c r="L515" i="7"/>
  <c r="B515" i="7"/>
  <c r="M515" i="7" s="1"/>
  <c r="N514" i="7"/>
  <c r="L514" i="7"/>
  <c r="B514" i="7"/>
  <c r="M514" i="7" s="1"/>
  <c r="N513" i="7"/>
  <c r="L513" i="7"/>
  <c r="B513" i="7"/>
  <c r="M513" i="7" s="1"/>
  <c r="N512" i="7"/>
  <c r="L512" i="7"/>
  <c r="B512" i="7"/>
  <c r="M512" i="7" s="1"/>
  <c r="N511" i="7"/>
  <c r="L511" i="7"/>
  <c r="B511" i="7"/>
  <c r="M511" i="7" s="1"/>
  <c r="N510" i="7"/>
  <c r="L510" i="7"/>
  <c r="B510" i="7"/>
  <c r="M510" i="7" s="1"/>
  <c r="N509" i="7"/>
  <c r="L509" i="7"/>
  <c r="B509" i="7"/>
  <c r="M509" i="7" s="1"/>
  <c r="N508" i="7"/>
  <c r="L508" i="7"/>
  <c r="B508" i="7"/>
  <c r="M508" i="7" s="1"/>
  <c r="N507" i="7"/>
  <c r="L507" i="7"/>
  <c r="B507" i="7"/>
  <c r="M507" i="7" s="1"/>
  <c r="N506" i="7"/>
  <c r="L506" i="7"/>
  <c r="B506" i="7"/>
  <c r="M506" i="7" s="1"/>
  <c r="N505" i="7"/>
  <c r="L505" i="7"/>
  <c r="B505" i="7"/>
  <c r="M505" i="7" s="1"/>
  <c r="N504" i="7"/>
  <c r="L504" i="7"/>
  <c r="B504" i="7"/>
  <c r="M504" i="7" s="1"/>
  <c r="N503" i="7"/>
  <c r="L503" i="7"/>
  <c r="B503" i="7"/>
  <c r="M503" i="7" s="1"/>
  <c r="N502" i="7"/>
  <c r="L502" i="7"/>
  <c r="B502" i="7"/>
  <c r="M502" i="7" s="1"/>
  <c r="N501" i="7"/>
  <c r="L501" i="7"/>
  <c r="B501" i="7"/>
  <c r="M501" i="7" s="1"/>
  <c r="N500" i="7"/>
  <c r="L500" i="7"/>
  <c r="B500" i="7"/>
  <c r="M500" i="7" s="1"/>
  <c r="N499" i="7"/>
  <c r="L499" i="7"/>
  <c r="B499" i="7"/>
  <c r="M499" i="7" s="1"/>
  <c r="N498" i="7"/>
  <c r="L498" i="7"/>
  <c r="B498" i="7"/>
  <c r="M498" i="7" s="1"/>
  <c r="N497" i="7"/>
  <c r="L497" i="7"/>
  <c r="B497" i="7"/>
  <c r="M497" i="7" s="1"/>
  <c r="N496" i="7"/>
  <c r="L496" i="7"/>
  <c r="B496" i="7"/>
  <c r="M496" i="7" s="1"/>
  <c r="N495" i="7"/>
  <c r="L495" i="7"/>
  <c r="B495" i="7"/>
  <c r="M495" i="7" s="1"/>
  <c r="L494" i="7"/>
  <c r="J494" i="7"/>
  <c r="I494" i="7"/>
  <c r="N494" i="7" s="1"/>
  <c r="B494" i="7"/>
  <c r="M494" i="7" s="1"/>
  <c r="L493" i="7"/>
  <c r="J493" i="7"/>
  <c r="I493" i="7"/>
  <c r="N493" i="7" s="1"/>
  <c r="B493" i="7"/>
  <c r="M493" i="7" s="1"/>
  <c r="L492" i="7"/>
  <c r="J492" i="7"/>
  <c r="I492" i="7"/>
  <c r="N492" i="7" s="1"/>
  <c r="B492" i="7"/>
  <c r="M492" i="7" s="1"/>
  <c r="L491" i="7"/>
  <c r="J491" i="7"/>
  <c r="I491" i="7"/>
  <c r="N491" i="7" s="1"/>
  <c r="B491" i="7"/>
  <c r="M491" i="7" s="1"/>
  <c r="L490" i="7"/>
  <c r="J490" i="7"/>
  <c r="I490" i="7"/>
  <c r="N490" i="7" s="1"/>
  <c r="B490" i="7"/>
  <c r="M490" i="7" s="1"/>
  <c r="L489" i="7"/>
  <c r="J489" i="7"/>
  <c r="I489" i="7"/>
  <c r="N489" i="7" s="1"/>
  <c r="B489" i="7"/>
  <c r="M489" i="7" s="1"/>
  <c r="L488" i="7"/>
  <c r="J488" i="7"/>
  <c r="I488" i="7"/>
  <c r="N488" i="7" s="1"/>
  <c r="B488" i="7"/>
  <c r="M488" i="7" s="1"/>
  <c r="L487" i="7"/>
  <c r="J487" i="7"/>
  <c r="I487" i="7"/>
  <c r="N487" i="7" s="1"/>
  <c r="B487" i="7"/>
  <c r="M487" i="7" s="1"/>
  <c r="L486" i="7"/>
  <c r="J486" i="7"/>
  <c r="I486" i="7"/>
  <c r="N486" i="7" s="1"/>
  <c r="B486" i="7"/>
  <c r="M486" i="7" s="1"/>
  <c r="L485" i="7"/>
  <c r="J485" i="7"/>
  <c r="I485" i="7"/>
  <c r="N485" i="7" s="1"/>
  <c r="B485" i="7"/>
  <c r="M485" i="7" s="1"/>
  <c r="L484" i="7"/>
  <c r="J484" i="7"/>
  <c r="I484" i="7"/>
  <c r="N484" i="7" s="1"/>
  <c r="B484" i="7"/>
  <c r="M484" i="7" s="1"/>
  <c r="L483" i="7"/>
  <c r="J483" i="7"/>
  <c r="I483" i="7"/>
  <c r="N483" i="7" s="1"/>
  <c r="B483" i="7"/>
  <c r="M483" i="7" s="1"/>
  <c r="L482" i="7"/>
  <c r="J482" i="7"/>
  <c r="I482" i="7"/>
  <c r="N482" i="7" s="1"/>
  <c r="B482" i="7"/>
  <c r="M482" i="7" s="1"/>
  <c r="L481" i="7"/>
  <c r="J481" i="7"/>
  <c r="I481" i="7"/>
  <c r="N481" i="7" s="1"/>
  <c r="B481" i="7"/>
  <c r="M481" i="7" s="1"/>
  <c r="L480" i="7"/>
  <c r="J480" i="7"/>
  <c r="I480" i="7"/>
  <c r="N480" i="7" s="1"/>
  <c r="B480" i="7"/>
  <c r="M480" i="7" s="1"/>
  <c r="L479" i="7"/>
  <c r="J479" i="7"/>
  <c r="I479" i="7"/>
  <c r="N479" i="7" s="1"/>
  <c r="B479" i="7"/>
  <c r="M479" i="7" s="1"/>
  <c r="L478" i="7"/>
  <c r="J478" i="7"/>
  <c r="I478" i="7"/>
  <c r="N478" i="7" s="1"/>
  <c r="B478" i="7"/>
  <c r="M478" i="7" s="1"/>
  <c r="L477" i="7"/>
  <c r="J477" i="7"/>
  <c r="I477" i="7"/>
  <c r="N477" i="7" s="1"/>
  <c r="B477" i="7"/>
  <c r="M477" i="7" s="1"/>
  <c r="L476" i="7"/>
  <c r="J476" i="7"/>
  <c r="I476" i="7"/>
  <c r="N476" i="7" s="1"/>
  <c r="B476" i="7"/>
  <c r="M476" i="7" s="1"/>
  <c r="L475" i="7"/>
  <c r="J475" i="7"/>
  <c r="I475" i="7"/>
  <c r="N475" i="7" s="1"/>
  <c r="B475" i="7"/>
  <c r="M475" i="7" s="1"/>
  <c r="L474" i="7"/>
  <c r="J474" i="7"/>
  <c r="I474" i="7"/>
  <c r="N474" i="7" s="1"/>
  <c r="B474" i="7"/>
  <c r="M474" i="7" s="1"/>
  <c r="L473" i="7"/>
  <c r="J473" i="7"/>
  <c r="I473" i="7"/>
  <c r="N473" i="7" s="1"/>
  <c r="B473" i="7"/>
  <c r="M473" i="7" s="1"/>
  <c r="L472" i="7"/>
  <c r="J472" i="7"/>
  <c r="I472" i="7"/>
  <c r="B472" i="7"/>
  <c r="M472" i="7" s="1"/>
  <c r="L471" i="7"/>
  <c r="J471" i="7"/>
  <c r="I471" i="7"/>
  <c r="N471" i="7" s="1"/>
  <c r="B471" i="7"/>
  <c r="M471" i="7" s="1"/>
  <c r="L470" i="7"/>
  <c r="J470" i="7"/>
  <c r="I470" i="7"/>
  <c r="N470" i="7" s="1"/>
  <c r="B470" i="7"/>
  <c r="M470" i="7" s="1"/>
  <c r="L469" i="7"/>
  <c r="J469" i="7"/>
  <c r="I469" i="7"/>
  <c r="N469" i="7" s="1"/>
  <c r="B469" i="7"/>
  <c r="M469" i="7" s="1"/>
  <c r="L468" i="7"/>
  <c r="J468" i="7"/>
  <c r="I468" i="7"/>
  <c r="N468" i="7" s="1"/>
  <c r="B468" i="7"/>
  <c r="M468" i="7" s="1"/>
  <c r="L467" i="7"/>
  <c r="J467" i="7"/>
  <c r="I467" i="7"/>
  <c r="N467" i="7" s="1"/>
  <c r="B467" i="7"/>
  <c r="M467" i="7" s="1"/>
  <c r="L466" i="7"/>
  <c r="J466" i="7"/>
  <c r="I466" i="7"/>
  <c r="N466" i="7" s="1"/>
  <c r="B466" i="7"/>
  <c r="M466" i="7" s="1"/>
  <c r="L465" i="7"/>
  <c r="J465" i="7"/>
  <c r="I465" i="7"/>
  <c r="N465" i="7" s="1"/>
  <c r="B465" i="7"/>
  <c r="M465" i="7" s="1"/>
  <c r="L464" i="7"/>
  <c r="J464" i="7"/>
  <c r="I464" i="7"/>
  <c r="N464" i="7" s="1"/>
  <c r="B464" i="7"/>
  <c r="M464" i="7" s="1"/>
  <c r="L463" i="7"/>
  <c r="J463" i="7"/>
  <c r="I463" i="7"/>
  <c r="N463" i="7" s="1"/>
  <c r="B463" i="7"/>
  <c r="M463" i="7" s="1"/>
  <c r="L462" i="7"/>
  <c r="J462" i="7"/>
  <c r="I462" i="7"/>
  <c r="N462" i="7" s="1"/>
  <c r="B462" i="7"/>
  <c r="M462" i="7" s="1"/>
  <c r="L461" i="7"/>
  <c r="J461" i="7"/>
  <c r="I461" i="7"/>
  <c r="N461" i="7" s="1"/>
  <c r="B461" i="7"/>
  <c r="M461" i="7" s="1"/>
  <c r="L460" i="7"/>
  <c r="J460" i="7"/>
  <c r="I460" i="7"/>
  <c r="N460" i="7" s="1"/>
  <c r="B460" i="7"/>
  <c r="M460" i="7" s="1"/>
  <c r="L459" i="7"/>
  <c r="J459" i="7"/>
  <c r="I459" i="7"/>
  <c r="N459" i="7" s="1"/>
  <c r="B459" i="7"/>
  <c r="M459" i="7" s="1"/>
  <c r="L458" i="7"/>
  <c r="J458" i="7"/>
  <c r="I458" i="7"/>
  <c r="N458" i="7" s="1"/>
  <c r="B458" i="7"/>
  <c r="M458" i="7" s="1"/>
  <c r="L457" i="7"/>
  <c r="J457" i="7"/>
  <c r="I457" i="7"/>
  <c r="N457" i="7" s="1"/>
  <c r="B457" i="7"/>
  <c r="M457" i="7" s="1"/>
  <c r="L456" i="7"/>
  <c r="J456" i="7"/>
  <c r="I456" i="7"/>
  <c r="N456" i="7" s="1"/>
  <c r="B456" i="7"/>
  <c r="M456" i="7" s="1"/>
  <c r="L455" i="7"/>
  <c r="J455" i="7"/>
  <c r="I455" i="7"/>
  <c r="N455" i="7" s="1"/>
  <c r="B455" i="7"/>
  <c r="M455" i="7" s="1"/>
  <c r="L454" i="7"/>
  <c r="J454" i="7"/>
  <c r="I454" i="7"/>
  <c r="N454" i="7" s="1"/>
  <c r="B454" i="7"/>
  <c r="M454" i="7" s="1"/>
  <c r="L453" i="7"/>
  <c r="J453" i="7"/>
  <c r="I453" i="7"/>
  <c r="N453" i="7" s="1"/>
  <c r="B453" i="7"/>
  <c r="M453" i="7" s="1"/>
  <c r="L452" i="7"/>
  <c r="J452" i="7"/>
  <c r="I452" i="7"/>
  <c r="N452" i="7" s="1"/>
  <c r="B452" i="7"/>
  <c r="M452" i="7" s="1"/>
  <c r="L451" i="7"/>
  <c r="J451" i="7"/>
  <c r="I451" i="7"/>
  <c r="N451" i="7" s="1"/>
  <c r="B451" i="7"/>
  <c r="M451" i="7" s="1"/>
  <c r="L450" i="7"/>
  <c r="J450" i="7"/>
  <c r="I450" i="7"/>
  <c r="N450" i="7" s="1"/>
  <c r="B450" i="7"/>
  <c r="M450" i="7" s="1"/>
  <c r="L449" i="7"/>
  <c r="J449" i="7"/>
  <c r="I449" i="7"/>
  <c r="N449" i="7" s="1"/>
  <c r="B449" i="7"/>
  <c r="M449" i="7" s="1"/>
  <c r="L448" i="7"/>
  <c r="J448" i="7"/>
  <c r="I448" i="7"/>
  <c r="N448" i="7" s="1"/>
  <c r="B448" i="7"/>
  <c r="M448" i="7" s="1"/>
  <c r="L447" i="7"/>
  <c r="J447" i="7"/>
  <c r="I447" i="7"/>
  <c r="N447" i="7" s="1"/>
  <c r="B447" i="7"/>
  <c r="M447" i="7" s="1"/>
  <c r="L446" i="7"/>
  <c r="J446" i="7"/>
  <c r="I446" i="7"/>
  <c r="N446" i="7" s="1"/>
  <c r="B446" i="7"/>
  <c r="M446" i="7" s="1"/>
  <c r="L445" i="7"/>
  <c r="J445" i="7"/>
  <c r="I445" i="7"/>
  <c r="N445" i="7" s="1"/>
  <c r="B445" i="7"/>
  <c r="M445" i="7" s="1"/>
  <c r="L444" i="7"/>
  <c r="J444" i="7"/>
  <c r="I444" i="7"/>
  <c r="B444" i="7"/>
  <c r="M444" i="7" s="1"/>
  <c r="L443" i="7"/>
  <c r="J443" i="7"/>
  <c r="I443" i="7"/>
  <c r="N443" i="7" s="1"/>
  <c r="B443" i="7"/>
  <c r="M443" i="7" s="1"/>
  <c r="L442" i="7"/>
  <c r="J442" i="7"/>
  <c r="I442" i="7"/>
  <c r="N442" i="7" s="1"/>
  <c r="B442" i="7"/>
  <c r="M442" i="7" s="1"/>
  <c r="L441" i="7"/>
  <c r="J441" i="7"/>
  <c r="I441" i="7"/>
  <c r="N441" i="7" s="1"/>
  <c r="B441" i="7"/>
  <c r="M441" i="7" s="1"/>
  <c r="L440" i="7"/>
  <c r="J440" i="7"/>
  <c r="I440" i="7"/>
  <c r="N440" i="7" s="1"/>
  <c r="B440" i="7"/>
  <c r="M440" i="7" s="1"/>
  <c r="L439" i="7"/>
  <c r="J439" i="7"/>
  <c r="I439" i="7"/>
  <c r="N439" i="7" s="1"/>
  <c r="B439" i="7"/>
  <c r="M439" i="7" s="1"/>
  <c r="L438" i="7"/>
  <c r="J438" i="7"/>
  <c r="I438" i="7"/>
  <c r="N438" i="7" s="1"/>
  <c r="B438" i="7"/>
  <c r="M438" i="7" s="1"/>
  <c r="L437" i="7"/>
  <c r="J437" i="7"/>
  <c r="I437" i="7"/>
  <c r="N437" i="7" s="1"/>
  <c r="B437" i="7"/>
  <c r="M437" i="7" s="1"/>
  <c r="L436" i="7"/>
  <c r="J436" i="7"/>
  <c r="I436" i="7"/>
  <c r="N436" i="7" s="1"/>
  <c r="B436" i="7"/>
  <c r="M436" i="7" s="1"/>
  <c r="L435" i="7"/>
  <c r="J435" i="7"/>
  <c r="I435" i="7"/>
  <c r="N435" i="7" s="1"/>
  <c r="B435" i="7"/>
  <c r="M435" i="7" s="1"/>
  <c r="L434" i="7"/>
  <c r="J434" i="7"/>
  <c r="I434" i="7"/>
  <c r="N434" i="7" s="1"/>
  <c r="B434" i="7"/>
  <c r="M434" i="7" s="1"/>
  <c r="L433" i="7"/>
  <c r="J433" i="7"/>
  <c r="I433" i="7"/>
  <c r="N433" i="7" s="1"/>
  <c r="B433" i="7"/>
  <c r="M433" i="7" s="1"/>
  <c r="L432" i="7"/>
  <c r="J432" i="7"/>
  <c r="I432" i="7"/>
  <c r="N432" i="7" s="1"/>
  <c r="B432" i="7"/>
  <c r="M432" i="7" s="1"/>
  <c r="L431" i="7"/>
  <c r="J431" i="7"/>
  <c r="I431" i="7"/>
  <c r="N431" i="7" s="1"/>
  <c r="B431" i="7"/>
  <c r="M431" i="7" s="1"/>
  <c r="L430" i="7"/>
  <c r="J430" i="7"/>
  <c r="I430" i="7"/>
  <c r="N430" i="7" s="1"/>
  <c r="B430" i="7"/>
  <c r="M430" i="7" s="1"/>
  <c r="L429" i="7"/>
  <c r="J429" i="7"/>
  <c r="I429" i="7"/>
  <c r="N429" i="7" s="1"/>
  <c r="B429" i="7"/>
  <c r="M429" i="7" s="1"/>
  <c r="L428" i="7"/>
  <c r="J428" i="7"/>
  <c r="I428" i="7"/>
  <c r="N428" i="7" s="1"/>
  <c r="B428" i="7"/>
  <c r="M428" i="7" s="1"/>
  <c r="L427" i="7"/>
  <c r="J427" i="7"/>
  <c r="I427" i="7"/>
  <c r="N427" i="7" s="1"/>
  <c r="B427" i="7"/>
  <c r="M427" i="7" s="1"/>
  <c r="L426" i="7"/>
  <c r="J426" i="7"/>
  <c r="I426" i="7"/>
  <c r="N426" i="7" s="1"/>
  <c r="B426" i="7"/>
  <c r="M426" i="7" s="1"/>
  <c r="L425" i="7"/>
  <c r="J425" i="7"/>
  <c r="I425" i="7"/>
  <c r="N425" i="7" s="1"/>
  <c r="B425" i="7"/>
  <c r="M425" i="7" s="1"/>
  <c r="L424" i="7"/>
  <c r="J424" i="7"/>
  <c r="I424" i="7"/>
  <c r="N424" i="7" s="1"/>
  <c r="B424" i="7"/>
  <c r="M424" i="7" s="1"/>
  <c r="L423" i="7"/>
  <c r="J423" i="7"/>
  <c r="I423" i="7"/>
  <c r="N423" i="7" s="1"/>
  <c r="B423" i="7"/>
  <c r="M423" i="7" s="1"/>
  <c r="L422" i="7"/>
  <c r="J422" i="7"/>
  <c r="I422" i="7"/>
  <c r="N422" i="7" s="1"/>
  <c r="B422" i="7"/>
  <c r="M422" i="7" s="1"/>
  <c r="L421" i="7"/>
  <c r="J421" i="7"/>
  <c r="I421" i="7"/>
  <c r="N421" i="7" s="1"/>
  <c r="B421" i="7"/>
  <c r="M421" i="7" s="1"/>
  <c r="L420" i="7"/>
  <c r="J420" i="7"/>
  <c r="I420" i="7"/>
  <c r="N420" i="7" s="1"/>
  <c r="B420" i="7"/>
  <c r="M420" i="7" s="1"/>
  <c r="L419" i="7"/>
  <c r="J419" i="7"/>
  <c r="I419" i="7"/>
  <c r="N419" i="7" s="1"/>
  <c r="B419" i="7"/>
  <c r="M419" i="7" s="1"/>
  <c r="L418" i="7"/>
  <c r="J418" i="7"/>
  <c r="I418" i="7"/>
  <c r="N418" i="7" s="1"/>
  <c r="B418" i="7"/>
  <c r="M418" i="7" s="1"/>
  <c r="L417" i="7"/>
  <c r="J417" i="7"/>
  <c r="I417" i="7"/>
  <c r="N417" i="7" s="1"/>
  <c r="B417" i="7"/>
  <c r="M417" i="7" s="1"/>
  <c r="L416" i="7"/>
  <c r="J416" i="7"/>
  <c r="I416" i="7"/>
  <c r="N416" i="7" s="1"/>
  <c r="B416" i="7"/>
  <c r="M416" i="7" s="1"/>
  <c r="L415" i="7"/>
  <c r="J415" i="7"/>
  <c r="I415" i="7"/>
  <c r="N415" i="7" s="1"/>
  <c r="B415" i="7"/>
  <c r="M415" i="7" s="1"/>
  <c r="L414" i="7"/>
  <c r="J414" i="7"/>
  <c r="I414" i="7"/>
  <c r="N414" i="7" s="1"/>
  <c r="B414" i="7"/>
  <c r="M414" i="7" s="1"/>
  <c r="L413" i="7"/>
  <c r="J413" i="7"/>
  <c r="I413" i="7"/>
  <c r="N413" i="7" s="1"/>
  <c r="B413" i="7"/>
  <c r="M413" i="7" s="1"/>
  <c r="L412" i="7"/>
  <c r="J412" i="7"/>
  <c r="I412" i="7"/>
  <c r="N412" i="7" s="1"/>
  <c r="B412" i="7"/>
  <c r="M412" i="7" s="1"/>
  <c r="L411" i="7"/>
  <c r="J411" i="7"/>
  <c r="I411" i="7"/>
  <c r="N411" i="7" s="1"/>
  <c r="B411" i="7"/>
  <c r="M411" i="7" s="1"/>
  <c r="L410" i="7"/>
  <c r="J410" i="7"/>
  <c r="I410" i="7"/>
  <c r="N410" i="7" s="1"/>
  <c r="B410" i="7"/>
  <c r="M410" i="7" s="1"/>
  <c r="L409" i="7"/>
  <c r="J409" i="7"/>
  <c r="I409" i="7"/>
  <c r="N409" i="7" s="1"/>
  <c r="B409" i="7"/>
  <c r="M409" i="7" s="1"/>
  <c r="L408" i="7"/>
  <c r="J408" i="7"/>
  <c r="I408" i="7"/>
  <c r="N408" i="7" s="1"/>
  <c r="B408" i="7"/>
  <c r="M408" i="7" s="1"/>
  <c r="L407" i="7"/>
  <c r="J407" i="7"/>
  <c r="I407" i="7"/>
  <c r="N407" i="7" s="1"/>
  <c r="B407" i="7"/>
  <c r="M407" i="7" s="1"/>
  <c r="L406" i="7"/>
  <c r="J406" i="7"/>
  <c r="I406" i="7"/>
  <c r="N406" i="7" s="1"/>
  <c r="B406" i="7"/>
  <c r="M406" i="7" s="1"/>
  <c r="L405" i="7"/>
  <c r="J405" i="7"/>
  <c r="I405" i="7"/>
  <c r="N405" i="7" s="1"/>
  <c r="B405" i="7"/>
  <c r="M405" i="7" s="1"/>
  <c r="L404" i="7"/>
  <c r="J404" i="7"/>
  <c r="I404" i="7"/>
  <c r="N404" i="7" s="1"/>
  <c r="B404" i="7"/>
  <c r="M404" i="7" s="1"/>
  <c r="L403" i="7"/>
  <c r="J403" i="7"/>
  <c r="I403" i="7"/>
  <c r="N403" i="7" s="1"/>
  <c r="B403" i="7"/>
  <c r="M403" i="7" s="1"/>
  <c r="L402" i="7"/>
  <c r="J402" i="7"/>
  <c r="I402" i="7"/>
  <c r="N402" i="7" s="1"/>
  <c r="B402" i="7"/>
  <c r="M402" i="7" s="1"/>
  <c r="L401" i="7"/>
  <c r="J401" i="7"/>
  <c r="I401" i="7"/>
  <c r="N401" i="7" s="1"/>
  <c r="B401" i="7"/>
  <c r="M401" i="7" s="1"/>
  <c r="L400" i="7"/>
  <c r="J400" i="7"/>
  <c r="I400" i="7"/>
  <c r="N400" i="7" s="1"/>
  <c r="B400" i="7"/>
  <c r="M400" i="7" s="1"/>
  <c r="L399" i="7"/>
  <c r="J399" i="7"/>
  <c r="I399" i="7"/>
  <c r="N399" i="7" s="1"/>
  <c r="B399" i="7"/>
  <c r="M399" i="7" s="1"/>
  <c r="L398" i="7"/>
  <c r="J398" i="7"/>
  <c r="I398" i="7"/>
  <c r="N398" i="7" s="1"/>
  <c r="B398" i="7"/>
  <c r="M398" i="7" s="1"/>
  <c r="L397" i="7"/>
  <c r="J397" i="7"/>
  <c r="I397" i="7"/>
  <c r="N397" i="7" s="1"/>
  <c r="B397" i="7"/>
  <c r="M397" i="7" s="1"/>
  <c r="L396" i="7"/>
  <c r="J396" i="7"/>
  <c r="I396" i="7"/>
  <c r="N396" i="7" s="1"/>
  <c r="B396" i="7"/>
  <c r="M396" i="7" s="1"/>
  <c r="L395" i="7"/>
  <c r="J395" i="7"/>
  <c r="I395" i="7"/>
  <c r="N395" i="7" s="1"/>
  <c r="B395" i="7"/>
  <c r="M395" i="7" s="1"/>
  <c r="L394" i="7"/>
  <c r="J394" i="7"/>
  <c r="I394" i="7"/>
  <c r="N394" i="7" s="1"/>
  <c r="B394" i="7"/>
  <c r="M394" i="7" s="1"/>
  <c r="L393" i="7"/>
  <c r="J393" i="7"/>
  <c r="I393" i="7"/>
  <c r="N393" i="7" s="1"/>
  <c r="B393" i="7"/>
  <c r="M393" i="7" s="1"/>
  <c r="L392" i="7"/>
  <c r="J392" i="7"/>
  <c r="I392" i="7"/>
  <c r="N392" i="7" s="1"/>
  <c r="B392" i="7"/>
  <c r="M392" i="7" s="1"/>
  <c r="L391" i="7"/>
  <c r="J391" i="7"/>
  <c r="I391" i="7"/>
  <c r="N391" i="7" s="1"/>
  <c r="B391" i="7"/>
  <c r="M391" i="7" s="1"/>
  <c r="L390" i="7"/>
  <c r="J390" i="7"/>
  <c r="I390" i="7"/>
  <c r="N390" i="7" s="1"/>
  <c r="B390" i="7"/>
  <c r="M390" i="7" s="1"/>
  <c r="L389" i="7"/>
  <c r="J389" i="7"/>
  <c r="I389" i="7"/>
  <c r="N389" i="7" s="1"/>
  <c r="B389" i="7"/>
  <c r="M389" i="7" s="1"/>
  <c r="L388" i="7"/>
  <c r="J388" i="7"/>
  <c r="I388" i="7"/>
  <c r="N388" i="7" s="1"/>
  <c r="B388" i="7"/>
  <c r="M388" i="7" s="1"/>
  <c r="L387" i="7"/>
  <c r="J387" i="7"/>
  <c r="I387" i="7"/>
  <c r="N387" i="7" s="1"/>
  <c r="B387" i="7"/>
  <c r="M387" i="7" s="1"/>
  <c r="L386" i="7"/>
  <c r="J386" i="7"/>
  <c r="I386" i="7"/>
  <c r="N386" i="7" s="1"/>
  <c r="B386" i="7"/>
  <c r="M386" i="7" s="1"/>
  <c r="L385" i="7"/>
  <c r="J385" i="7"/>
  <c r="I385" i="7"/>
  <c r="N385" i="7" s="1"/>
  <c r="B385" i="7"/>
  <c r="M385" i="7" s="1"/>
  <c r="L384" i="7"/>
  <c r="J384" i="7"/>
  <c r="I384" i="7"/>
  <c r="N384" i="7" s="1"/>
  <c r="B384" i="7"/>
  <c r="M384" i="7" s="1"/>
  <c r="L383" i="7"/>
  <c r="J383" i="7"/>
  <c r="I383" i="7"/>
  <c r="N383" i="7" s="1"/>
  <c r="B383" i="7"/>
  <c r="M383" i="7" s="1"/>
  <c r="L382" i="7"/>
  <c r="J382" i="7"/>
  <c r="I382" i="7"/>
  <c r="N382" i="7" s="1"/>
  <c r="B382" i="7"/>
  <c r="M382" i="7" s="1"/>
  <c r="L381" i="7"/>
  <c r="J381" i="7"/>
  <c r="I381" i="7"/>
  <c r="N381" i="7" s="1"/>
  <c r="B381" i="7"/>
  <c r="M381" i="7" s="1"/>
  <c r="L380" i="7"/>
  <c r="J380" i="7"/>
  <c r="I380" i="7"/>
  <c r="N380" i="7" s="1"/>
  <c r="B380" i="7"/>
  <c r="M380" i="7" s="1"/>
  <c r="L379" i="7"/>
  <c r="J379" i="7"/>
  <c r="I379" i="7"/>
  <c r="N379" i="7" s="1"/>
  <c r="B379" i="7"/>
  <c r="M379" i="7" s="1"/>
  <c r="L378" i="7"/>
  <c r="J378" i="7"/>
  <c r="I378" i="7"/>
  <c r="N378" i="7" s="1"/>
  <c r="B378" i="7"/>
  <c r="M378" i="7" s="1"/>
  <c r="L377" i="7"/>
  <c r="J377" i="7"/>
  <c r="I377" i="7"/>
  <c r="N377" i="7" s="1"/>
  <c r="B377" i="7"/>
  <c r="M377" i="7" s="1"/>
  <c r="L376" i="7"/>
  <c r="J376" i="7"/>
  <c r="I376" i="7"/>
  <c r="N376" i="7" s="1"/>
  <c r="B376" i="7"/>
  <c r="M376" i="7" s="1"/>
  <c r="L375" i="7"/>
  <c r="J375" i="7"/>
  <c r="I375" i="7"/>
  <c r="N375" i="7" s="1"/>
  <c r="B375" i="7"/>
  <c r="M375" i="7" s="1"/>
  <c r="L374" i="7"/>
  <c r="J374" i="7"/>
  <c r="I374" i="7"/>
  <c r="N374" i="7" s="1"/>
  <c r="B374" i="7"/>
  <c r="M374" i="7" s="1"/>
  <c r="L373" i="7"/>
  <c r="J373" i="7"/>
  <c r="I373" i="7"/>
  <c r="N373" i="7" s="1"/>
  <c r="B373" i="7"/>
  <c r="M373" i="7" s="1"/>
  <c r="L372" i="7"/>
  <c r="J372" i="7"/>
  <c r="I372" i="7"/>
  <c r="N372" i="7" s="1"/>
  <c r="B372" i="7"/>
  <c r="M372" i="7" s="1"/>
  <c r="L371" i="7"/>
  <c r="J371" i="7"/>
  <c r="I371" i="7"/>
  <c r="B371" i="7"/>
  <c r="M371" i="7" s="1"/>
  <c r="L370" i="7"/>
  <c r="J370" i="7"/>
  <c r="I370" i="7"/>
  <c r="N370" i="7" s="1"/>
  <c r="B370" i="7"/>
  <c r="M370" i="7" s="1"/>
  <c r="L369" i="7"/>
  <c r="J369" i="7"/>
  <c r="I369" i="7"/>
  <c r="N369" i="7" s="1"/>
  <c r="B369" i="7"/>
  <c r="M369" i="7" s="1"/>
  <c r="L368" i="7"/>
  <c r="J368" i="7"/>
  <c r="I368" i="7"/>
  <c r="N368" i="7" s="1"/>
  <c r="B368" i="7"/>
  <c r="M368" i="7" s="1"/>
  <c r="L367" i="7"/>
  <c r="J367" i="7"/>
  <c r="I367" i="7"/>
  <c r="N367" i="7" s="1"/>
  <c r="B367" i="7"/>
  <c r="M367" i="7" s="1"/>
  <c r="L366" i="7"/>
  <c r="J366" i="7"/>
  <c r="I366" i="7"/>
  <c r="N366" i="7" s="1"/>
  <c r="B366" i="7"/>
  <c r="M366" i="7" s="1"/>
  <c r="L365" i="7"/>
  <c r="J365" i="7"/>
  <c r="I365" i="7"/>
  <c r="N365" i="7" s="1"/>
  <c r="B365" i="7"/>
  <c r="M365" i="7" s="1"/>
  <c r="L364" i="7"/>
  <c r="J364" i="7"/>
  <c r="I364" i="7"/>
  <c r="N364" i="7" s="1"/>
  <c r="B364" i="7"/>
  <c r="M364" i="7" s="1"/>
  <c r="L363" i="7"/>
  <c r="J363" i="7"/>
  <c r="I363" i="7"/>
  <c r="N363" i="7" s="1"/>
  <c r="B363" i="7"/>
  <c r="M363" i="7" s="1"/>
  <c r="L362" i="7"/>
  <c r="J362" i="7"/>
  <c r="I362" i="7"/>
  <c r="N362" i="7" s="1"/>
  <c r="B362" i="7"/>
  <c r="M362" i="7" s="1"/>
  <c r="L361" i="7"/>
  <c r="J361" i="7"/>
  <c r="I361" i="7"/>
  <c r="N361" i="7" s="1"/>
  <c r="B361" i="7"/>
  <c r="M361" i="7" s="1"/>
  <c r="L360" i="7"/>
  <c r="J360" i="7"/>
  <c r="I360" i="7"/>
  <c r="N360" i="7" s="1"/>
  <c r="B360" i="7"/>
  <c r="M360" i="7" s="1"/>
  <c r="L359" i="7"/>
  <c r="J359" i="7"/>
  <c r="I359" i="7"/>
  <c r="N359" i="7" s="1"/>
  <c r="B359" i="7"/>
  <c r="M359" i="7" s="1"/>
  <c r="L358" i="7"/>
  <c r="J358" i="7"/>
  <c r="I358" i="7"/>
  <c r="N358" i="7" s="1"/>
  <c r="B358" i="7"/>
  <c r="M358" i="7" s="1"/>
  <c r="L357" i="7"/>
  <c r="J357" i="7"/>
  <c r="I357" i="7"/>
  <c r="N357" i="7" s="1"/>
  <c r="B357" i="7"/>
  <c r="M357" i="7" s="1"/>
  <c r="L356" i="7"/>
  <c r="J356" i="7"/>
  <c r="I356" i="7"/>
  <c r="N356" i="7" s="1"/>
  <c r="B356" i="7"/>
  <c r="M356" i="7" s="1"/>
  <c r="L355" i="7"/>
  <c r="J355" i="7"/>
  <c r="I355" i="7"/>
  <c r="N355" i="7" s="1"/>
  <c r="B355" i="7"/>
  <c r="M355" i="7" s="1"/>
  <c r="L354" i="7"/>
  <c r="J354" i="7"/>
  <c r="I354" i="7"/>
  <c r="N354" i="7" s="1"/>
  <c r="B354" i="7"/>
  <c r="M354" i="7" s="1"/>
  <c r="L353" i="7"/>
  <c r="J353" i="7"/>
  <c r="I353" i="7"/>
  <c r="N353" i="7" s="1"/>
  <c r="B353" i="7"/>
  <c r="M353" i="7" s="1"/>
  <c r="L352" i="7"/>
  <c r="J352" i="7"/>
  <c r="I352" i="7"/>
  <c r="N352" i="7" s="1"/>
  <c r="B352" i="7"/>
  <c r="M352" i="7" s="1"/>
  <c r="L351" i="7"/>
  <c r="J351" i="7"/>
  <c r="I351" i="7"/>
  <c r="N351" i="7" s="1"/>
  <c r="B351" i="7"/>
  <c r="M351" i="7" s="1"/>
  <c r="L350" i="7"/>
  <c r="J350" i="7"/>
  <c r="I350" i="7"/>
  <c r="N350" i="7" s="1"/>
  <c r="B350" i="7"/>
  <c r="M350" i="7" s="1"/>
  <c r="L349" i="7"/>
  <c r="J349" i="7"/>
  <c r="I349" i="7"/>
  <c r="N349" i="7" s="1"/>
  <c r="B349" i="7"/>
  <c r="M349" i="7" s="1"/>
  <c r="L348" i="7"/>
  <c r="J348" i="7"/>
  <c r="I348" i="7"/>
  <c r="N348" i="7" s="1"/>
  <c r="B348" i="7"/>
  <c r="M348" i="7" s="1"/>
  <c r="L347" i="7"/>
  <c r="J347" i="7"/>
  <c r="I347" i="7"/>
  <c r="N347" i="7" s="1"/>
  <c r="B347" i="7"/>
  <c r="M347" i="7" s="1"/>
  <c r="L346" i="7"/>
  <c r="J346" i="7"/>
  <c r="I346" i="7"/>
  <c r="N346" i="7" s="1"/>
  <c r="B346" i="7"/>
  <c r="M346" i="7" s="1"/>
  <c r="L345" i="7"/>
  <c r="J345" i="7"/>
  <c r="I345" i="7"/>
  <c r="N345" i="7" s="1"/>
  <c r="B345" i="7"/>
  <c r="M345" i="7" s="1"/>
  <c r="L344" i="7"/>
  <c r="J344" i="7"/>
  <c r="I344" i="7"/>
  <c r="N344" i="7" s="1"/>
  <c r="B344" i="7"/>
  <c r="M344" i="7" s="1"/>
  <c r="L343" i="7"/>
  <c r="J343" i="7"/>
  <c r="I343" i="7"/>
  <c r="N343" i="7" s="1"/>
  <c r="B343" i="7"/>
  <c r="M343" i="7" s="1"/>
  <c r="L342" i="7"/>
  <c r="J342" i="7"/>
  <c r="I342" i="7"/>
  <c r="N342" i="7" s="1"/>
  <c r="B342" i="7"/>
  <c r="M342" i="7" s="1"/>
  <c r="L341" i="7"/>
  <c r="J341" i="7"/>
  <c r="I341" i="7"/>
  <c r="N341" i="7" s="1"/>
  <c r="B341" i="7"/>
  <c r="M341" i="7" s="1"/>
  <c r="L340" i="7"/>
  <c r="J340" i="7"/>
  <c r="I340" i="7"/>
  <c r="N340" i="7" s="1"/>
  <c r="B340" i="7"/>
  <c r="M340" i="7" s="1"/>
  <c r="L339" i="7"/>
  <c r="J339" i="7"/>
  <c r="I339" i="7"/>
  <c r="N339" i="7" s="1"/>
  <c r="B339" i="7"/>
  <c r="M339" i="7" s="1"/>
  <c r="L338" i="7"/>
  <c r="J338" i="7"/>
  <c r="I338" i="7"/>
  <c r="N338" i="7" s="1"/>
  <c r="B338" i="7"/>
  <c r="M338" i="7" s="1"/>
  <c r="L337" i="7"/>
  <c r="J337" i="7"/>
  <c r="I337" i="7"/>
  <c r="B337" i="7"/>
  <c r="M337" i="7" s="1"/>
  <c r="L336" i="7"/>
  <c r="J336" i="7"/>
  <c r="I336" i="7"/>
  <c r="N336" i="7" s="1"/>
  <c r="B336" i="7"/>
  <c r="M336" i="7" s="1"/>
  <c r="L335" i="7"/>
  <c r="J335" i="7"/>
  <c r="I335" i="7"/>
  <c r="B335" i="7"/>
  <c r="M335" i="7" s="1"/>
  <c r="L334" i="7"/>
  <c r="J334" i="7"/>
  <c r="I334" i="7"/>
  <c r="N334" i="7" s="1"/>
  <c r="B334" i="7"/>
  <c r="M334" i="7" s="1"/>
  <c r="L333" i="7"/>
  <c r="J333" i="7"/>
  <c r="I333" i="7"/>
  <c r="N333" i="7" s="1"/>
  <c r="B333" i="7"/>
  <c r="M333" i="7" s="1"/>
  <c r="L332" i="7"/>
  <c r="J332" i="7"/>
  <c r="I332" i="7"/>
  <c r="N332" i="7" s="1"/>
  <c r="B332" i="7"/>
  <c r="M332" i="7" s="1"/>
  <c r="L331" i="7"/>
  <c r="J331" i="7"/>
  <c r="I331" i="7"/>
  <c r="N331" i="7" s="1"/>
  <c r="B331" i="7"/>
  <c r="M331" i="7" s="1"/>
  <c r="L330" i="7"/>
  <c r="J330" i="7"/>
  <c r="I330" i="7"/>
  <c r="N330" i="7" s="1"/>
  <c r="B330" i="7"/>
  <c r="M330" i="7" s="1"/>
  <c r="L329" i="7"/>
  <c r="J329" i="7"/>
  <c r="I329" i="7"/>
  <c r="N329" i="7" s="1"/>
  <c r="B329" i="7"/>
  <c r="M329" i="7" s="1"/>
  <c r="L328" i="7"/>
  <c r="J328" i="7"/>
  <c r="I328" i="7"/>
  <c r="N328" i="7" s="1"/>
  <c r="B328" i="7"/>
  <c r="M328" i="7" s="1"/>
  <c r="L327" i="7"/>
  <c r="J327" i="7"/>
  <c r="I327" i="7"/>
  <c r="N327" i="7" s="1"/>
  <c r="B327" i="7"/>
  <c r="M327" i="7" s="1"/>
  <c r="L326" i="7"/>
  <c r="J326" i="7"/>
  <c r="I326" i="7"/>
  <c r="N326" i="7" s="1"/>
  <c r="B326" i="7"/>
  <c r="M326" i="7" s="1"/>
  <c r="L325" i="7"/>
  <c r="J325" i="7"/>
  <c r="I325" i="7"/>
  <c r="N325" i="7" s="1"/>
  <c r="B325" i="7"/>
  <c r="M325" i="7" s="1"/>
  <c r="L324" i="7"/>
  <c r="J324" i="7"/>
  <c r="I324" i="7"/>
  <c r="N324" i="7" s="1"/>
  <c r="B324" i="7"/>
  <c r="M324" i="7" s="1"/>
  <c r="L323" i="7"/>
  <c r="J323" i="7"/>
  <c r="I323" i="7"/>
  <c r="N323" i="7" s="1"/>
  <c r="B323" i="7"/>
  <c r="M323" i="7" s="1"/>
  <c r="L322" i="7"/>
  <c r="J322" i="7"/>
  <c r="I322" i="7"/>
  <c r="N322" i="7" s="1"/>
  <c r="B322" i="7"/>
  <c r="M322" i="7" s="1"/>
  <c r="L321" i="7"/>
  <c r="J321" i="7"/>
  <c r="I321" i="7"/>
  <c r="N321" i="7" s="1"/>
  <c r="B321" i="7"/>
  <c r="M321" i="7" s="1"/>
  <c r="L320" i="7"/>
  <c r="J320" i="7"/>
  <c r="I320" i="7"/>
  <c r="N320" i="7" s="1"/>
  <c r="B320" i="7"/>
  <c r="M320" i="7" s="1"/>
  <c r="L319" i="7"/>
  <c r="J319" i="7"/>
  <c r="I319" i="7"/>
  <c r="N319" i="7" s="1"/>
  <c r="B319" i="7"/>
  <c r="M319" i="7" s="1"/>
  <c r="L318" i="7"/>
  <c r="J318" i="7"/>
  <c r="I318" i="7"/>
  <c r="N318" i="7" s="1"/>
  <c r="B318" i="7"/>
  <c r="M318" i="7" s="1"/>
  <c r="L317" i="7"/>
  <c r="J317" i="7"/>
  <c r="I317" i="7"/>
  <c r="N317" i="7" s="1"/>
  <c r="B317" i="7"/>
  <c r="M317" i="7" s="1"/>
  <c r="L316" i="7"/>
  <c r="J316" i="7"/>
  <c r="I316" i="7"/>
  <c r="N316" i="7" s="1"/>
  <c r="B316" i="7"/>
  <c r="M316" i="7" s="1"/>
  <c r="L315" i="7"/>
  <c r="J315" i="7"/>
  <c r="I315" i="7"/>
  <c r="N315" i="7" s="1"/>
  <c r="B315" i="7"/>
  <c r="M315" i="7" s="1"/>
  <c r="L314" i="7"/>
  <c r="J314" i="7"/>
  <c r="I314" i="7"/>
  <c r="N314" i="7" s="1"/>
  <c r="B314" i="7"/>
  <c r="M314" i="7" s="1"/>
  <c r="L313" i="7"/>
  <c r="J313" i="7"/>
  <c r="I313" i="7"/>
  <c r="B313" i="7"/>
  <c r="M313" i="7" s="1"/>
  <c r="L312" i="7"/>
  <c r="J312" i="7"/>
  <c r="I312" i="7"/>
  <c r="N312" i="7" s="1"/>
  <c r="B312" i="7"/>
  <c r="M312" i="7" s="1"/>
  <c r="L311" i="7"/>
  <c r="J311" i="7"/>
  <c r="I311" i="7"/>
  <c r="N311" i="7" s="1"/>
  <c r="B311" i="7"/>
  <c r="M311" i="7" s="1"/>
  <c r="L310" i="7"/>
  <c r="J310" i="7"/>
  <c r="I310" i="7"/>
  <c r="N310" i="7" s="1"/>
  <c r="B310" i="7"/>
  <c r="M310" i="7" s="1"/>
  <c r="L309" i="7"/>
  <c r="J309" i="7"/>
  <c r="I309" i="7"/>
  <c r="N309" i="7" s="1"/>
  <c r="B309" i="7"/>
  <c r="M309" i="7" s="1"/>
  <c r="L308" i="7"/>
  <c r="J308" i="7"/>
  <c r="I308" i="7"/>
  <c r="N308" i="7" s="1"/>
  <c r="B308" i="7"/>
  <c r="M308" i="7" s="1"/>
  <c r="L307" i="7"/>
  <c r="J307" i="7"/>
  <c r="I307" i="7"/>
  <c r="N307" i="7" s="1"/>
  <c r="B307" i="7"/>
  <c r="M307" i="7" s="1"/>
  <c r="L306" i="7"/>
  <c r="J306" i="7"/>
  <c r="I306" i="7"/>
  <c r="N306" i="7" s="1"/>
  <c r="B306" i="7"/>
  <c r="M306" i="7" s="1"/>
  <c r="L305" i="7"/>
  <c r="J305" i="7"/>
  <c r="I305" i="7"/>
  <c r="N305" i="7" s="1"/>
  <c r="B305" i="7"/>
  <c r="M305" i="7" s="1"/>
  <c r="L304" i="7"/>
  <c r="J304" i="7"/>
  <c r="I304" i="7"/>
  <c r="N304" i="7" s="1"/>
  <c r="B304" i="7"/>
  <c r="M304" i="7" s="1"/>
  <c r="L303" i="7"/>
  <c r="J303" i="7"/>
  <c r="I303" i="7"/>
  <c r="N303" i="7" s="1"/>
  <c r="B303" i="7"/>
  <c r="M303" i="7" s="1"/>
  <c r="L302" i="7"/>
  <c r="J302" i="7"/>
  <c r="I302" i="7"/>
  <c r="N302" i="7" s="1"/>
  <c r="B302" i="7"/>
  <c r="M302" i="7" s="1"/>
  <c r="L301" i="7"/>
  <c r="J301" i="7"/>
  <c r="I301" i="7"/>
  <c r="N301" i="7" s="1"/>
  <c r="B301" i="7"/>
  <c r="M301" i="7" s="1"/>
  <c r="L300" i="7"/>
  <c r="J300" i="7"/>
  <c r="I300" i="7"/>
  <c r="N300" i="7" s="1"/>
  <c r="B300" i="7"/>
  <c r="M300" i="7" s="1"/>
  <c r="L299" i="7"/>
  <c r="J299" i="7"/>
  <c r="I299" i="7"/>
  <c r="N299" i="7" s="1"/>
  <c r="B299" i="7"/>
  <c r="M299" i="7" s="1"/>
  <c r="L298" i="7"/>
  <c r="J298" i="7"/>
  <c r="I298" i="7"/>
  <c r="N298" i="7" s="1"/>
  <c r="B298" i="7"/>
  <c r="M298" i="7" s="1"/>
  <c r="L297" i="7"/>
  <c r="J297" i="7"/>
  <c r="I297" i="7"/>
  <c r="N297" i="7" s="1"/>
  <c r="B297" i="7"/>
  <c r="M297" i="7" s="1"/>
  <c r="L296" i="7"/>
  <c r="J296" i="7"/>
  <c r="I296" i="7"/>
  <c r="N296" i="7" s="1"/>
  <c r="B296" i="7"/>
  <c r="M296" i="7" s="1"/>
  <c r="L295" i="7"/>
  <c r="J295" i="7"/>
  <c r="I295" i="7"/>
  <c r="N295" i="7" s="1"/>
  <c r="B295" i="7"/>
  <c r="M295" i="7" s="1"/>
  <c r="L294" i="7"/>
  <c r="J294" i="7"/>
  <c r="I294" i="7"/>
  <c r="N294" i="7" s="1"/>
  <c r="B294" i="7"/>
  <c r="M294" i="7" s="1"/>
  <c r="L293" i="7"/>
  <c r="J293" i="7"/>
  <c r="I293" i="7"/>
  <c r="N293" i="7" s="1"/>
  <c r="B293" i="7"/>
  <c r="M293" i="7" s="1"/>
  <c r="L292" i="7"/>
  <c r="J292" i="7"/>
  <c r="I292" i="7"/>
  <c r="N292" i="7" s="1"/>
  <c r="B292" i="7"/>
  <c r="M292" i="7" s="1"/>
  <c r="L291" i="7"/>
  <c r="J291" i="7"/>
  <c r="I291" i="7"/>
  <c r="N291" i="7" s="1"/>
  <c r="B291" i="7"/>
  <c r="M291" i="7" s="1"/>
  <c r="L290" i="7"/>
  <c r="J290" i="7"/>
  <c r="I290" i="7"/>
  <c r="N290" i="7" s="1"/>
  <c r="B290" i="7"/>
  <c r="M290" i="7" s="1"/>
  <c r="L289" i="7"/>
  <c r="J289" i="7"/>
  <c r="I289" i="7"/>
  <c r="N289" i="7" s="1"/>
  <c r="B289" i="7"/>
  <c r="M289" i="7" s="1"/>
  <c r="L288" i="7"/>
  <c r="J288" i="7"/>
  <c r="I288" i="7"/>
  <c r="N288" i="7" s="1"/>
  <c r="B288" i="7"/>
  <c r="M288" i="7" s="1"/>
  <c r="L287" i="7"/>
  <c r="J287" i="7"/>
  <c r="I287" i="7"/>
  <c r="N287" i="7" s="1"/>
  <c r="B287" i="7"/>
  <c r="M287" i="7" s="1"/>
  <c r="L286" i="7"/>
  <c r="J286" i="7"/>
  <c r="I286" i="7"/>
  <c r="N286" i="7" s="1"/>
  <c r="B286" i="7"/>
  <c r="M286" i="7" s="1"/>
  <c r="L285" i="7"/>
  <c r="J285" i="7"/>
  <c r="I285" i="7"/>
  <c r="N285" i="7" s="1"/>
  <c r="B285" i="7"/>
  <c r="M285" i="7" s="1"/>
  <c r="L284" i="7"/>
  <c r="J284" i="7"/>
  <c r="I284" i="7"/>
  <c r="N284" i="7" s="1"/>
  <c r="B284" i="7"/>
  <c r="M284" i="7" s="1"/>
  <c r="L283" i="7"/>
  <c r="J283" i="7"/>
  <c r="I283" i="7"/>
  <c r="N283" i="7" s="1"/>
  <c r="B283" i="7"/>
  <c r="M283" i="7" s="1"/>
  <c r="L282" i="7"/>
  <c r="J282" i="7"/>
  <c r="I282" i="7"/>
  <c r="N282" i="7" s="1"/>
  <c r="B282" i="7"/>
  <c r="M282" i="7" s="1"/>
  <c r="L281" i="7"/>
  <c r="J281" i="7"/>
  <c r="I281" i="7"/>
  <c r="N281" i="7" s="1"/>
  <c r="B281" i="7"/>
  <c r="M281" i="7" s="1"/>
  <c r="L280" i="7"/>
  <c r="J280" i="7"/>
  <c r="I280" i="7"/>
  <c r="N280" i="7" s="1"/>
  <c r="B280" i="7"/>
  <c r="M280" i="7" s="1"/>
  <c r="L279" i="7"/>
  <c r="J279" i="7"/>
  <c r="I279" i="7"/>
  <c r="N279" i="7" s="1"/>
  <c r="B279" i="7"/>
  <c r="M279" i="7" s="1"/>
  <c r="L278" i="7"/>
  <c r="J278" i="7"/>
  <c r="I278" i="7"/>
  <c r="N278" i="7" s="1"/>
  <c r="B278" i="7"/>
  <c r="M278" i="7" s="1"/>
  <c r="L277" i="7"/>
  <c r="J277" i="7"/>
  <c r="I277" i="7"/>
  <c r="N277" i="7" s="1"/>
  <c r="B277" i="7"/>
  <c r="M277" i="7" s="1"/>
  <c r="L276" i="7"/>
  <c r="J276" i="7"/>
  <c r="I276" i="7"/>
  <c r="N276" i="7" s="1"/>
  <c r="B276" i="7"/>
  <c r="M276" i="7" s="1"/>
  <c r="L275" i="7"/>
  <c r="J275" i="7"/>
  <c r="I275" i="7"/>
  <c r="N275" i="7" s="1"/>
  <c r="B275" i="7"/>
  <c r="M275" i="7" s="1"/>
  <c r="L274" i="7"/>
  <c r="J274" i="7"/>
  <c r="I274" i="7"/>
  <c r="N274" i="7" s="1"/>
  <c r="B274" i="7"/>
  <c r="M274" i="7" s="1"/>
  <c r="L273" i="7"/>
  <c r="J273" i="7"/>
  <c r="I273" i="7"/>
  <c r="N273" i="7" s="1"/>
  <c r="B273" i="7"/>
  <c r="M273" i="7" s="1"/>
  <c r="L272" i="7"/>
  <c r="J272" i="7"/>
  <c r="I272" i="7"/>
  <c r="N272" i="7" s="1"/>
  <c r="B272" i="7"/>
  <c r="M272" i="7" s="1"/>
  <c r="L271" i="7"/>
  <c r="J271" i="7"/>
  <c r="I271" i="7"/>
  <c r="N271" i="7" s="1"/>
  <c r="B271" i="7"/>
  <c r="M271" i="7" s="1"/>
  <c r="L270" i="7"/>
  <c r="J270" i="7"/>
  <c r="I270" i="7"/>
  <c r="N270" i="7" s="1"/>
  <c r="B270" i="7"/>
  <c r="M270" i="7" s="1"/>
  <c r="L269" i="7"/>
  <c r="J269" i="7"/>
  <c r="I269" i="7"/>
  <c r="N269" i="7" s="1"/>
  <c r="B269" i="7"/>
  <c r="M269" i="7" s="1"/>
  <c r="L268" i="7"/>
  <c r="J268" i="7"/>
  <c r="I268" i="7"/>
  <c r="N268" i="7" s="1"/>
  <c r="B268" i="7"/>
  <c r="M268" i="7" s="1"/>
  <c r="L267" i="7"/>
  <c r="J267" i="7"/>
  <c r="I267" i="7"/>
  <c r="N267" i="7" s="1"/>
  <c r="B267" i="7"/>
  <c r="M267" i="7" s="1"/>
  <c r="L266" i="7"/>
  <c r="J266" i="7"/>
  <c r="I266" i="7"/>
  <c r="N266" i="7" s="1"/>
  <c r="B266" i="7"/>
  <c r="M266" i="7" s="1"/>
  <c r="L265" i="7"/>
  <c r="J265" i="7"/>
  <c r="I265" i="7"/>
  <c r="N265" i="7" s="1"/>
  <c r="B265" i="7"/>
  <c r="M265" i="7" s="1"/>
  <c r="L264" i="7"/>
  <c r="J264" i="7"/>
  <c r="I264" i="7"/>
  <c r="N264" i="7" s="1"/>
  <c r="B264" i="7"/>
  <c r="M264" i="7" s="1"/>
  <c r="L263" i="7"/>
  <c r="J263" i="7"/>
  <c r="I263" i="7"/>
  <c r="N263" i="7" s="1"/>
  <c r="B263" i="7"/>
  <c r="M263" i="7" s="1"/>
  <c r="L262" i="7"/>
  <c r="J262" i="7"/>
  <c r="I262" i="7"/>
  <c r="N262" i="7" s="1"/>
  <c r="B262" i="7"/>
  <c r="M262" i="7" s="1"/>
  <c r="L261" i="7"/>
  <c r="J261" i="7"/>
  <c r="I261" i="7"/>
  <c r="N261" i="7" s="1"/>
  <c r="B261" i="7"/>
  <c r="M261" i="7" s="1"/>
  <c r="L260" i="7"/>
  <c r="J260" i="7"/>
  <c r="I260" i="7"/>
  <c r="N260" i="7" s="1"/>
  <c r="B260" i="7"/>
  <c r="M260" i="7" s="1"/>
  <c r="L259" i="7"/>
  <c r="J259" i="7"/>
  <c r="I259" i="7"/>
  <c r="N259" i="7" s="1"/>
  <c r="B259" i="7"/>
  <c r="M259" i="7" s="1"/>
  <c r="L258" i="7"/>
  <c r="J258" i="7"/>
  <c r="I258" i="7"/>
  <c r="N258" i="7" s="1"/>
  <c r="B258" i="7"/>
  <c r="M258" i="7" s="1"/>
  <c r="L257" i="7"/>
  <c r="J257" i="7"/>
  <c r="I257" i="7"/>
  <c r="N257" i="7" s="1"/>
  <c r="B257" i="7"/>
  <c r="M257" i="7" s="1"/>
  <c r="L256" i="7"/>
  <c r="J256" i="7"/>
  <c r="I256" i="7"/>
  <c r="N256" i="7" s="1"/>
  <c r="B256" i="7"/>
  <c r="M256" i="7" s="1"/>
  <c r="L255" i="7"/>
  <c r="J255" i="7"/>
  <c r="I255" i="7"/>
  <c r="N255" i="7" s="1"/>
  <c r="B255" i="7"/>
  <c r="M255" i="7" s="1"/>
  <c r="L254" i="7"/>
  <c r="J254" i="7"/>
  <c r="I254" i="7"/>
  <c r="N254" i="7" s="1"/>
  <c r="B254" i="7"/>
  <c r="M254" i="7" s="1"/>
  <c r="L253" i="7"/>
  <c r="J253" i="7"/>
  <c r="I253" i="7"/>
  <c r="N253" i="7" s="1"/>
  <c r="B253" i="7"/>
  <c r="M253" i="7" s="1"/>
  <c r="L252" i="7"/>
  <c r="J252" i="7"/>
  <c r="I252" i="7"/>
  <c r="N252" i="7" s="1"/>
  <c r="B252" i="7"/>
  <c r="M252" i="7" s="1"/>
  <c r="L251" i="7"/>
  <c r="J251" i="7"/>
  <c r="I251" i="7"/>
  <c r="N251" i="7" s="1"/>
  <c r="B251" i="7"/>
  <c r="M251" i="7" s="1"/>
  <c r="L250" i="7"/>
  <c r="J250" i="7"/>
  <c r="I250" i="7"/>
  <c r="N250" i="7" s="1"/>
  <c r="B250" i="7"/>
  <c r="M250" i="7" s="1"/>
  <c r="L249" i="7"/>
  <c r="J249" i="7"/>
  <c r="I249" i="7"/>
  <c r="N249" i="7" s="1"/>
  <c r="B249" i="7"/>
  <c r="M249" i="7" s="1"/>
  <c r="L248" i="7"/>
  <c r="J248" i="7"/>
  <c r="I248" i="7"/>
  <c r="N248" i="7" s="1"/>
  <c r="B248" i="7"/>
  <c r="M248" i="7" s="1"/>
  <c r="L247" i="7"/>
  <c r="J247" i="7"/>
  <c r="I247" i="7"/>
  <c r="N247" i="7" s="1"/>
  <c r="B247" i="7"/>
  <c r="M247" i="7" s="1"/>
  <c r="L246" i="7"/>
  <c r="J246" i="7"/>
  <c r="I246" i="7"/>
  <c r="N246" i="7" s="1"/>
  <c r="B246" i="7"/>
  <c r="M246" i="7" s="1"/>
  <c r="L245" i="7"/>
  <c r="J245" i="7"/>
  <c r="I245" i="7"/>
  <c r="N245" i="7" s="1"/>
  <c r="B245" i="7"/>
  <c r="M245" i="7" s="1"/>
  <c r="L244" i="7"/>
  <c r="J244" i="7"/>
  <c r="I244" i="7"/>
  <c r="N244" i="7" s="1"/>
  <c r="B244" i="7"/>
  <c r="M244" i="7" s="1"/>
  <c r="L243" i="7"/>
  <c r="J243" i="7"/>
  <c r="I243" i="7"/>
  <c r="N243" i="7" s="1"/>
  <c r="B243" i="7"/>
  <c r="M243" i="7" s="1"/>
  <c r="L242" i="7"/>
  <c r="J242" i="7"/>
  <c r="I242" i="7"/>
  <c r="N242" i="7" s="1"/>
  <c r="B242" i="7"/>
  <c r="M242" i="7" s="1"/>
  <c r="L241" i="7"/>
  <c r="J241" i="7"/>
  <c r="I241" i="7"/>
  <c r="N241" i="7" s="1"/>
  <c r="B241" i="7"/>
  <c r="M241" i="7" s="1"/>
  <c r="L240" i="7"/>
  <c r="J240" i="7"/>
  <c r="I240" i="7"/>
  <c r="N240" i="7" s="1"/>
  <c r="B240" i="7"/>
  <c r="M240" i="7" s="1"/>
  <c r="L239" i="7"/>
  <c r="J239" i="7"/>
  <c r="I239" i="7"/>
  <c r="N239" i="7" s="1"/>
  <c r="B239" i="7"/>
  <c r="M239" i="7" s="1"/>
  <c r="L238" i="7"/>
  <c r="J238" i="7"/>
  <c r="I238" i="7"/>
  <c r="N238" i="7" s="1"/>
  <c r="B238" i="7"/>
  <c r="M238" i="7" s="1"/>
  <c r="L237" i="7"/>
  <c r="J237" i="7"/>
  <c r="I237" i="7"/>
  <c r="N237" i="7" s="1"/>
  <c r="B237" i="7"/>
  <c r="M237" i="7" s="1"/>
  <c r="L236" i="7"/>
  <c r="J236" i="7"/>
  <c r="I236" i="7"/>
  <c r="N236" i="7" s="1"/>
  <c r="B236" i="7"/>
  <c r="M236" i="7" s="1"/>
  <c r="L235" i="7"/>
  <c r="J235" i="7"/>
  <c r="I235" i="7"/>
  <c r="N235" i="7" s="1"/>
  <c r="B235" i="7"/>
  <c r="M235" i="7" s="1"/>
  <c r="L234" i="7"/>
  <c r="J234" i="7"/>
  <c r="I234" i="7"/>
  <c r="N234" i="7" s="1"/>
  <c r="B234" i="7"/>
  <c r="M234" i="7" s="1"/>
  <c r="L233" i="7"/>
  <c r="J233" i="7"/>
  <c r="I233" i="7"/>
  <c r="N233" i="7" s="1"/>
  <c r="B233" i="7"/>
  <c r="M233" i="7" s="1"/>
  <c r="L232" i="7"/>
  <c r="J232" i="7"/>
  <c r="I232" i="7"/>
  <c r="N232" i="7" s="1"/>
  <c r="B232" i="7"/>
  <c r="M232" i="7" s="1"/>
  <c r="L231" i="7"/>
  <c r="J231" i="7"/>
  <c r="I231" i="7"/>
  <c r="N231" i="7" s="1"/>
  <c r="B231" i="7"/>
  <c r="M231" i="7" s="1"/>
  <c r="L230" i="7"/>
  <c r="J230" i="7"/>
  <c r="I230" i="7"/>
  <c r="N230" i="7" s="1"/>
  <c r="B230" i="7"/>
  <c r="M230" i="7" s="1"/>
  <c r="L229" i="7"/>
  <c r="J229" i="7"/>
  <c r="I229" i="7"/>
  <c r="N229" i="7" s="1"/>
  <c r="B229" i="7"/>
  <c r="M229" i="7" s="1"/>
  <c r="L228" i="7"/>
  <c r="J228" i="7"/>
  <c r="I228" i="7"/>
  <c r="N228" i="7" s="1"/>
  <c r="B228" i="7"/>
  <c r="M228" i="7" s="1"/>
  <c r="L227" i="7"/>
  <c r="J227" i="7"/>
  <c r="I227" i="7"/>
  <c r="N227" i="7" s="1"/>
  <c r="B227" i="7"/>
  <c r="M227" i="7" s="1"/>
  <c r="L226" i="7"/>
  <c r="J226" i="7"/>
  <c r="I226" i="7"/>
  <c r="N226" i="7" s="1"/>
  <c r="B226" i="7"/>
  <c r="M226" i="7" s="1"/>
  <c r="L225" i="7"/>
  <c r="J225" i="7"/>
  <c r="I225" i="7"/>
  <c r="N225" i="7" s="1"/>
  <c r="B225" i="7"/>
  <c r="M225" i="7" s="1"/>
  <c r="L224" i="7"/>
  <c r="J224" i="7"/>
  <c r="I224" i="7"/>
  <c r="N224" i="7" s="1"/>
  <c r="B224" i="7"/>
  <c r="M224" i="7" s="1"/>
  <c r="L223" i="7"/>
  <c r="J223" i="7"/>
  <c r="I223" i="7"/>
  <c r="N223" i="7" s="1"/>
  <c r="B223" i="7"/>
  <c r="M223" i="7" s="1"/>
  <c r="L222" i="7"/>
  <c r="J222" i="7"/>
  <c r="I222" i="7"/>
  <c r="N222" i="7" s="1"/>
  <c r="B222" i="7"/>
  <c r="M222" i="7" s="1"/>
  <c r="L221" i="7"/>
  <c r="J221" i="7"/>
  <c r="I221" i="7"/>
  <c r="N221" i="7" s="1"/>
  <c r="B221" i="7"/>
  <c r="M221" i="7" s="1"/>
  <c r="L220" i="7"/>
  <c r="J220" i="7"/>
  <c r="I220" i="7"/>
  <c r="N220" i="7" s="1"/>
  <c r="B220" i="7"/>
  <c r="M220" i="7" s="1"/>
  <c r="L219" i="7"/>
  <c r="J219" i="7"/>
  <c r="I219" i="7"/>
  <c r="N219" i="7" s="1"/>
  <c r="B219" i="7"/>
  <c r="M219" i="7" s="1"/>
  <c r="L218" i="7"/>
  <c r="J218" i="7"/>
  <c r="I218" i="7"/>
  <c r="N218" i="7" s="1"/>
  <c r="B218" i="7"/>
  <c r="M218" i="7" s="1"/>
  <c r="L217" i="7"/>
  <c r="J217" i="7"/>
  <c r="I217" i="7"/>
  <c r="N217" i="7" s="1"/>
  <c r="B217" i="7"/>
  <c r="M217" i="7" s="1"/>
  <c r="L216" i="7"/>
  <c r="J216" i="7"/>
  <c r="I216" i="7"/>
  <c r="N216" i="7" s="1"/>
  <c r="B216" i="7"/>
  <c r="M216" i="7" s="1"/>
  <c r="L215" i="7"/>
  <c r="J215" i="7"/>
  <c r="I215" i="7"/>
  <c r="N215" i="7" s="1"/>
  <c r="B215" i="7"/>
  <c r="M215" i="7" s="1"/>
  <c r="L214" i="7"/>
  <c r="J214" i="7"/>
  <c r="I214" i="7"/>
  <c r="N214" i="7" s="1"/>
  <c r="B214" i="7"/>
  <c r="M214" i="7" s="1"/>
  <c r="L213" i="7"/>
  <c r="J213" i="7"/>
  <c r="I213" i="7"/>
  <c r="N213" i="7" s="1"/>
  <c r="B213" i="7"/>
  <c r="M213" i="7" s="1"/>
  <c r="L212" i="7"/>
  <c r="J212" i="7"/>
  <c r="I212" i="7"/>
  <c r="N212" i="7" s="1"/>
  <c r="B212" i="7"/>
  <c r="M212" i="7" s="1"/>
  <c r="L211" i="7"/>
  <c r="J211" i="7"/>
  <c r="I211" i="7"/>
  <c r="N211" i="7" s="1"/>
  <c r="B211" i="7"/>
  <c r="M211" i="7" s="1"/>
  <c r="L210" i="7"/>
  <c r="J210" i="7"/>
  <c r="I210" i="7"/>
  <c r="N210" i="7" s="1"/>
  <c r="B210" i="7"/>
  <c r="M210" i="7" s="1"/>
  <c r="L209" i="7"/>
  <c r="J209" i="7"/>
  <c r="I209" i="7"/>
  <c r="N209" i="7" s="1"/>
  <c r="B209" i="7"/>
  <c r="M209" i="7" s="1"/>
  <c r="L208" i="7"/>
  <c r="J208" i="7"/>
  <c r="I208" i="7"/>
  <c r="N208" i="7" s="1"/>
  <c r="B208" i="7"/>
  <c r="M208" i="7" s="1"/>
  <c r="L207" i="7"/>
  <c r="J207" i="7"/>
  <c r="I207" i="7"/>
  <c r="N207" i="7" s="1"/>
  <c r="B207" i="7"/>
  <c r="M207" i="7" s="1"/>
  <c r="L206" i="7"/>
  <c r="J206" i="7"/>
  <c r="I206" i="7"/>
  <c r="N206" i="7" s="1"/>
  <c r="B206" i="7"/>
  <c r="M206" i="7" s="1"/>
  <c r="L205" i="7"/>
  <c r="J205" i="7"/>
  <c r="I205" i="7"/>
  <c r="N205" i="7" s="1"/>
  <c r="B205" i="7"/>
  <c r="M205" i="7" s="1"/>
  <c r="L204" i="7"/>
  <c r="J204" i="7"/>
  <c r="I204" i="7"/>
  <c r="N204" i="7" s="1"/>
  <c r="B204" i="7"/>
  <c r="M204" i="7" s="1"/>
  <c r="L203" i="7"/>
  <c r="J203" i="7"/>
  <c r="I203" i="7"/>
  <c r="N203" i="7" s="1"/>
  <c r="B203" i="7"/>
  <c r="M203" i="7" s="1"/>
  <c r="L202" i="7"/>
  <c r="J202" i="7"/>
  <c r="I202" i="7"/>
  <c r="N202" i="7" s="1"/>
  <c r="B202" i="7"/>
  <c r="M202" i="7" s="1"/>
  <c r="L201" i="7"/>
  <c r="J201" i="7"/>
  <c r="I201" i="7"/>
  <c r="N201" i="7" s="1"/>
  <c r="B201" i="7"/>
  <c r="M201" i="7" s="1"/>
  <c r="L200" i="7"/>
  <c r="J200" i="7"/>
  <c r="I200" i="7"/>
  <c r="N200" i="7" s="1"/>
  <c r="B200" i="7"/>
  <c r="M200" i="7" s="1"/>
  <c r="L199" i="7"/>
  <c r="J199" i="7"/>
  <c r="I199" i="7"/>
  <c r="N199" i="7" s="1"/>
  <c r="B199" i="7"/>
  <c r="M199" i="7" s="1"/>
  <c r="L198" i="7"/>
  <c r="J198" i="7"/>
  <c r="I198" i="7"/>
  <c r="N198" i="7" s="1"/>
  <c r="B198" i="7"/>
  <c r="M198" i="7" s="1"/>
  <c r="L197" i="7"/>
  <c r="J197" i="7"/>
  <c r="I197" i="7"/>
  <c r="N197" i="7" s="1"/>
  <c r="B197" i="7"/>
  <c r="M197" i="7" s="1"/>
  <c r="L196" i="7"/>
  <c r="J196" i="7"/>
  <c r="I196" i="7"/>
  <c r="N196" i="7" s="1"/>
  <c r="B196" i="7"/>
  <c r="M196" i="7" s="1"/>
  <c r="L195" i="7"/>
  <c r="J195" i="7"/>
  <c r="I195" i="7"/>
  <c r="N195" i="7" s="1"/>
  <c r="B195" i="7"/>
  <c r="M195" i="7" s="1"/>
  <c r="L194" i="7"/>
  <c r="J194" i="7"/>
  <c r="I194" i="7"/>
  <c r="N194" i="7" s="1"/>
  <c r="B194" i="7"/>
  <c r="M194" i="7" s="1"/>
  <c r="L193" i="7"/>
  <c r="J193" i="7"/>
  <c r="I193" i="7"/>
  <c r="N193" i="7" s="1"/>
  <c r="B193" i="7"/>
  <c r="M193" i="7" s="1"/>
  <c r="L192" i="7"/>
  <c r="J192" i="7"/>
  <c r="I192" i="7"/>
  <c r="N192" i="7" s="1"/>
  <c r="B192" i="7"/>
  <c r="M192" i="7" s="1"/>
  <c r="L191" i="7"/>
  <c r="J191" i="7"/>
  <c r="I191" i="7"/>
  <c r="N191" i="7" s="1"/>
  <c r="B191" i="7"/>
  <c r="M191" i="7" s="1"/>
  <c r="L190" i="7"/>
  <c r="J190" i="7"/>
  <c r="I190" i="7"/>
  <c r="N190" i="7" s="1"/>
  <c r="B190" i="7"/>
  <c r="M190" i="7" s="1"/>
  <c r="L189" i="7"/>
  <c r="J189" i="7"/>
  <c r="I189" i="7"/>
  <c r="N189" i="7" s="1"/>
  <c r="B189" i="7"/>
  <c r="M189" i="7" s="1"/>
  <c r="L188" i="7"/>
  <c r="J188" i="7"/>
  <c r="I188" i="7"/>
  <c r="N188" i="7" s="1"/>
  <c r="B188" i="7"/>
  <c r="M188" i="7" s="1"/>
  <c r="L187" i="7"/>
  <c r="J187" i="7"/>
  <c r="I187" i="7"/>
  <c r="N187" i="7" s="1"/>
  <c r="B187" i="7"/>
  <c r="M187" i="7" s="1"/>
  <c r="L186" i="7"/>
  <c r="J186" i="7"/>
  <c r="I186" i="7"/>
  <c r="N186" i="7" s="1"/>
  <c r="B186" i="7"/>
  <c r="M186" i="7" s="1"/>
  <c r="L185" i="7"/>
  <c r="J185" i="7"/>
  <c r="I185" i="7"/>
  <c r="N185" i="7" s="1"/>
  <c r="B185" i="7"/>
  <c r="M185" i="7" s="1"/>
  <c r="L184" i="7"/>
  <c r="J184" i="7"/>
  <c r="I184" i="7"/>
  <c r="N184" i="7" s="1"/>
  <c r="B184" i="7"/>
  <c r="M184" i="7" s="1"/>
  <c r="L183" i="7"/>
  <c r="J183" i="7"/>
  <c r="I183" i="7"/>
  <c r="N183" i="7" s="1"/>
  <c r="B183" i="7"/>
  <c r="M183" i="7" s="1"/>
  <c r="L182" i="7"/>
  <c r="J182" i="7"/>
  <c r="I182" i="7"/>
  <c r="N182" i="7" s="1"/>
  <c r="B182" i="7"/>
  <c r="M182" i="7" s="1"/>
  <c r="L181" i="7"/>
  <c r="J181" i="7"/>
  <c r="I181" i="7"/>
  <c r="N181" i="7" s="1"/>
  <c r="B181" i="7"/>
  <c r="M181" i="7" s="1"/>
  <c r="L180" i="7"/>
  <c r="J180" i="7"/>
  <c r="I180" i="7"/>
  <c r="N180" i="7" s="1"/>
  <c r="B180" i="7"/>
  <c r="M180" i="7" s="1"/>
  <c r="L179" i="7"/>
  <c r="J179" i="7"/>
  <c r="I179" i="7"/>
  <c r="N179" i="7" s="1"/>
  <c r="B179" i="7"/>
  <c r="M179" i="7" s="1"/>
  <c r="L178" i="7"/>
  <c r="J178" i="7"/>
  <c r="I178" i="7"/>
  <c r="N178" i="7" s="1"/>
  <c r="B178" i="7"/>
  <c r="M178" i="7" s="1"/>
  <c r="L177" i="7"/>
  <c r="J177" i="7"/>
  <c r="I177" i="7"/>
  <c r="N177" i="7" s="1"/>
  <c r="B177" i="7"/>
  <c r="M177" i="7" s="1"/>
  <c r="L176" i="7"/>
  <c r="J176" i="7"/>
  <c r="I176" i="7"/>
  <c r="N176" i="7" s="1"/>
  <c r="B176" i="7"/>
  <c r="M176" i="7" s="1"/>
  <c r="L175" i="7"/>
  <c r="J175" i="7"/>
  <c r="I175" i="7"/>
  <c r="N175" i="7" s="1"/>
  <c r="B175" i="7"/>
  <c r="M175" i="7" s="1"/>
  <c r="L174" i="7"/>
  <c r="J174" i="7"/>
  <c r="I174" i="7"/>
  <c r="N174" i="7" s="1"/>
  <c r="B174" i="7"/>
  <c r="M174" i="7" s="1"/>
  <c r="L173" i="7"/>
  <c r="J173" i="7"/>
  <c r="I173" i="7"/>
  <c r="N173" i="7" s="1"/>
  <c r="B173" i="7"/>
  <c r="M173" i="7" s="1"/>
  <c r="L172" i="7"/>
  <c r="J172" i="7"/>
  <c r="I172" i="7"/>
  <c r="N172" i="7" s="1"/>
  <c r="B172" i="7"/>
  <c r="M172" i="7" s="1"/>
  <c r="L171" i="7"/>
  <c r="J171" i="7"/>
  <c r="I171" i="7"/>
  <c r="N171" i="7" s="1"/>
  <c r="B171" i="7"/>
  <c r="M171" i="7" s="1"/>
  <c r="L170" i="7"/>
  <c r="J170" i="7"/>
  <c r="I170" i="7"/>
  <c r="N170" i="7" s="1"/>
  <c r="B170" i="7"/>
  <c r="M170" i="7" s="1"/>
  <c r="L169" i="7"/>
  <c r="J169" i="7"/>
  <c r="I169" i="7"/>
  <c r="N169" i="7" s="1"/>
  <c r="B169" i="7"/>
  <c r="M169" i="7" s="1"/>
  <c r="L168" i="7"/>
  <c r="J168" i="7"/>
  <c r="I168" i="7"/>
  <c r="N168" i="7" s="1"/>
  <c r="B168" i="7"/>
  <c r="M168" i="7" s="1"/>
  <c r="L167" i="7"/>
  <c r="J167" i="7"/>
  <c r="I167" i="7"/>
  <c r="N167" i="7" s="1"/>
  <c r="B167" i="7"/>
  <c r="M167" i="7" s="1"/>
  <c r="L166" i="7"/>
  <c r="J166" i="7"/>
  <c r="I166" i="7"/>
  <c r="N166" i="7" s="1"/>
  <c r="B166" i="7"/>
  <c r="M166" i="7" s="1"/>
  <c r="L165" i="7"/>
  <c r="J165" i="7"/>
  <c r="I165" i="7"/>
  <c r="N165" i="7" s="1"/>
  <c r="B165" i="7"/>
  <c r="M165" i="7" s="1"/>
  <c r="L164" i="7"/>
  <c r="J164" i="7"/>
  <c r="I164" i="7"/>
  <c r="N164" i="7" s="1"/>
  <c r="B164" i="7"/>
  <c r="M164" i="7" s="1"/>
  <c r="L163" i="7"/>
  <c r="J163" i="7"/>
  <c r="I163" i="7"/>
  <c r="N163" i="7" s="1"/>
  <c r="B163" i="7"/>
  <c r="M163" i="7" s="1"/>
  <c r="L162" i="7"/>
  <c r="J162" i="7"/>
  <c r="I162" i="7"/>
  <c r="N162" i="7" s="1"/>
  <c r="B162" i="7"/>
  <c r="M162" i="7" s="1"/>
  <c r="L161" i="7"/>
  <c r="J161" i="7"/>
  <c r="I161" i="7"/>
  <c r="N161" i="7" s="1"/>
  <c r="B161" i="7"/>
  <c r="M161" i="7" s="1"/>
  <c r="L160" i="7"/>
  <c r="J160" i="7"/>
  <c r="I160" i="7"/>
  <c r="N160" i="7" s="1"/>
  <c r="B160" i="7"/>
  <c r="M160" i="7" s="1"/>
  <c r="L159" i="7"/>
  <c r="J159" i="7"/>
  <c r="I159" i="7"/>
  <c r="N159" i="7" s="1"/>
  <c r="B159" i="7"/>
  <c r="M159" i="7" s="1"/>
  <c r="L158" i="7"/>
  <c r="J158" i="7"/>
  <c r="I158" i="7"/>
  <c r="N158" i="7" s="1"/>
  <c r="B158" i="7"/>
  <c r="M158" i="7" s="1"/>
  <c r="L157" i="7"/>
  <c r="J157" i="7"/>
  <c r="I157" i="7"/>
  <c r="N157" i="7" s="1"/>
  <c r="B157" i="7"/>
  <c r="M157" i="7" s="1"/>
  <c r="L156" i="7"/>
  <c r="J156" i="7"/>
  <c r="I156" i="7"/>
  <c r="N156" i="7" s="1"/>
  <c r="B156" i="7"/>
  <c r="M156" i="7" s="1"/>
  <c r="L155" i="7"/>
  <c r="J155" i="7"/>
  <c r="I155" i="7"/>
  <c r="N155" i="7" s="1"/>
  <c r="B155" i="7"/>
  <c r="M155" i="7" s="1"/>
  <c r="L154" i="7"/>
  <c r="J154" i="7"/>
  <c r="I154" i="7"/>
  <c r="N154" i="7" s="1"/>
  <c r="B154" i="7"/>
  <c r="M154" i="7" s="1"/>
  <c r="L153" i="7"/>
  <c r="J153" i="7"/>
  <c r="I153" i="7"/>
  <c r="N153" i="7" s="1"/>
  <c r="B153" i="7"/>
  <c r="M153" i="7" s="1"/>
  <c r="L152" i="7"/>
  <c r="J152" i="7"/>
  <c r="I152" i="7"/>
  <c r="N152" i="7" s="1"/>
  <c r="B152" i="7"/>
  <c r="M152" i="7" s="1"/>
  <c r="L151" i="7"/>
  <c r="J151" i="7"/>
  <c r="I151" i="7"/>
  <c r="N151" i="7" s="1"/>
  <c r="B151" i="7"/>
  <c r="M151" i="7" s="1"/>
  <c r="L150" i="7"/>
  <c r="J150" i="7"/>
  <c r="I150" i="7"/>
  <c r="N150" i="7" s="1"/>
  <c r="B150" i="7"/>
  <c r="M150" i="7" s="1"/>
  <c r="L149" i="7"/>
  <c r="J149" i="7"/>
  <c r="I149" i="7"/>
  <c r="N149" i="7" s="1"/>
  <c r="B149" i="7"/>
  <c r="M149" i="7" s="1"/>
  <c r="L148" i="7"/>
  <c r="J148" i="7"/>
  <c r="I148" i="7"/>
  <c r="N148" i="7" s="1"/>
  <c r="B148" i="7"/>
  <c r="M148" i="7" s="1"/>
  <c r="L147" i="7"/>
  <c r="J147" i="7"/>
  <c r="I147" i="7"/>
  <c r="N147" i="7" s="1"/>
  <c r="B147" i="7"/>
  <c r="M147" i="7" s="1"/>
  <c r="L146" i="7"/>
  <c r="J146" i="7"/>
  <c r="I146" i="7"/>
  <c r="N146" i="7" s="1"/>
  <c r="B146" i="7"/>
  <c r="M146" i="7" s="1"/>
  <c r="L145" i="7"/>
  <c r="J145" i="7"/>
  <c r="I145" i="7"/>
  <c r="N145" i="7" s="1"/>
  <c r="B145" i="7"/>
  <c r="M145" i="7" s="1"/>
  <c r="L144" i="7"/>
  <c r="J144" i="7"/>
  <c r="I144" i="7"/>
  <c r="N144" i="7" s="1"/>
  <c r="B144" i="7"/>
  <c r="M144" i="7" s="1"/>
  <c r="L143" i="7"/>
  <c r="J143" i="7"/>
  <c r="I143" i="7"/>
  <c r="N143" i="7" s="1"/>
  <c r="B143" i="7"/>
  <c r="M143" i="7" s="1"/>
  <c r="L142" i="7"/>
  <c r="J142" i="7"/>
  <c r="I142" i="7"/>
  <c r="N142" i="7" s="1"/>
  <c r="B142" i="7"/>
  <c r="M142" i="7" s="1"/>
  <c r="L141" i="7"/>
  <c r="J141" i="7"/>
  <c r="I141" i="7"/>
  <c r="N141" i="7" s="1"/>
  <c r="B141" i="7"/>
  <c r="M141" i="7" s="1"/>
  <c r="L140" i="7"/>
  <c r="J140" i="7"/>
  <c r="I140" i="7"/>
  <c r="N140" i="7" s="1"/>
  <c r="B140" i="7"/>
  <c r="M140" i="7" s="1"/>
  <c r="L139" i="7"/>
  <c r="J139" i="7"/>
  <c r="I139" i="7"/>
  <c r="N139" i="7" s="1"/>
  <c r="B139" i="7"/>
  <c r="M139" i="7" s="1"/>
  <c r="L138" i="7"/>
  <c r="J138" i="7"/>
  <c r="I138" i="7"/>
  <c r="N138" i="7" s="1"/>
  <c r="B138" i="7"/>
  <c r="M138" i="7" s="1"/>
  <c r="L137" i="7"/>
  <c r="J137" i="7"/>
  <c r="I137" i="7"/>
  <c r="N137" i="7" s="1"/>
  <c r="B137" i="7"/>
  <c r="M137" i="7" s="1"/>
  <c r="L136" i="7"/>
  <c r="J136" i="7"/>
  <c r="I136" i="7"/>
  <c r="N136" i="7" s="1"/>
  <c r="B136" i="7"/>
  <c r="M136" i="7" s="1"/>
  <c r="L135" i="7"/>
  <c r="J135" i="7"/>
  <c r="I135" i="7"/>
  <c r="N135" i="7" s="1"/>
  <c r="B135" i="7"/>
  <c r="M135" i="7" s="1"/>
  <c r="L134" i="7"/>
  <c r="J134" i="7"/>
  <c r="I134" i="7"/>
  <c r="N134" i="7" s="1"/>
  <c r="B134" i="7"/>
  <c r="M134" i="7" s="1"/>
  <c r="L133" i="7"/>
  <c r="J133" i="7"/>
  <c r="I133" i="7"/>
  <c r="N133" i="7" s="1"/>
  <c r="B133" i="7"/>
  <c r="M133" i="7" s="1"/>
  <c r="L132" i="7"/>
  <c r="J132" i="7"/>
  <c r="I132" i="7"/>
  <c r="N132" i="7" s="1"/>
  <c r="B132" i="7"/>
  <c r="M132" i="7" s="1"/>
  <c r="L131" i="7"/>
  <c r="J131" i="7"/>
  <c r="I131" i="7"/>
  <c r="N131" i="7" s="1"/>
  <c r="B131" i="7"/>
  <c r="M131" i="7" s="1"/>
  <c r="L130" i="7"/>
  <c r="J130" i="7"/>
  <c r="I130" i="7"/>
  <c r="N130" i="7" s="1"/>
  <c r="B130" i="7"/>
  <c r="M130" i="7" s="1"/>
  <c r="L129" i="7"/>
  <c r="J129" i="7"/>
  <c r="I129" i="7"/>
  <c r="N129" i="7" s="1"/>
  <c r="B129" i="7"/>
  <c r="M129" i="7" s="1"/>
  <c r="L128" i="7"/>
  <c r="J128" i="7"/>
  <c r="I128" i="7"/>
  <c r="N128" i="7" s="1"/>
  <c r="B128" i="7"/>
  <c r="M128" i="7" s="1"/>
  <c r="L127" i="7"/>
  <c r="J127" i="7"/>
  <c r="I127" i="7"/>
  <c r="N127" i="7" s="1"/>
  <c r="B127" i="7"/>
  <c r="M127" i="7" s="1"/>
  <c r="L126" i="7"/>
  <c r="J126" i="7"/>
  <c r="I126" i="7"/>
  <c r="N126" i="7" s="1"/>
  <c r="B126" i="7"/>
  <c r="M126" i="7" s="1"/>
  <c r="L125" i="7"/>
  <c r="J125" i="7"/>
  <c r="I125" i="7"/>
  <c r="N125" i="7" s="1"/>
  <c r="B125" i="7"/>
  <c r="M125" i="7" s="1"/>
  <c r="L124" i="7"/>
  <c r="J124" i="7"/>
  <c r="I124" i="7"/>
  <c r="N124" i="7" s="1"/>
  <c r="B124" i="7"/>
  <c r="M124" i="7" s="1"/>
  <c r="L123" i="7"/>
  <c r="J123" i="7"/>
  <c r="I123" i="7"/>
  <c r="N123" i="7" s="1"/>
  <c r="B123" i="7"/>
  <c r="M123" i="7" s="1"/>
  <c r="L122" i="7"/>
  <c r="J122" i="7"/>
  <c r="I122" i="7"/>
  <c r="N122" i="7" s="1"/>
  <c r="B122" i="7"/>
  <c r="M122" i="7" s="1"/>
  <c r="L121" i="7"/>
  <c r="J121" i="7"/>
  <c r="I121" i="7"/>
  <c r="N121" i="7" s="1"/>
  <c r="B121" i="7"/>
  <c r="M121" i="7" s="1"/>
  <c r="L120" i="7"/>
  <c r="J120" i="7"/>
  <c r="I120" i="7"/>
  <c r="N120" i="7" s="1"/>
  <c r="B120" i="7"/>
  <c r="M120" i="7" s="1"/>
  <c r="L119" i="7"/>
  <c r="J119" i="7"/>
  <c r="I119" i="7"/>
  <c r="N119" i="7" s="1"/>
  <c r="B119" i="7"/>
  <c r="M119" i="7" s="1"/>
  <c r="L118" i="7"/>
  <c r="J118" i="7"/>
  <c r="I118" i="7"/>
  <c r="N118" i="7" s="1"/>
  <c r="B118" i="7"/>
  <c r="M118" i="7" s="1"/>
  <c r="L117" i="7"/>
  <c r="J117" i="7"/>
  <c r="I117" i="7"/>
  <c r="N117" i="7" s="1"/>
  <c r="B117" i="7"/>
  <c r="M117" i="7" s="1"/>
  <c r="L116" i="7"/>
  <c r="J116" i="7"/>
  <c r="I116" i="7"/>
  <c r="N116" i="7" s="1"/>
  <c r="B116" i="7"/>
  <c r="M116" i="7" s="1"/>
  <c r="L115" i="7"/>
  <c r="J115" i="7"/>
  <c r="I115" i="7"/>
  <c r="N115" i="7" s="1"/>
  <c r="B115" i="7"/>
  <c r="M115" i="7" s="1"/>
  <c r="L114" i="7"/>
  <c r="J114" i="7"/>
  <c r="I114" i="7"/>
  <c r="N114" i="7" s="1"/>
  <c r="B114" i="7"/>
  <c r="M114" i="7" s="1"/>
  <c r="L113" i="7"/>
  <c r="J113" i="7"/>
  <c r="I113" i="7"/>
  <c r="N113" i="7" s="1"/>
  <c r="B113" i="7"/>
  <c r="M113" i="7" s="1"/>
  <c r="L112" i="7"/>
  <c r="J112" i="7"/>
  <c r="I112" i="7"/>
  <c r="N112" i="7" s="1"/>
  <c r="B112" i="7"/>
  <c r="M112" i="7" s="1"/>
  <c r="L111" i="7"/>
  <c r="J111" i="7"/>
  <c r="I111" i="7"/>
  <c r="N111" i="7" s="1"/>
  <c r="B111" i="7"/>
  <c r="M111" i="7" s="1"/>
  <c r="L110" i="7"/>
  <c r="J110" i="7"/>
  <c r="I110" i="7"/>
  <c r="N110" i="7" s="1"/>
  <c r="B110" i="7"/>
  <c r="M110" i="7" s="1"/>
  <c r="L109" i="7"/>
  <c r="J109" i="7"/>
  <c r="I109" i="7"/>
  <c r="N109" i="7" s="1"/>
  <c r="B109" i="7"/>
  <c r="M109" i="7" s="1"/>
  <c r="L108" i="7"/>
  <c r="J108" i="7"/>
  <c r="I108" i="7"/>
  <c r="N108" i="7" s="1"/>
  <c r="B108" i="7"/>
  <c r="M108" i="7" s="1"/>
  <c r="L107" i="7"/>
  <c r="J107" i="7"/>
  <c r="I107" i="7"/>
  <c r="N107" i="7" s="1"/>
  <c r="B107" i="7"/>
  <c r="M107" i="7" s="1"/>
  <c r="L106" i="7"/>
  <c r="J106" i="7"/>
  <c r="I106" i="7"/>
  <c r="N106" i="7" s="1"/>
  <c r="B106" i="7"/>
  <c r="M106" i="7" s="1"/>
  <c r="L105" i="7"/>
  <c r="J105" i="7"/>
  <c r="I105" i="7"/>
  <c r="N105" i="7" s="1"/>
  <c r="B105" i="7"/>
  <c r="M105" i="7" s="1"/>
  <c r="L104" i="7"/>
  <c r="J104" i="7"/>
  <c r="I104" i="7"/>
  <c r="N104" i="7" s="1"/>
  <c r="B104" i="7"/>
  <c r="M104" i="7" s="1"/>
  <c r="L103" i="7"/>
  <c r="J103" i="7"/>
  <c r="I103" i="7"/>
  <c r="N103" i="7" s="1"/>
  <c r="B103" i="7"/>
  <c r="M103" i="7" s="1"/>
  <c r="L102" i="7"/>
  <c r="J102" i="7"/>
  <c r="I102" i="7"/>
  <c r="N102" i="7" s="1"/>
  <c r="B102" i="7"/>
  <c r="M102" i="7" s="1"/>
  <c r="L101" i="7"/>
  <c r="J101" i="7"/>
  <c r="I101" i="7"/>
  <c r="N101" i="7" s="1"/>
  <c r="B101" i="7"/>
  <c r="M101" i="7" s="1"/>
  <c r="L100" i="7"/>
  <c r="J100" i="7"/>
  <c r="I100" i="7"/>
  <c r="N100" i="7" s="1"/>
  <c r="B100" i="7"/>
  <c r="M100" i="7" s="1"/>
  <c r="L99" i="7"/>
  <c r="J99" i="7"/>
  <c r="I99" i="7"/>
  <c r="N99" i="7" s="1"/>
  <c r="B99" i="7"/>
  <c r="M99" i="7" s="1"/>
  <c r="L98" i="7"/>
  <c r="J98" i="7"/>
  <c r="I98" i="7"/>
  <c r="N98" i="7" s="1"/>
  <c r="B98" i="7"/>
  <c r="M98" i="7" s="1"/>
  <c r="L97" i="7"/>
  <c r="J97" i="7"/>
  <c r="I97" i="7"/>
  <c r="N97" i="7" s="1"/>
  <c r="B97" i="7"/>
  <c r="M97" i="7" s="1"/>
  <c r="L96" i="7"/>
  <c r="J96" i="7"/>
  <c r="I96" i="7"/>
  <c r="N96" i="7" s="1"/>
  <c r="B96" i="7"/>
  <c r="M96" i="7" s="1"/>
  <c r="L95" i="7"/>
  <c r="J95" i="7"/>
  <c r="I95" i="7"/>
  <c r="N95" i="7" s="1"/>
  <c r="B95" i="7"/>
  <c r="M95" i="7" s="1"/>
  <c r="L94" i="7"/>
  <c r="J94" i="7"/>
  <c r="I94" i="7"/>
  <c r="N94" i="7" s="1"/>
  <c r="B94" i="7"/>
  <c r="M94" i="7" s="1"/>
  <c r="L93" i="7"/>
  <c r="J93" i="7"/>
  <c r="I93" i="7"/>
  <c r="N93" i="7" s="1"/>
  <c r="B93" i="7"/>
  <c r="M93" i="7" s="1"/>
  <c r="L92" i="7"/>
  <c r="J92" i="7"/>
  <c r="I92" i="7"/>
  <c r="N92" i="7" s="1"/>
  <c r="B92" i="7"/>
  <c r="M92" i="7" s="1"/>
  <c r="L91" i="7"/>
  <c r="J91" i="7"/>
  <c r="I91" i="7"/>
  <c r="N91" i="7" s="1"/>
  <c r="B91" i="7"/>
  <c r="M91" i="7" s="1"/>
  <c r="L90" i="7"/>
  <c r="J90" i="7"/>
  <c r="I90" i="7"/>
  <c r="N90" i="7" s="1"/>
  <c r="B90" i="7"/>
  <c r="M90" i="7" s="1"/>
  <c r="L89" i="7"/>
  <c r="J89" i="7"/>
  <c r="I89" i="7"/>
  <c r="N89" i="7" s="1"/>
  <c r="B89" i="7"/>
  <c r="M89" i="7" s="1"/>
  <c r="L88" i="7"/>
  <c r="J88" i="7"/>
  <c r="I88" i="7"/>
  <c r="N88" i="7" s="1"/>
  <c r="B88" i="7"/>
  <c r="M88" i="7" s="1"/>
  <c r="L87" i="7"/>
  <c r="J87" i="7"/>
  <c r="I87" i="7"/>
  <c r="N87" i="7" s="1"/>
  <c r="B87" i="7"/>
  <c r="M87" i="7" s="1"/>
  <c r="L86" i="7"/>
  <c r="J86" i="7"/>
  <c r="I86" i="7"/>
  <c r="N86" i="7" s="1"/>
  <c r="B86" i="7"/>
  <c r="M86" i="7" s="1"/>
  <c r="L85" i="7"/>
  <c r="J85" i="7"/>
  <c r="I85" i="7"/>
  <c r="N85" i="7" s="1"/>
  <c r="B85" i="7"/>
  <c r="M85" i="7" s="1"/>
  <c r="L84" i="7"/>
  <c r="J84" i="7"/>
  <c r="I84" i="7"/>
  <c r="B84" i="7"/>
  <c r="M84" i="7" s="1"/>
  <c r="L83" i="7"/>
  <c r="J83" i="7"/>
  <c r="I83" i="7"/>
  <c r="N83" i="7" s="1"/>
  <c r="B83" i="7"/>
  <c r="M83" i="7" s="1"/>
  <c r="L82" i="7"/>
  <c r="J82" i="7"/>
  <c r="I82" i="7"/>
  <c r="N82" i="7" s="1"/>
  <c r="B82" i="7"/>
  <c r="M82" i="7" s="1"/>
  <c r="L81" i="7"/>
  <c r="J81" i="7"/>
  <c r="I81" i="7"/>
  <c r="N81" i="7" s="1"/>
  <c r="B81" i="7"/>
  <c r="M81" i="7" s="1"/>
  <c r="L80" i="7"/>
  <c r="J80" i="7"/>
  <c r="I80" i="7"/>
  <c r="N80" i="7" s="1"/>
  <c r="B80" i="7"/>
  <c r="M80" i="7" s="1"/>
  <c r="L79" i="7"/>
  <c r="J79" i="7"/>
  <c r="I79" i="7"/>
  <c r="N79" i="7" s="1"/>
  <c r="B79" i="7"/>
  <c r="M79" i="7" s="1"/>
  <c r="L78" i="7"/>
  <c r="J78" i="7"/>
  <c r="I78" i="7"/>
  <c r="N78" i="7" s="1"/>
  <c r="B78" i="7"/>
  <c r="M78" i="7" s="1"/>
  <c r="L77" i="7"/>
  <c r="J77" i="7"/>
  <c r="I77" i="7"/>
  <c r="N77" i="7" s="1"/>
  <c r="B77" i="7"/>
  <c r="M77" i="7" s="1"/>
  <c r="L76" i="7"/>
  <c r="J76" i="7"/>
  <c r="I76" i="7"/>
  <c r="N76" i="7" s="1"/>
  <c r="B76" i="7"/>
  <c r="M76" i="7" s="1"/>
  <c r="L75" i="7"/>
  <c r="J75" i="7"/>
  <c r="I75" i="7"/>
  <c r="N75" i="7" s="1"/>
  <c r="B75" i="7"/>
  <c r="M75" i="7" s="1"/>
  <c r="L74" i="7"/>
  <c r="J74" i="7"/>
  <c r="I74" i="7"/>
  <c r="N74" i="7" s="1"/>
  <c r="B74" i="7"/>
  <c r="M74" i="7" s="1"/>
  <c r="L73" i="7"/>
  <c r="J73" i="7"/>
  <c r="I73" i="7"/>
  <c r="N73" i="7" s="1"/>
  <c r="B73" i="7"/>
  <c r="M73" i="7" s="1"/>
  <c r="L72" i="7"/>
  <c r="J72" i="7"/>
  <c r="I72" i="7"/>
  <c r="N72" i="7" s="1"/>
  <c r="B72" i="7"/>
  <c r="M72" i="7" s="1"/>
  <c r="L71" i="7"/>
  <c r="J71" i="7"/>
  <c r="I71" i="7"/>
  <c r="N71" i="7" s="1"/>
  <c r="B71" i="7"/>
  <c r="M71" i="7" s="1"/>
  <c r="L70" i="7"/>
  <c r="J70" i="7"/>
  <c r="I70" i="7"/>
  <c r="N70" i="7" s="1"/>
  <c r="B70" i="7"/>
  <c r="M70" i="7" s="1"/>
  <c r="L69" i="7"/>
  <c r="J69" i="7"/>
  <c r="I69" i="7"/>
  <c r="N69" i="7" s="1"/>
  <c r="B69" i="7"/>
  <c r="M69" i="7" s="1"/>
  <c r="L68" i="7"/>
  <c r="J68" i="7"/>
  <c r="I68" i="7"/>
  <c r="N68" i="7" s="1"/>
  <c r="B68" i="7"/>
  <c r="M68" i="7" s="1"/>
  <c r="L67" i="7"/>
  <c r="J67" i="7"/>
  <c r="I67" i="7"/>
  <c r="N67" i="7" s="1"/>
  <c r="B67" i="7"/>
  <c r="M67" i="7" s="1"/>
  <c r="L66" i="7"/>
  <c r="J66" i="7"/>
  <c r="I66" i="7"/>
  <c r="N66" i="7" s="1"/>
  <c r="B66" i="7"/>
  <c r="M66" i="7" s="1"/>
  <c r="L65" i="7"/>
  <c r="J65" i="7"/>
  <c r="I65" i="7"/>
  <c r="N65" i="7" s="1"/>
  <c r="B65" i="7"/>
  <c r="M65" i="7" s="1"/>
  <c r="L64" i="7"/>
  <c r="J64" i="7"/>
  <c r="I64" i="7"/>
  <c r="N64" i="7" s="1"/>
  <c r="B64" i="7"/>
  <c r="M64" i="7" s="1"/>
  <c r="L63" i="7"/>
  <c r="J63" i="7"/>
  <c r="I63" i="7"/>
  <c r="N63" i="7" s="1"/>
  <c r="B63" i="7"/>
  <c r="M63" i="7" s="1"/>
  <c r="L62" i="7"/>
  <c r="J62" i="7"/>
  <c r="I62" i="7"/>
  <c r="N62" i="7" s="1"/>
  <c r="B62" i="7"/>
  <c r="M62" i="7" s="1"/>
  <c r="L61" i="7"/>
  <c r="J61" i="7"/>
  <c r="I61" i="7"/>
  <c r="N61" i="7" s="1"/>
  <c r="B61" i="7"/>
  <c r="M61" i="7" s="1"/>
  <c r="L60" i="7"/>
  <c r="J60" i="7"/>
  <c r="I60" i="7"/>
  <c r="N60" i="7" s="1"/>
  <c r="B60" i="7"/>
  <c r="M60" i="7" s="1"/>
  <c r="L59" i="7"/>
  <c r="J59" i="7"/>
  <c r="I59" i="7"/>
  <c r="N59" i="7" s="1"/>
  <c r="B59" i="7"/>
  <c r="M59" i="7" s="1"/>
  <c r="L58" i="7"/>
  <c r="J58" i="7"/>
  <c r="I58" i="7"/>
  <c r="N58" i="7" s="1"/>
  <c r="B58" i="7"/>
  <c r="M58" i="7" s="1"/>
  <c r="L57" i="7"/>
  <c r="J57" i="7"/>
  <c r="I57" i="7"/>
  <c r="N57" i="7" s="1"/>
  <c r="B57" i="7"/>
  <c r="M57" i="7" s="1"/>
  <c r="L56" i="7"/>
  <c r="J56" i="7"/>
  <c r="I56" i="7"/>
  <c r="N56" i="7" s="1"/>
  <c r="B56" i="7"/>
  <c r="M56" i="7" s="1"/>
  <c r="L55" i="7"/>
  <c r="J55" i="7"/>
  <c r="I55" i="7"/>
  <c r="N55" i="7" s="1"/>
  <c r="B55" i="7"/>
  <c r="M55" i="7" s="1"/>
  <c r="L54" i="7"/>
  <c r="J54" i="7"/>
  <c r="I54" i="7"/>
  <c r="B54" i="7"/>
  <c r="M54" i="7" s="1"/>
  <c r="L53" i="7"/>
  <c r="J53" i="7"/>
  <c r="I53" i="7"/>
  <c r="N53" i="7" s="1"/>
  <c r="B53" i="7"/>
  <c r="M53" i="7" s="1"/>
  <c r="L52" i="7"/>
  <c r="J52" i="7"/>
  <c r="I52" i="7"/>
  <c r="N52" i="7" s="1"/>
  <c r="B52" i="7"/>
  <c r="M52" i="7" s="1"/>
  <c r="L51" i="7"/>
  <c r="J51" i="7"/>
  <c r="I51" i="7"/>
  <c r="B51" i="7"/>
  <c r="M51" i="7" s="1"/>
  <c r="L50" i="7"/>
  <c r="J50" i="7"/>
  <c r="I50" i="7"/>
  <c r="N50" i="7" s="1"/>
  <c r="B50" i="7"/>
  <c r="M50" i="7" s="1"/>
  <c r="L49" i="7"/>
  <c r="J49" i="7"/>
  <c r="I49" i="7"/>
  <c r="N49" i="7" s="1"/>
  <c r="B49" i="7"/>
  <c r="M49" i="7" s="1"/>
  <c r="L48" i="7"/>
  <c r="J48" i="7"/>
  <c r="I48" i="7"/>
  <c r="N48" i="7" s="1"/>
  <c r="B48" i="7"/>
  <c r="M48" i="7" s="1"/>
  <c r="L47" i="7"/>
  <c r="J47" i="7"/>
  <c r="I47" i="7"/>
  <c r="N47" i="7" s="1"/>
  <c r="B47" i="7"/>
  <c r="M47" i="7" s="1"/>
  <c r="L46" i="7"/>
  <c r="J46" i="7"/>
  <c r="I46" i="7"/>
  <c r="N46" i="7" s="1"/>
  <c r="B46" i="7"/>
  <c r="M46" i="7" s="1"/>
  <c r="L45" i="7"/>
  <c r="J45" i="7"/>
  <c r="I45" i="7"/>
  <c r="N45" i="7" s="1"/>
  <c r="B45" i="7"/>
  <c r="M45" i="7" s="1"/>
  <c r="L44" i="7"/>
  <c r="J44" i="7"/>
  <c r="I44" i="7"/>
  <c r="N44" i="7" s="1"/>
  <c r="B44" i="7"/>
  <c r="M44" i="7" s="1"/>
  <c r="L43" i="7"/>
  <c r="J43" i="7"/>
  <c r="I43" i="7"/>
  <c r="N43" i="7" s="1"/>
  <c r="B43" i="7"/>
  <c r="M43" i="7" s="1"/>
  <c r="L42" i="7"/>
  <c r="J42" i="7"/>
  <c r="I42" i="7"/>
  <c r="N42" i="7" s="1"/>
  <c r="B42" i="7"/>
  <c r="M42" i="7" s="1"/>
  <c r="L41" i="7"/>
  <c r="J41" i="7"/>
  <c r="I41" i="7"/>
  <c r="N41" i="7" s="1"/>
  <c r="B41" i="7"/>
  <c r="M41" i="7" s="1"/>
  <c r="L40" i="7"/>
  <c r="J40" i="7"/>
  <c r="I40" i="7"/>
  <c r="N40" i="7" s="1"/>
  <c r="B40" i="7"/>
  <c r="M40" i="7" s="1"/>
  <c r="L39" i="7"/>
  <c r="J39" i="7"/>
  <c r="I39" i="7"/>
  <c r="N39" i="7" s="1"/>
  <c r="B39" i="7"/>
  <c r="M39" i="7" s="1"/>
  <c r="L38" i="7"/>
  <c r="J38" i="7"/>
  <c r="I38" i="7"/>
  <c r="N38" i="7" s="1"/>
  <c r="B38" i="7"/>
  <c r="M38" i="7" s="1"/>
  <c r="L37" i="7"/>
  <c r="J37" i="7"/>
  <c r="I37" i="7"/>
  <c r="N37" i="7" s="1"/>
  <c r="B37" i="7"/>
  <c r="M37" i="7" s="1"/>
  <c r="L36" i="7"/>
  <c r="J36" i="7"/>
  <c r="I36" i="7"/>
  <c r="N36" i="7" s="1"/>
  <c r="B36" i="7"/>
  <c r="M36" i="7" s="1"/>
  <c r="L35" i="7"/>
  <c r="J35" i="7"/>
  <c r="I35" i="7"/>
  <c r="N35" i="7" s="1"/>
  <c r="B35" i="7"/>
  <c r="M35" i="7" s="1"/>
  <c r="L34" i="7"/>
  <c r="J34" i="7"/>
  <c r="I34" i="7"/>
  <c r="N34" i="7" s="1"/>
  <c r="B34" i="7"/>
  <c r="M34" i="7" s="1"/>
  <c r="L33" i="7"/>
  <c r="J33" i="7"/>
  <c r="I33" i="7"/>
  <c r="N33" i="7" s="1"/>
  <c r="B33" i="7"/>
  <c r="M33" i="7" s="1"/>
  <c r="L32" i="7"/>
  <c r="J32" i="7"/>
  <c r="I32" i="7"/>
  <c r="N32" i="7" s="1"/>
  <c r="B32" i="7"/>
  <c r="M32" i="7" s="1"/>
  <c r="L31" i="7"/>
  <c r="J31" i="7"/>
  <c r="I31" i="7"/>
  <c r="N31" i="7" s="1"/>
  <c r="B31" i="7"/>
  <c r="M31" i="7" s="1"/>
  <c r="L30" i="7"/>
  <c r="J30" i="7"/>
  <c r="I30" i="7"/>
  <c r="N30" i="7" s="1"/>
  <c r="B30" i="7"/>
  <c r="M30" i="7" s="1"/>
  <c r="L29" i="7"/>
  <c r="J29" i="7"/>
  <c r="I29" i="7"/>
  <c r="N29" i="7" s="1"/>
  <c r="B29" i="7"/>
  <c r="M29" i="7" s="1"/>
  <c r="L28" i="7"/>
  <c r="J28" i="7"/>
  <c r="I28" i="7"/>
  <c r="N28" i="7" s="1"/>
  <c r="B28" i="7"/>
  <c r="M28" i="7" s="1"/>
  <c r="L27" i="7"/>
  <c r="J27" i="7"/>
  <c r="I27" i="7"/>
  <c r="N27" i="7" s="1"/>
  <c r="B27" i="7"/>
  <c r="M27" i="7" s="1"/>
  <c r="L26" i="7"/>
  <c r="J26" i="7"/>
  <c r="I26" i="7"/>
  <c r="N26" i="7" s="1"/>
  <c r="B26" i="7"/>
  <c r="M26" i="7" s="1"/>
  <c r="L25" i="7"/>
  <c r="J25" i="7"/>
  <c r="I25" i="7"/>
  <c r="N25" i="7" s="1"/>
  <c r="B25" i="7"/>
  <c r="M25" i="7" s="1"/>
  <c r="L24" i="7"/>
  <c r="J24" i="7"/>
  <c r="I24" i="7"/>
  <c r="N24" i="7" s="1"/>
  <c r="B24" i="7"/>
  <c r="M24" i="7" s="1"/>
  <c r="L23" i="7"/>
  <c r="J23" i="7"/>
  <c r="I23" i="7"/>
  <c r="N23" i="7" s="1"/>
  <c r="B23" i="7"/>
  <c r="M23" i="7" s="1"/>
  <c r="L22" i="7"/>
  <c r="J22" i="7"/>
  <c r="I22" i="7"/>
  <c r="N22" i="7" s="1"/>
  <c r="B22" i="7"/>
  <c r="M22" i="7" s="1"/>
  <c r="L21" i="7"/>
  <c r="J21" i="7"/>
  <c r="I21" i="7"/>
  <c r="N21" i="7" s="1"/>
  <c r="B21" i="7"/>
  <c r="M21" i="7" s="1"/>
  <c r="L20" i="7"/>
  <c r="J20" i="7"/>
  <c r="I20" i="7"/>
  <c r="N20" i="7" s="1"/>
  <c r="B20" i="7"/>
  <c r="M20" i="7" s="1"/>
  <c r="L19" i="7"/>
  <c r="J19" i="7"/>
  <c r="I19" i="7"/>
  <c r="N19" i="7" s="1"/>
  <c r="B19" i="7"/>
  <c r="M19" i="7" s="1"/>
  <c r="L18" i="7"/>
  <c r="J18" i="7"/>
  <c r="I18" i="7"/>
  <c r="N18" i="7" s="1"/>
  <c r="B18" i="7"/>
  <c r="M18" i="7" s="1"/>
  <c r="L17" i="7"/>
  <c r="J17" i="7"/>
  <c r="I17" i="7"/>
  <c r="N17" i="7" s="1"/>
  <c r="B17" i="7"/>
  <c r="M17" i="7" s="1"/>
  <c r="L16" i="7"/>
  <c r="J16" i="7"/>
  <c r="I16" i="7"/>
  <c r="N16" i="7" s="1"/>
  <c r="B16" i="7"/>
  <c r="M16" i="7" s="1"/>
  <c r="L15" i="7"/>
  <c r="J15" i="7"/>
  <c r="I15" i="7"/>
  <c r="N15" i="7" s="1"/>
  <c r="B15" i="7"/>
  <c r="M15" i="7" s="1"/>
  <c r="L14" i="7"/>
  <c r="J14" i="7"/>
  <c r="I14" i="7"/>
  <c r="N14" i="7" s="1"/>
  <c r="B14" i="7"/>
  <c r="M14" i="7" s="1"/>
  <c r="L13" i="7"/>
  <c r="J13" i="7"/>
  <c r="I13" i="7"/>
  <c r="N13" i="7" s="1"/>
  <c r="B13" i="7"/>
  <c r="M13" i="7" s="1"/>
  <c r="L12" i="7"/>
  <c r="J12" i="7"/>
  <c r="I12" i="7"/>
  <c r="N12" i="7" s="1"/>
  <c r="B12" i="7"/>
  <c r="M12" i="7" s="1"/>
  <c r="L11" i="7"/>
  <c r="J11" i="7"/>
  <c r="I11" i="7"/>
  <c r="N11" i="7" s="1"/>
  <c r="B11" i="7"/>
  <c r="M11" i="7" s="1"/>
  <c r="L10" i="7"/>
  <c r="J10" i="7"/>
  <c r="I10" i="7"/>
  <c r="N10" i="7" s="1"/>
  <c r="B10" i="7"/>
  <c r="M10" i="7" s="1"/>
  <c r="L9" i="7"/>
  <c r="J9" i="7"/>
  <c r="I9" i="7"/>
  <c r="N9" i="7" s="1"/>
  <c r="B9" i="7"/>
  <c r="M9" i="7" s="1"/>
  <c r="L8" i="7"/>
  <c r="J8" i="7"/>
  <c r="I8" i="7"/>
  <c r="N8" i="7" s="1"/>
  <c r="B8" i="7"/>
  <c r="M8" i="7" s="1"/>
  <c r="L7" i="7"/>
  <c r="J7" i="7"/>
  <c r="I7" i="7"/>
  <c r="N7" i="7" s="1"/>
  <c r="B7" i="7"/>
  <c r="M7" i="7" s="1"/>
  <c r="L6" i="7"/>
  <c r="J6" i="7"/>
  <c r="I6" i="7"/>
  <c r="N6" i="7" s="1"/>
  <c r="B6" i="7"/>
  <c r="M6" i="7" s="1"/>
  <c r="L5" i="7"/>
  <c r="J5" i="7"/>
  <c r="I5" i="7"/>
  <c r="N5" i="7" s="1"/>
  <c r="B5" i="7"/>
  <c r="M5" i="7" s="1"/>
  <c r="L4" i="7"/>
  <c r="J4" i="7"/>
  <c r="I4" i="7"/>
  <c r="N4" i="7" s="1"/>
  <c r="B4" i="7"/>
  <c r="M4" i="7" s="1"/>
  <c r="L3" i="7"/>
  <c r="J3" i="7"/>
  <c r="I3" i="7"/>
  <c r="N3" i="7" s="1"/>
  <c r="B3" i="7"/>
  <c r="M3" i="7" s="1"/>
  <c r="L2" i="7"/>
  <c r="J2" i="7"/>
  <c r="I2" i="7"/>
  <c r="N2" i="7" s="1"/>
  <c r="B2" i="7"/>
  <c r="M2" i="7" s="1"/>
  <c r="B1" i="5" a="1"/>
  <c r="B1" i="5" s="1"/>
  <c r="H130" i="4"/>
  <c r="L129" i="4" a="1"/>
  <c r="L129" i="4" s="1"/>
  <c r="J129" i="4"/>
  <c r="C6" i="4" a="1"/>
  <c r="C6" i="4" s="1"/>
  <c r="C5" i="4" a="1"/>
  <c r="C5" i="4" s="1"/>
  <c r="I4" i="4"/>
  <c r="C4" i="4" a="1"/>
  <c r="C4" i="4" s="1"/>
  <c r="C19" i="12" s="1"/>
  <c r="I3" i="4"/>
  <c r="C3" i="4" a="1"/>
  <c r="C3" i="4" s="1"/>
  <c r="A1" i="12" s="1"/>
  <c r="B5" i="3" a="1"/>
  <c r="B5" i="3" s="1"/>
  <c r="B4" i="3" a="1"/>
  <c r="B4" i="3" s="1"/>
  <c r="B3" i="3" a="1"/>
  <c r="B3" i="3" s="1"/>
  <c r="H3" i="2"/>
  <c r="H2" i="2"/>
  <c r="I31" i="4" l="1"/>
  <c r="I30" i="4"/>
  <c r="I22" i="4"/>
  <c r="C12" i="4"/>
  <c r="C12" i="3" s="1"/>
  <c r="I34" i="4"/>
  <c r="I26" i="4"/>
  <c r="I18" i="4"/>
  <c r="I23" i="4"/>
  <c r="C13" i="4"/>
  <c r="C13" i="3" s="1"/>
  <c r="I29" i="4"/>
  <c r="I21" i="4"/>
  <c r="C11" i="4"/>
  <c r="C11" i="3" s="1"/>
  <c r="L39" i="4"/>
  <c r="I28" i="4"/>
  <c r="I20" i="4"/>
  <c r="C10" i="4"/>
  <c r="C10" i="3" s="1"/>
  <c r="L38" i="4"/>
  <c r="K45" i="4" s="1" a="1"/>
  <c r="K45" i="4" s="1"/>
  <c r="I27" i="4"/>
  <c r="I19" i="4"/>
  <c r="I33" i="4"/>
  <c r="I25" i="4"/>
  <c r="I17" i="4"/>
  <c r="I32" i="4"/>
  <c r="I24" i="4"/>
  <c r="C14" i="4"/>
  <c r="C14" i="3" s="1"/>
  <c r="A1" i="10"/>
  <c r="A1" i="9"/>
  <c r="C19" i="10"/>
  <c r="C18" i="9"/>
  <c r="B3" i="5"/>
  <c r="B2" i="5"/>
  <c r="C15" i="3" l="1"/>
  <c r="B43" i="4" a="1"/>
  <c r="B43" i="4" s="1"/>
  <c r="L43" i="4"/>
  <c r="L46" i="4" s="1" a="1"/>
  <c r="L46" i="4" s="1"/>
  <c r="L41" i="4" a="1"/>
  <c r="L41" i="4" s="1"/>
  <c r="K40" i="4" a="1"/>
  <c r="K40" i="4" s="1"/>
  <c r="F95" i="5" a="1"/>
  <c r="F95" i="5" s="1"/>
  <c r="J94" i="5"/>
  <c r="I94" i="5"/>
  <c r="H94" i="5" a="1"/>
  <c r="H94" i="5" s="1"/>
  <c r="F94" i="5" a="1"/>
  <c r="F94" i="5" s="1"/>
  <c r="D94" i="5" a="1"/>
  <c r="D94" i="5" s="1"/>
  <c r="C94" i="5" a="1"/>
  <c r="C94" i="5" s="1"/>
  <c r="A94" i="5" a="1"/>
  <c r="A94" i="5" s="1"/>
  <c r="J93" i="5"/>
  <c r="I93" i="5"/>
  <c r="H93" i="5" a="1"/>
  <c r="H93" i="5" s="1"/>
  <c r="F93" i="5" a="1"/>
  <c r="F93" i="5" s="1"/>
  <c r="D93" i="5" a="1"/>
  <c r="D93" i="5" s="1"/>
  <c r="C93" i="5" a="1"/>
  <c r="C93" i="5" s="1"/>
  <c r="A93" i="5" a="1"/>
  <c r="A93" i="5" s="1"/>
  <c r="K93" i="5" s="1"/>
  <c r="J92" i="5"/>
  <c r="I92" i="5"/>
  <c r="H92" i="5" a="1"/>
  <c r="H92" i="5" s="1"/>
  <c r="F92" i="5" a="1"/>
  <c r="F92" i="5" s="1"/>
  <c r="D92" i="5" a="1"/>
  <c r="D92" i="5" s="1"/>
  <c r="C92" i="5" a="1"/>
  <c r="C92" i="5" s="1"/>
  <c r="A92" i="5" a="1"/>
  <c r="A92" i="5" s="1"/>
  <c r="J91" i="5"/>
  <c r="I91" i="5"/>
  <c r="H91" i="5" a="1"/>
  <c r="H91" i="5" s="1"/>
  <c r="F91" i="5" a="1"/>
  <c r="F91" i="5" s="1"/>
  <c r="D91" i="5" a="1"/>
  <c r="D91" i="5" s="1"/>
  <c r="C91" i="5" a="1"/>
  <c r="C91" i="5" s="1"/>
  <c r="A91" i="5" a="1"/>
  <c r="A91" i="5" s="1"/>
  <c r="K91" i="5" s="1"/>
  <c r="J90" i="5"/>
  <c r="I90" i="5"/>
  <c r="H90" i="5" a="1"/>
  <c r="H90" i="5" s="1"/>
  <c r="F90" i="5" a="1"/>
  <c r="F90" i="5" s="1"/>
  <c r="D90" i="5" a="1"/>
  <c r="D90" i="5" s="1"/>
  <c r="C90" i="5" a="1"/>
  <c r="C90" i="5" s="1"/>
  <c r="A90" i="5" a="1"/>
  <c r="A90" i="5" s="1"/>
  <c r="J89" i="5"/>
  <c r="I89" i="5"/>
  <c r="H89" i="5" a="1"/>
  <c r="H89" i="5" s="1"/>
  <c r="F89" i="5" a="1"/>
  <c r="F89" i="5" s="1"/>
  <c r="D89" i="5" a="1"/>
  <c r="D89" i="5" s="1"/>
  <c r="C89" i="5" a="1"/>
  <c r="C89" i="5" s="1"/>
  <c r="A89" i="5" a="1"/>
  <c r="A89" i="5" s="1"/>
  <c r="K89" i="5" s="1"/>
  <c r="J88" i="5"/>
  <c r="I88" i="5"/>
  <c r="H88" i="5" a="1"/>
  <c r="H88" i="5" s="1"/>
  <c r="F88" i="5" a="1"/>
  <c r="F88" i="5" s="1"/>
  <c r="D88" i="5" a="1"/>
  <c r="D88" i="5" s="1"/>
  <c r="C88" i="5" a="1"/>
  <c r="C88" i="5" s="1"/>
  <c r="A88" i="5" a="1"/>
  <c r="A88" i="5" s="1"/>
  <c r="J87" i="5"/>
  <c r="I87" i="5"/>
  <c r="H87" i="5" a="1"/>
  <c r="H87" i="5" s="1"/>
  <c r="F87" i="5" a="1"/>
  <c r="F87" i="5" s="1"/>
  <c r="D87" i="5" a="1"/>
  <c r="D87" i="5" s="1"/>
  <c r="C87" i="5" a="1"/>
  <c r="C87" i="5" s="1"/>
  <c r="A87" i="5" a="1"/>
  <c r="A87" i="5" s="1"/>
  <c r="K87" i="5" s="1"/>
  <c r="J86" i="5"/>
  <c r="I86" i="5"/>
  <c r="H86" i="5" a="1"/>
  <c r="H86" i="5" s="1"/>
  <c r="F86" i="5" a="1"/>
  <c r="F86" i="5" s="1"/>
  <c r="D86" i="5" a="1"/>
  <c r="D86" i="5" s="1"/>
  <c r="C86" i="5" a="1"/>
  <c r="C86" i="5" s="1"/>
  <c r="A86" i="5" a="1"/>
  <c r="A86" i="5" s="1"/>
  <c r="J85" i="5"/>
  <c r="I85" i="5"/>
  <c r="H85" i="5" a="1"/>
  <c r="H85" i="5" s="1"/>
  <c r="F85" i="5" a="1"/>
  <c r="F85" i="5" s="1"/>
  <c r="D85" i="5" a="1"/>
  <c r="D85" i="5" s="1"/>
  <c r="C85" i="5" a="1"/>
  <c r="C85" i="5" s="1"/>
  <c r="A85" i="5" a="1"/>
  <c r="A85" i="5" s="1"/>
  <c r="K85" i="5" s="1"/>
  <c r="J84" i="5"/>
  <c r="I84" i="5"/>
  <c r="H84" i="5" a="1"/>
  <c r="H84" i="5" s="1"/>
  <c r="F84" i="5" a="1"/>
  <c r="F84" i="5" s="1"/>
  <c r="D84" i="5" a="1"/>
  <c r="D84" i="5" s="1"/>
  <c r="C84" i="5" a="1"/>
  <c r="C84" i="5" s="1"/>
  <c r="A84" i="5" a="1"/>
  <c r="A84" i="5" s="1"/>
  <c r="J83" i="5"/>
  <c r="I83" i="5"/>
  <c r="H83" i="5" a="1"/>
  <c r="H83" i="5" s="1"/>
  <c r="F83" i="5" a="1"/>
  <c r="F83" i="5" s="1"/>
  <c r="D83" i="5" a="1"/>
  <c r="D83" i="5" s="1"/>
  <c r="C83" i="5" a="1"/>
  <c r="C83" i="5" s="1"/>
  <c r="A83" i="5" a="1"/>
  <c r="A83" i="5" s="1"/>
  <c r="K83" i="5" s="1"/>
  <c r="J82" i="5"/>
  <c r="I82" i="5"/>
  <c r="H82" i="5" a="1"/>
  <c r="H82" i="5" s="1"/>
  <c r="F82" i="5" a="1"/>
  <c r="F82" i="5" s="1"/>
  <c r="D82" i="5" a="1"/>
  <c r="D82" i="5" s="1"/>
  <c r="C82" i="5" a="1"/>
  <c r="C82" i="5" s="1"/>
  <c r="A82" i="5" a="1"/>
  <c r="A82" i="5" s="1"/>
  <c r="J81" i="5"/>
  <c r="I81" i="5"/>
  <c r="H81" i="5" a="1"/>
  <c r="H81" i="5" s="1"/>
  <c r="F81" i="5" a="1"/>
  <c r="F81" i="5" s="1"/>
  <c r="D81" i="5" a="1"/>
  <c r="D81" i="5" s="1"/>
  <c r="C81" i="5" a="1"/>
  <c r="C81" i="5" s="1"/>
  <c r="A81" i="5" a="1"/>
  <c r="A81" i="5" s="1"/>
  <c r="K81" i="5" s="1"/>
  <c r="J80" i="5"/>
  <c r="I80" i="5"/>
  <c r="H80" i="5" a="1"/>
  <c r="H80" i="5" s="1"/>
  <c r="F80" i="5" a="1"/>
  <c r="F80" i="5" s="1"/>
  <c r="D80" i="5" a="1"/>
  <c r="D80" i="5" s="1"/>
  <c r="C80" i="5" a="1"/>
  <c r="C80" i="5" s="1"/>
  <c r="A80" i="5" a="1"/>
  <c r="A80" i="5" s="1"/>
  <c r="J79" i="5"/>
  <c r="I79" i="5"/>
  <c r="H79" i="5" a="1"/>
  <c r="H79" i="5" s="1"/>
  <c r="F79" i="5" a="1"/>
  <c r="F79" i="5" s="1"/>
  <c r="D79" i="5" a="1"/>
  <c r="D79" i="5" s="1"/>
  <c r="C79" i="5" a="1"/>
  <c r="C79" i="5" s="1"/>
  <c r="A79" i="5" a="1"/>
  <c r="A79" i="5" s="1"/>
  <c r="K79" i="5" s="1"/>
  <c r="J78" i="5"/>
  <c r="I78" i="5"/>
  <c r="H78" i="5" a="1"/>
  <c r="H78" i="5" s="1"/>
  <c r="F78" i="5" a="1"/>
  <c r="F78" i="5" s="1"/>
  <c r="D78" i="5" a="1"/>
  <c r="D78" i="5" s="1"/>
  <c r="C78" i="5" a="1"/>
  <c r="C78" i="5" s="1"/>
  <c r="A78" i="5" a="1"/>
  <c r="A78" i="5" s="1"/>
  <c r="J77" i="5"/>
  <c r="I77" i="5"/>
  <c r="H77" i="5" a="1"/>
  <c r="H77" i="5" s="1"/>
  <c r="F77" i="5" a="1"/>
  <c r="F77" i="5" s="1"/>
  <c r="K129" i="4" s="1"/>
  <c r="M129" i="4" s="1"/>
  <c r="D77" i="5" a="1"/>
  <c r="D77" i="5" s="1"/>
  <c r="C77" i="5" a="1"/>
  <c r="C77" i="5" s="1"/>
  <c r="A77" i="5" a="1"/>
  <c r="A77" i="5" s="1"/>
  <c r="K77" i="5" s="1"/>
  <c r="J76" i="5"/>
  <c r="I76" i="5"/>
  <c r="H76" i="5" a="1"/>
  <c r="H76" i="5" s="1"/>
  <c r="B128" i="4" s="1"/>
  <c r="F76" i="5" a="1"/>
  <c r="F76" i="5" s="1"/>
  <c r="K128" i="4" s="1"/>
  <c r="D76" i="5" a="1"/>
  <c r="D76" i="5" s="1"/>
  <c r="A128" i="4" s="1"/>
  <c r="C76" i="5" a="1"/>
  <c r="C76" i="5" s="1"/>
  <c r="A76" i="5" a="1"/>
  <c r="A76" i="5" s="1"/>
  <c r="J75" i="5"/>
  <c r="I75" i="5"/>
  <c r="H75" i="5" a="1"/>
  <c r="H75" i="5" s="1"/>
  <c r="B127" i="4" s="1"/>
  <c r="F75" i="5" a="1"/>
  <c r="F75" i="5" s="1"/>
  <c r="K127" i="4" s="1"/>
  <c r="D75" i="5" a="1"/>
  <c r="D75" i="5" s="1"/>
  <c r="A127" i="4" s="1"/>
  <c r="C75" i="5" a="1"/>
  <c r="C75" i="5" s="1"/>
  <c r="A75" i="5" a="1"/>
  <c r="A75" i="5" s="1"/>
  <c r="K75" i="5" s="1"/>
  <c r="J74" i="5"/>
  <c r="I74" i="5"/>
  <c r="H74" i="5" a="1"/>
  <c r="H74" i="5" s="1"/>
  <c r="B126" i="4" s="1"/>
  <c r="F74" i="5" a="1"/>
  <c r="F74" i="5" s="1"/>
  <c r="K126" i="4" s="1"/>
  <c r="D74" i="5" a="1"/>
  <c r="D74" i="5" s="1"/>
  <c r="A126" i="4" s="1"/>
  <c r="C74" i="5" a="1"/>
  <c r="C74" i="5" s="1"/>
  <c r="A74" i="5" a="1"/>
  <c r="A74" i="5" s="1"/>
  <c r="J73" i="5"/>
  <c r="I73" i="5"/>
  <c r="H73" i="5" a="1"/>
  <c r="H73" i="5" s="1"/>
  <c r="B125" i="4" s="1"/>
  <c r="F73" i="5" a="1"/>
  <c r="F73" i="5" s="1"/>
  <c r="K125" i="4" s="1"/>
  <c r="D73" i="5" a="1"/>
  <c r="D73" i="5" s="1"/>
  <c r="A125" i="4" s="1"/>
  <c r="C73" i="5" a="1"/>
  <c r="C73" i="5" s="1"/>
  <c r="A73" i="5" a="1"/>
  <c r="A73" i="5" s="1"/>
  <c r="K73" i="5" s="1"/>
  <c r="J72" i="5"/>
  <c r="I72" i="5"/>
  <c r="H72" i="5" a="1"/>
  <c r="H72" i="5" s="1"/>
  <c r="B124" i="4" s="1"/>
  <c r="F72" i="5" a="1"/>
  <c r="F72" i="5" s="1"/>
  <c r="K124" i="4" s="1"/>
  <c r="D72" i="5" a="1"/>
  <c r="D72" i="5" s="1"/>
  <c r="A124" i="4" s="1"/>
  <c r="C72" i="5" a="1"/>
  <c r="C72" i="5" s="1"/>
  <c r="A72" i="5" a="1"/>
  <c r="A72" i="5" s="1"/>
  <c r="J71" i="5"/>
  <c r="I71" i="5"/>
  <c r="H71" i="5" a="1"/>
  <c r="H71" i="5" s="1"/>
  <c r="B123" i="4" s="1"/>
  <c r="F71" i="5" a="1"/>
  <c r="F71" i="5" s="1"/>
  <c r="K123" i="4" s="1"/>
  <c r="D71" i="5" a="1"/>
  <c r="D71" i="5" s="1"/>
  <c r="A123" i="4" s="1"/>
  <c r="C71" i="5" a="1"/>
  <c r="C71" i="5" s="1"/>
  <c r="A71" i="5" a="1"/>
  <c r="A71" i="5" s="1"/>
  <c r="K71" i="5" s="1"/>
  <c r="J70" i="5"/>
  <c r="I70" i="5"/>
  <c r="H70" i="5" a="1"/>
  <c r="H70" i="5" s="1"/>
  <c r="B122" i="4" s="1"/>
  <c r="F70" i="5" a="1"/>
  <c r="F70" i="5" s="1"/>
  <c r="K122" i="4" s="1"/>
  <c r="D70" i="5" a="1"/>
  <c r="D70" i="5" s="1"/>
  <c r="A122" i="4" s="1"/>
  <c r="C70" i="5" a="1"/>
  <c r="C70" i="5" s="1"/>
  <c r="A70" i="5" a="1"/>
  <c r="A70" i="5" s="1"/>
  <c r="J69" i="5"/>
  <c r="I69" i="5"/>
  <c r="H69" i="5" a="1"/>
  <c r="H69" i="5" s="1"/>
  <c r="B121" i="4" s="1"/>
  <c r="F69" i="5" a="1"/>
  <c r="F69" i="5" s="1"/>
  <c r="K121" i="4" s="1"/>
  <c r="D69" i="5" a="1"/>
  <c r="D69" i="5" s="1"/>
  <c r="A121" i="4" s="1"/>
  <c r="C69" i="5" a="1"/>
  <c r="C69" i="5" s="1"/>
  <c r="A69" i="5" a="1"/>
  <c r="A69" i="5" s="1"/>
  <c r="K69" i="5" s="1"/>
  <c r="J68" i="5"/>
  <c r="I68" i="5"/>
  <c r="H68" i="5" a="1"/>
  <c r="H68" i="5" s="1"/>
  <c r="B120" i="4" s="1"/>
  <c r="F68" i="5" a="1"/>
  <c r="F68" i="5" s="1"/>
  <c r="K120" i="4" s="1"/>
  <c r="D68" i="5" a="1"/>
  <c r="D68" i="5" s="1"/>
  <c r="A120" i="4" s="1"/>
  <c r="C68" i="5" a="1"/>
  <c r="C68" i="5" s="1"/>
  <c r="A68" i="5" a="1"/>
  <c r="A68" i="5" s="1"/>
  <c r="J67" i="5"/>
  <c r="I67" i="5"/>
  <c r="H67" i="5" a="1"/>
  <c r="H67" i="5" s="1"/>
  <c r="B119" i="4" s="1"/>
  <c r="F67" i="5" a="1"/>
  <c r="F67" i="5" s="1"/>
  <c r="K119" i="4" s="1"/>
  <c r="D67" i="5" a="1"/>
  <c r="D67" i="5" s="1"/>
  <c r="A119" i="4" s="1"/>
  <c r="C67" i="5" a="1"/>
  <c r="C67" i="5" s="1"/>
  <c r="A67" i="5" a="1"/>
  <c r="A67" i="5" s="1"/>
  <c r="K67" i="5" s="1"/>
  <c r="J66" i="5"/>
  <c r="I66" i="5"/>
  <c r="H66" i="5" a="1"/>
  <c r="H66" i="5" s="1"/>
  <c r="B118" i="4" s="1"/>
  <c r="F66" i="5" a="1"/>
  <c r="F66" i="5" s="1"/>
  <c r="K118" i="4" s="1"/>
  <c r="D66" i="5" a="1"/>
  <c r="D66" i="5" s="1"/>
  <c r="C66" i="5" a="1"/>
  <c r="C66" i="5" s="1"/>
  <c r="A66" i="5" a="1"/>
  <c r="A66" i="5" s="1"/>
  <c r="J65" i="5"/>
  <c r="I65" i="5"/>
  <c r="H65" i="5" a="1"/>
  <c r="H65" i="5" s="1"/>
  <c r="B117" i="4" s="1"/>
  <c r="F65" i="5" a="1"/>
  <c r="F65" i="5" s="1"/>
  <c r="K117" i="4" s="1"/>
  <c r="D65" i="5" a="1"/>
  <c r="D65" i="5" s="1"/>
  <c r="A117" i="4" s="1"/>
  <c r="C65" i="5" a="1"/>
  <c r="C65" i="5" s="1"/>
  <c r="A65" i="5" a="1"/>
  <c r="A65" i="5" s="1"/>
  <c r="K65" i="5" s="1"/>
  <c r="J64" i="5"/>
  <c r="I64" i="5"/>
  <c r="H64" i="5" a="1"/>
  <c r="H64" i="5" s="1"/>
  <c r="B116" i="4" s="1"/>
  <c r="F64" i="5" a="1"/>
  <c r="F64" i="5" s="1"/>
  <c r="K116" i="4" s="1"/>
  <c r="D64" i="5" a="1"/>
  <c r="D64" i="5" s="1"/>
  <c r="A116" i="4" s="1"/>
  <c r="C64" i="5" a="1"/>
  <c r="C64" i="5" s="1"/>
  <c r="A64" i="5" a="1"/>
  <c r="A64" i="5" s="1"/>
  <c r="J63" i="5"/>
  <c r="I63" i="5"/>
  <c r="H63" i="5" a="1"/>
  <c r="H63" i="5" s="1"/>
  <c r="B115" i="4" s="1"/>
  <c r="F63" i="5" a="1"/>
  <c r="F63" i="5" s="1"/>
  <c r="K115" i="4" s="1"/>
  <c r="D63" i="5" a="1"/>
  <c r="D63" i="5" s="1"/>
  <c r="A115" i="4" s="1"/>
  <c r="C63" i="5" a="1"/>
  <c r="C63" i="5" s="1"/>
  <c r="A63" i="5" a="1"/>
  <c r="A63" i="5" s="1"/>
  <c r="K63" i="5" s="1"/>
  <c r="J62" i="5"/>
  <c r="I62" i="5"/>
  <c r="H62" i="5" a="1"/>
  <c r="H62" i="5" s="1"/>
  <c r="B114" i="4" s="1"/>
  <c r="F62" i="5" a="1"/>
  <c r="F62" i="5" s="1"/>
  <c r="K114" i="4" s="1"/>
  <c r="D62" i="5" a="1"/>
  <c r="D62" i="5" s="1"/>
  <c r="A114" i="4" s="1"/>
  <c r="C62" i="5" a="1"/>
  <c r="C62" i="5" s="1"/>
  <c r="A62" i="5" a="1"/>
  <c r="A62" i="5" s="1"/>
  <c r="J61" i="5"/>
  <c r="I61" i="5"/>
  <c r="H61" i="5" a="1"/>
  <c r="H61" i="5" s="1"/>
  <c r="B113" i="4" s="1"/>
  <c r="F61" i="5" a="1"/>
  <c r="F61" i="5" s="1"/>
  <c r="K113" i="4" s="1"/>
  <c r="D61" i="5" a="1"/>
  <c r="D61" i="5" s="1"/>
  <c r="A113" i="4" s="1"/>
  <c r="C61" i="5" a="1"/>
  <c r="C61" i="5" s="1"/>
  <c r="A61" i="5" a="1"/>
  <c r="A61" i="5" s="1"/>
  <c r="K61" i="5" s="1"/>
  <c r="J60" i="5"/>
  <c r="I60" i="5"/>
  <c r="H60" i="5" a="1"/>
  <c r="H60" i="5" s="1"/>
  <c r="B112" i="4" s="1"/>
  <c r="F60" i="5" a="1"/>
  <c r="F60" i="5" s="1"/>
  <c r="K112" i="4" s="1"/>
  <c r="D60" i="5" a="1"/>
  <c r="D60" i="5" s="1"/>
  <c r="A112" i="4" s="1"/>
  <c r="C60" i="5" a="1"/>
  <c r="C60" i="5" s="1"/>
  <c r="A60" i="5" a="1"/>
  <c r="A60" i="5" s="1"/>
  <c r="J59" i="5"/>
  <c r="I59" i="5"/>
  <c r="H59" i="5" a="1"/>
  <c r="H59" i="5" s="1"/>
  <c r="B111" i="4" s="1"/>
  <c r="F59" i="5" a="1"/>
  <c r="F59" i="5" s="1"/>
  <c r="K111" i="4" s="1"/>
  <c r="D59" i="5" a="1"/>
  <c r="D59" i="5" s="1"/>
  <c r="A111" i="4" s="1"/>
  <c r="C59" i="5" a="1"/>
  <c r="C59" i="5" s="1"/>
  <c r="A59" i="5" a="1"/>
  <c r="A59" i="5" s="1"/>
  <c r="K59" i="5" s="1"/>
  <c r="J58" i="5"/>
  <c r="I58" i="5"/>
  <c r="H58" i="5" a="1"/>
  <c r="H58" i="5" s="1"/>
  <c r="B110" i="4" s="1"/>
  <c r="F58" i="5" a="1"/>
  <c r="F58" i="5" s="1"/>
  <c r="K110" i="4" s="1"/>
  <c r="D58" i="5" a="1"/>
  <c r="D58" i="5" s="1"/>
  <c r="A110" i="4" s="1"/>
  <c r="C58" i="5" a="1"/>
  <c r="C58" i="5" s="1"/>
  <c r="A58" i="5" a="1"/>
  <c r="A58" i="5" s="1"/>
  <c r="J57" i="5"/>
  <c r="I57" i="5"/>
  <c r="H57" i="5" a="1"/>
  <c r="H57" i="5" s="1"/>
  <c r="B109" i="4" s="1"/>
  <c r="F57" i="5" a="1"/>
  <c r="F57" i="5" s="1"/>
  <c r="K109" i="4" s="1"/>
  <c r="D57" i="5" a="1"/>
  <c r="D57" i="5" s="1"/>
  <c r="A109" i="4" s="1"/>
  <c r="C57" i="5" a="1"/>
  <c r="C57" i="5" s="1"/>
  <c r="A57" i="5" a="1"/>
  <c r="A57" i="5" s="1"/>
  <c r="K57" i="5" s="1"/>
  <c r="J56" i="5"/>
  <c r="I56" i="5"/>
  <c r="H56" i="5" a="1"/>
  <c r="H56" i="5" s="1"/>
  <c r="B108" i="4" s="1"/>
  <c r="F56" i="5" a="1"/>
  <c r="F56" i="5" s="1"/>
  <c r="K108" i="4" s="1"/>
  <c r="D56" i="5" a="1"/>
  <c r="D56" i="5" s="1"/>
  <c r="A108" i="4" s="1"/>
  <c r="C56" i="5" a="1"/>
  <c r="C56" i="5" s="1"/>
  <c r="A56" i="5" a="1"/>
  <c r="A56" i="5" s="1"/>
  <c r="J55" i="5"/>
  <c r="I55" i="5"/>
  <c r="H55" i="5" a="1"/>
  <c r="H55" i="5" s="1"/>
  <c r="B107" i="4" s="1"/>
  <c r="F55" i="5" a="1"/>
  <c r="F55" i="5" s="1"/>
  <c r="K107" i="4" s="1"/>
  <c r="D55" i="5" a="1"/>
  <c r="D55" i="5" s="1"/>
  <c r="A107" i="4" s="1"/>
  <c r="C55" i="5" a="1"/>
  <c r="C55" i="5" s="1"/>
  <c r="A55" i="5" a="1"/>
  <c r="A55" i="5" s="1"/>
  <c r="K55" i="5" s="1"/>
  <c r="J54" i="5"/>
  <c r="I54" i="5"/>
  <c r="H54" i="5" a="1"/>
  <c r="H54" i="5" s="1"/>
  <c r="B106" i="4" s="1"/>
  <c r="F54" i="5" a="1"/>
  <c r="F54" i="5" s="1"/>
  <c r="K106" i="4" s="1"/>
  <c r="D54" i="5" a="1"/>
  <c r="D54" i="5" s="1"/>
  <c r="A106" i="4" s="1"/>
  <c r="C54" i="5" a="1"/>
  <c r="C54" i="5" s="1"/>
  <c r="A54" i="5" a="1"/>
  <c r="A54" i="5" s="1"/>
  <c r="J53" i="5"/>
  <c r="I53" i="5"/>
  <c r="H53" i="5" a="1"/>
  <c r="H53" i="5" s="1"/>
  <c r="B105" i="4" s="1"/>
  <c r="F53" i="5" a="1"/>
  <c r="F53" i="5" s="1"/>
  <c r="K105" i="4" s="1"/>
  <c r="D53" i="5" a="1"/>
  <c r="D53" i="5" s="1"/>
  <c r="A105" i="4" s="1"/>
  <c r="C53" i="5" a="1"/>
  <c r="C53" i="5" s="1"/>
  <c r="A53" i="5" a="1"/>
  <c r="A53" i="5" s="1"/>
  <c r="K53" i="5" s="1"/>
  <c r="J52" i="5"/>
  <c r="I52" i="5"/>
  <c r="H52" i="5" a="1"/>
  <c r="H52" i="5" s="1"/>
  <c r="B104" i="4" s="1"/>
  <c r="F52" i="5" a="1"/>
  <c r="F52" i="5" s="1"/>
  <c r="K104" i="4" s="1"/>
  <c r="D52" i="5" a="1"/>
  <c r="D52" i="5" s="1"/>
  <c r="A104" i="4" s="1"/>
  <c r="C52" i="5" a="1"/>
  <c r="C52" i="5" s="1"/>
  <c r="A52" i="5" a="1"/>
  <c r="A52" i="5" s="1"/>
  <c r="J51" i="5"/>
  <c r="I51" i="5"/>
  <c r="H51" i="5" a="1"/>
  <c r="H51" i="5" s="1"/>
  <c r="B103" i="4" s="1"/>
  <c r="F51" i="5" a="1"/>
  <c r="F51" i="5" s="1"/>
  <c r="K103" i="4" s="1"/>
  <c r="D51" i="5" a="1"/>
  <c r="D51" i="5" s="1"/>
  <c r="A103" i="4" s="1"/>
  <c r="C51" i="5" a="1"/>
  <c r="C51" i="5" s="1"/>
  <c r="A51" i="5" a="1"/>
  <c r="A51" i="5" s="1"/>
  <c r="K51" i="5" s="1"/>
  <c r="J50" i="5"/>
  <c r="I50" i="5"/>
  <c r="H50" i="5" a="1"/>
  <c r="H50" i="5" s="1"/>
  <c r="B102" i="4" s="1"/>
  <c r="F50" i="5" a="1"/>
  <c r="F50" i="5" s="1"/>
  <c r="K102" i="4" s="1"/>
  <c r="D50" i="5" a="1"/>
  <c r="D50" i="5" s="1"/>
  <c r="A102" i="4" s="1"/>
  <c r="C50" i="5" a="1"/>
  <c r="C50" i="5" s="1"/>
  <c r="A50" i="5" a="1"/>
  <c r="A50" i="5" s="1"/>
  <c r="J49" i="5"/>
  <c r="I49" i="5"/>
  <c r="H49" i="5" a="1"/>
  <c r="H49" i="5" s="1"/>
  <c r="B101" i="4" s="1"/>
  <c r="F49" i="5" a="1"/>
  <c r="F49" i="5" s="1"/>
  <c r="K101" i="4" s="1"/>
  <c r="D49" i="5" a="1"/>
  <c r="D49" i="5" s="1"/>
  <c r="A101" i="4" s="1"/>
  <c r="C49" i="5" a="1"/>
  <c r="C49" i="5" s="1"/>
  <c r="A49" i="5" a="1"/>
  <c r="A49" i="5" s="1"/>
  <c r="K49" i="5" s="1"/>
  <c r="J48" i="5"/>
  <c r="I48" i="5"/>
  <c r="H48" i="5" a="1"/>
  <c r="H48" i="5" s="1"/>
  <c r="B100" i="4" s="1"/>
  <c r="F48" i="5" a="1"/>
  <c r="F48" i="5" s="1"/>
  <c r="K100" i="4" s="1"/>
  <c r="D48" i="5" a="1"/>
  <c r="D48" i="5" s="1"/>
  <c r="A100" i="4" s="1"/>
  <c r="C48" i="5" a="1"/>
  <c r="C48" i="5" s="1"/>
  <c r="A48" i="5" a="1"/>
  <c r="A48" i="5" s="1"/>
  <c r="J47" i="5"/>
  <c r="I47" i="5"/>
  <c r="H47" i="5" a="1"/>
  <c r="H47" i="5" s="1"/>
  <c r="B99" i="4" s="1"/>
  <c r="F47" i="5" a="1"/>
  <c r="F47" i="5" s="1"/>
  <c r="K99" i="4" s="1"/>
  <c r="D47" i="5" a="1"/>
  <c r="D47" i="5" s="1"/>
  <c r="A99" i="4" s="1"/>
  <c r="C47" i="5" a="1"/>
  <c r="C47" i="5" s="1"/>
  <c r="A47" i="5" a="1"/>
  <c r="A47" i="5" s="1"/>
  <c r="K47" i="5" s="1"/>
  <c r="J46" i="5"/>
  <c r="I46" i="5"/>
  <c r="H46" i="5" a="1"/>
  <c r="H46" i="5" s="1"/>
  <c r="B98" i="4" s="1"/>
  <c r="F46" i="5" a="1"/>
  <c r="F46" i="5" s="1"/>
  <c r="K98" i="4" s="1"/>
  <c r="D46" i="5" a="1"/>
  <c r="D46" i="5" s="1"/>
  <c r="A98" i="4" s="1"/>
  <c r="C46" i="5" a="1"/>
  <c r="C46" i="5" s="1"/>
  <c r="A46" i="5" a="1"/>
  <c r="A46" i="5" s="1"/>
  <c r="J45" i="5"/>
  <c r="I45" i="5"/>
  <c r="H45" i="5" a="1"/>
  <c r="H45" i="5" s="1"/>
  <c r="B97" i="4" s="1"/>
  <c r="F45" i="5" a="1"/>
  <c r="F45" i="5" s="1"/>
  <c r="K97" i="4" s="1"/>
  <c r="D45" i="5" a="1"/>
  <c r="D45" i="5" s="1"/>
  <c r="A97" i="4" s="1"/>
  <c r="C45" i="5" a="1"/>
  <c r="C45" i="5" s="1"/>
  <c r="A45" i="5" a="1"/>
  <c r="A45" i="5" s="1"/>
  <c r="K45" i="5" s="1"/>
  <c r="J44" i="5"/>
  <c r="I44" i="5"/>
  <c r="H44" i="5" a="1"/>
  <c r="H44" i="5" s="1"/>
  <c r="B96" i="4" s="1"/>
  <c r="F44" i="5" a="1"/>
  <c r="F44" i="5" s="1"/>
  <c r="K96" i="4" s="1"/>
  <c r="D44" i="5" a="1"/>
  <c r="D44" i="5" s="1"/>
  <c r="A96" i="4" s="1"/>
  <c r="C44" i="5" a="1"/>
  <c r="C44" i="5" s="1"/>
  <c r="A44" i="5" a="1"/>
  <c r="A44" i="5" s="1"/>
  <c r="J43" i="5"/>
  <c r="I43" i="5"/>
  <c r="H43" i="5" a="1"/>
  <c r="H43" i="5" s="1"/>
  <c r="B95" i="4" s="1"/>
  <c r="F43" i="5" a="1"/>
  <c r="F43" i="5" s="1"/>
  <c r="K95" i="4" s="1"/>
  <c r="D43" i="5" a="1"/>
  <c r="D43" i="5" s="1"/>
  <c r="A95" i="4" s="1"/>
  <c r="C43" i="5" a="1"/>
  <c r="C43" i="5" s="1"/>
  <c r="A43" i="5" a="1"/>
  <c r="A43" i="5" s="1"/>
  <c r="K43" i="5" s="1"/>
  <c r="J42" i="5"/>
  <c r="I42" i="5"/>
  <c r="H42" i="5" a="1"/>
  <c r="H42" i="5" s="1"/>
  <c r="B94" i="4" s="1"/>
  <c r="F42" i="5" a="1"/>
  <c r="F42" i="5" s="1"/>
  <c r="K94" i="4" s="1"/>
  <c r="D42" i="5" a="1"/>
  <c r="D42" i="5" s="1"/>
  <c r="A94" i="4" s="1"/>
  <c r="C42" i="5" a="1"/>
  <c r="C42" i="5" s="1"/>
  <c r="A42" i="5" a="1"/>
  <c r="A42" i="5" s="1"/>
  <c r="J41" i="5"/>
  <c r="I41" i="5"/>
  <c r="H41" i="5" a="1"/>
  <c r="H41" i="5" s="1"/>
  <c r="B93" i="4" s="1"/>
  <c r="F41" i="5" a="1"/>
  <c r="F41" i="5" s="1"/>
  <c r="K93" i="4" s="1"/>
  <c r="D41" i="5" a="1"/>
  <c r="D41" i="5" s="1"/>
  <c r="A93" i="4" s="1"/>
  <c r="C41" i="5" a="1"/>
  <c r="C41" i="5" s="1"/>
  <c r="A41" i="5" a="1"/>
  <c r="A41" i="5" s="1"/>
  <c r="K41" i="5" s="1"/>
  <c r="J40" i="5"/>
  <c r="I40" i="5"/>
  <c r="H40" i="5" a="1"/>
  <c r="H40" i="5" s="1"/>
  <c r="B92" i="4" s="1"/>
  <c r="F40" i="5" a="1"/>
  <c r="F40" i="5" s="1"/>
  <c r="K92" i="4" s="1"/>
  <c r="D40" i="5" a="1"/>
  <c r="D40" i="5" s="1"/>
  <c r="A92" i="4" s="1"/>
  <c r="C40" i="5" a="1"/>
  <c r="C40" i="5" s="1"/>
  <c r="A40" i="5" a="1"/>
  <c r="A40" i="5" s="1"/>
  <c r="J39" i="5"/>
  <c r="I39" i="5"/>
  <c r="H39" i="5" a="1"/>
  <c r="H39" i="5" s="1"/>
  <c r="B91" i="4" s="1"/>
  <c r="F39" i="5" a="1"/>
  <c r="F39" i="5" s="1"/>
  <c r="K91" i="4" s="1"/>
  <c r="D39" i="5" a="1"/>
  <c r="D39" i="5" s="1"/>
  <c r="A91" i="4" s="1"/>
  <c r="C39" i="5" a="1"/>
  <c r="C39" i="5" s="1"/>
  <c r="A39" i="5" a="1"/>
  <c r="A39" i="5" s="1"/>
  <c r="K39" i="5" s="1"/>
  <c r="J38" i="5"/>
  <c r="I38" i="5"/>
  <c r="H38" i="5" a="1"/>
  <c r="H38" i="5" s="1"/>
  <c r="B90" i="4" s="1"/>
  <c r="F38" i="5" a="1"/>
  <c r="F38" i="5" s="1"/>
  <c r="K90" i="4" s="1"/>
  <c r="D38" i="5" a="1"/>
  <c r="D38" i="5" s="1"/>
  <c r="A90" i="4" s="1"/>
  <c r="C38" i="5" a="1"/>
  <c r="C38" i="5" s="1"/>
  <c r="A38" i="5" a="1"/>
  <c r="A38" i="5" s="1"/>
  <c r="J37" i="5"/>
  <c r="I37" i="5"/>
  <c r="H37" i="5" a="1"/>
  <c r="H37" i="5" s="1"/>
  <c r="B89" i="4" s="1"/>
  <c r="F37" i="5" a="1"/>
  <c r="F37" i="5" s="1"/>
  <c r="K89" i="4" s="1"/>
  <c r="D37" i="5" a="1"/>
  <c r="D37" i="5" s="1"/>
  <c r="A89" i="4" s="1"/>
  <c r="C37" i="5" a="1"/>
  <c r="C37" i="5" s="1"/>
  <c r="A37" i="5" a="1"/>
  <c r="A37" i="5" s="1"/>
  <c r="K37" i="5" s="1"/>
  <c r="J36" i="5"/>
  <c r="I36" i="5"/>
  <c r="H36" i="5" a="1"/>
  <c r="H36" i="5" s="1"/>
  <c r="B88" i="4" s="1"/>
  <c r="F36" i="5" a="1"/>
  <c r="F36" i="5" s="1"/>
  <c r="K88" i="4" s="1"/>
  <c r="D36" i="5" a="1"/>
  <c r="D36" i="5" s="1"/>
  <c r="A88" i="4" s="1"/>
  <c r="C36" i="5" a="1"/>
  <c r="C36" i="5" s="1"/>
  <c r="A36" i="5" a="1"/>
  <c r="A36" i="5" s="1"/>
  <c r="J35" i="5"/>
  <c r="I35" i="5"/>
  <c r="H35" i="5" a="1"/>
  <c r="H35" i="5" s="1"/>
  <c r="B87" i="4" s="1"/>
  <c r="F35" i="5" a="1"/>
  <c r="F35" i="5" s="1"/>
  <c r="K87" i="4" s="1"/>
  <c r="D35" i="5" a="1"/>
  <c r="D35" i="5" s="1"/>
  <c r="A87" i="4" s="1"/>
  <c r="C35" i="5" a="1"/>
  <c r="C35" i="5" s="1"/>
  <c r="A35" i="5" a="1"/>
  <c r="A35" i="5" s="1"/>
  <c r="K35" i="5" s="1"/>
  <c r="J34" i="5"/>
  <c r="I34" i="5"/>
  <c r="H34" i="5" a="1"/>
  <c r="H34" i="5" s="1"/>
  <c r="B86" i="4" s="1"/>
  <c r="F34" i="5" a="1"/>
  <c r="F34" i="5" s="1"/>
  <c r="K86" i="4" s="1"/>
  <c r="D34" i="5" a="1"/>
  <c r="D34" i="5" s="1"/>
  <c r="A86" i="4" s="1"/>
  <c r="C34" i="5" a="1"/>
  <c r="C34" i="5" s="1"/>
  <c r="A34" i="5" a="1"/>
  <c r="A34" i="5" s="1"/>
  <c r="J33" i="5"/>
  <c r="I33" i="5"/>
  <c r="H33" i="5" a="1"/>
  <c r="H33" i="5" s="1"/>
  <c r="B85" i="4" s="1"/>
  <c r="F33" i="5" a="1"/>
  <c r="F33" i="5" s="1"/>
  <c r="K85" i="4" s="1"/>
  <c r="D33" i="5" a="1"/>
  <c r="D33" i="5" s="1"/>
  <c r="A85" i="4" s="1"/>
  <c r="C33" i="5" a="1"/>
  <c r="C33" i="5" s="1"/>
  <c r="A33" i="5" a="1"/>
  <c r="A33" i="5" s="1"/>
  <c r="K33" i="5" s="1"/>
  <c r="J32" i="5"/>
  <c r="I32" i="5"/>
  <c r="H32" i="5" a="1"/>
  <c r="H32" i="5" s="1"/>
  <c r="B84" i="4" s="1"/>
  <c r="F32" i="5" a="1"/>
  <c r="F32" i="5" s="1"/>
  <c r="K84" i="4" s="1"/>
  <c r="D32" i="5" a="1"/>
  <c r="D32" i="5" s="1"/>
  <c r="A84" i="4" s="1"/>
  <c r="C32" i="5" a="1"/>
  <c r="C32" i="5" s="1"/>
  <c r="A32" i="5" a="1"/>
  <c r="A32" i="5" s="1"/>
  <c r="J31" i="5"/>
  <c r="I31" i="5"/>
  <c r="H31" i="5" a="1"/>
  <c r="H31" i="5" s="1"/>
  <c r="B83" i="4" s="1"/>
  <c r="F31" i="5" a="1"/>
  <c r="F31" i="5" s="1"/>
  <c r="K83" i="4" s="1"/>
  <c r="D31" i="5" a="1"/>
  <c r="D31" i="5" s="1"/>
  <c r="A83" i="4" s="1"/>
  <c r="C31" i="5" a="1"/>
  <c r="C31" i="5" s="1"/>
  <c r="A31" i="5" a="1"/>
  <c r="A31" i="5" s="1"/>
  <c r="K31" i="5" s="1"/>
  <c r="J30" i="5"/>
  <c r="I30" i="5"/>
  <c r="H30" i="5" a="1"/>
  <c r="H30" i="5" s="1"/>
  <c r="B82" i="4" s="1"/>
  <c r="F30" i="5" a="1"/>
  <c r="F30" i="5" s="1"/>
  <c r="K82" i="4" s="1"/>
  <c r="D30" i="5" a="1"/>
  <c r="D30" i="5" s="1"/>
  <c r="A82" i="4" s="1"/>
  <c r="C30" i="5" a="1"/>
  <c r="C30" i="5" s="1"/>
  <c r="A30" i="5" a="1"/>
  <c r="A30" i="5" s="1"/>
  <c r="J29" i="5"/>
  <c r="I29" i="5"/>
  <c r="H29" i="5" a="1"/>
  <c r="H29" i="5" s="1"/>
  <c r="B81" i="4" s="1"/>
  <c r="F29" i="5" a="1"/>
  <c r="F29" i="5" s="1"/>
  <c r="K81" i="4" s="1"/>
  <c r="D29" i="5" a="1"/>
  <c r="D29" i="5" s="1"/>
  <c r="A81" i="4" s="1"/>
  <c r="C29" i="5" a="1"/>
  <c r="C29" i="5" s="1"/>
  <c r="A29" i="5" a="1"/>
  <c r="A29" i="5" s="1"/>
  <c r="K29" i="5" s="1"/>
  <c r="J28" i="5"/>
  <c r="I28" i="5"/>
  <c r="H28" i="5" a="1"/>
  <c r="H28" i="5" s="1"/>
  <c r="B80" i="4" s="1"/>
  <c r="F28" i="5" a="1"/>
  <c r="F28" i="5" s="1"/>
  <c r="K80" i="4" s="1"/>
  <c r="D28" i="5" a="1"/>
  <c r="D28" i="5" s="1"/>
  <c r="A80" i="4" s="1"/>
  <c r="C28" i="5" a="1"/>
  <c r="C28" i="5" s="1"/>
  <c r="A28" i="5" a="1"/>
  <c r="A28" i="5" s="1"/>
  <c r="J27" i="5"/>
  <c r="I27" i="5"/>
  <c r="H27" i="5" a="1"/>
  <c r="H27" i="5" s="1"/>
  <c r="B79" i="4" s="1"/>
  <c r="F27" i="5" a="1"/>
  <c r="F27" i="5" s="1"/>
  <c r="K79" i="4" s="1"/>
  <c r="D27" i="5" a="1"/>
  <c r="D27" i="5" s="1"/>
  <c r="A79" i="4" s="1"/>
  <c r="C27" i="5" a="1"/>
  <c r="C27" i="5" s="1"/>
  <c r="A27" i="5" a="1"/>
  <c r="A27" i="5" s="1"/>
  <c r="K27" i="5" s="1"/>
  <c r="J26" i="5"/>
  <c r="I26" i="5"/>
  <c r="H26" i="5" a="1"/>
  <c r="H26" i="5" s="1"/>
  <c r="B78" i="4" s="1"/>
  <c r="F26" i="5" a="1"/>
  <c r="F26" i="5" s="1"/>
  <c r="K78" i="4" s="1"/>
  <c r="D26" i="5" a="1"/>
  <c r="D26" i="5" s="1"/>
  <c r="A78" i="4" s="1"/>
  <c r="C26" i="5" a="1"/>
  <c r="C26" i="5" s="1"/>
  <c r="A26" i="5" a="1"/>
  <c r="A26" i="5" s="1"/>
  <c r="J25" i="5"/>
  <c r="I25" i="5"/>
  <c r="H25" i="5" a="1"/>
  <c r="H25" i="5" s="1"/>
  <c r="B77" i="4" s="1"/>
  <c r="F25" i="5" a="1"/>
  <c r="F25" i="5" s="1"/>
  <c r="K77" i="4" s="1"/>
  <c r="D25" i="5" a="1"/>
  <c r="D25" i="5" s="1"/>
  <c r="A77" i="4" s="1"/>
  <c r="C25" i="5" a="1"/>
  <c r="C25" i="5" s="1"/>
  <c r="A25" i="5" a="1"/>
  <c r="A25" i="5" s="1"/>
  <c r="K25" i="5" s="1"/>
  <c r="J24" i="5"/>
  <c r="I24" i="5"/>
  <c r="H24" i="5" a="1"/>
  <c r="H24" i="5" s="1"/>
  <c r="B76" i="4" s="1"/>
  <c r="F24" i="5" a="1"/>
  <c r="F24" i="5" s="1"/>
  <c r="K76" i="4" s="1"/>
  <c r="D24" i="5" a="1"/>
  <c r="D24" i="5" s="1"/>
  <c r="A76" i="4" s="1"/>
  <c r="C24" i="5" a="1"/>
  <c r="C24" i="5" s="1"/>
  <c r="A24" i="5" a="1"/>
  <c r="A24" i="5" s="1"/>
  <c r="J23" i="5"/>
  <c r="I23" i="5"/>
  <c r="H23" i="5" a="1"/>
  <c r="H23" i="5" s="1"/>
  <c r="B75" i="4" s="1"/>
  <c r="F23" i="5" a="1"/>
  <c r="F23" i="5" s="1"/>
  <c r="K75" i="4" s="1"/>
  <c r="D23" i="5" a="1"/>
  <c r="D23" i="5" s="1"/>
  <c r="A75" i="4" s="1"/>
  <c r="C23" i="5" a="1"/>
  <c r="C23" i="5" s="1"/>
  <c r="A23" i="5" a="1"/>
  <c r="A23" i="5" s="1"/>
  <c r="K23" i="5" s="1"/>
  <c r="J22" i="5"/>
  <c r="I22" i="5"/>
  <c r="H22" i="5" a="1"/>
  <c r="H22" i="5" s="1"/>
  <c r="B74" i="4" s="1"/>
  <c r="F22" i="5" a="1"/>
  <c r="F22" i="5" s="1"/>
  <c r="K74" i="4" s="1"/>
  <c r="D22" i="5" a="1"/>
  <c r="D22" i="5" s="1"/>
  <c r="A74" i="4" s="1"/>
  <c r="C22" i="5" a="1"/>
  <c r="C22" i="5" s="1"/>
  <c r="A22" i="5" a="1"/>
  <c r="A22" i="5" s="1"/>
  <c r="J21" i="5"/>
  <c r="I21" i="5"/>
  <c r="H21" i="5" a="1"/>
  <c r="H21" i="5" s="1"/>
  <c r="B73" i="4" s="1"/>
  <c r="F21" i="5" a="1"/>
  <c r="F21" i="5" s="1"/>
  <c r="K73" i="4" s="1"/>
  <c r="D21" i="5" a="1"/>
  <c r="D21" i="5" s="1"/>
  <c r="A73" i="4" s="1"/>
  <c r="C21" i="5" a="1"/>
  <c r="C21" i="5" s="1"/>
  <c r="A21" i="5" a="1"/>
  <c r="A21" i="5" s="1"/>
  <c r="K21" i="5" s="1"/>
  <c r="J20" i="5"/>
  <c r="I20" i="5"/>
  <c r="H20" i="5" a="1"/>
  <c r="H20" i="5" s="1"/>
  <c r="B72" i="4" s="1"/>
  <c r="F20" i="5" a="1"/>
  <c r="F20" i="5" s="1"/>
  <c r="K72" i="4" s="1"/>
  <c r="D20" i="5" a="1"/>
  <c r="D20" i="5" s="1"/>
  <c r="A72" i="4" s="1"/>
  <c r="C20" i="5" a="1"/>
  <c r="C20" i="5" s="1"/>
  <c r="A20" i="5" a="1"/>
  <c r="A20" i="5" s="1"/>
  <c r="J19" i="5"/>
  <c r="I19" i="5"/>
  <c r="H19" i="5" a="1"/>
  <c r="H19" i="5" s="1"/>
  <c r="B71" i="4" s="1"/>
  <c r="F19" i="5" a="1"/>
  <c r="F19" i="5" s="1"/>
  <c r="K71" i="4" s="1"/>
  <c r="D19" i="5" a="1"/>
  <c r="D19" i="5" s="1"/>
  <c r="A71" i="4" s="1"/>
  <c r="C19" i="5" a="1"/>
  <c r="C19" i="5" s="1"/>
  <c r="A19" i="5" a="1"/>
  <c r="A19" i="5" s="1"/>
  <c r="K19" i="5" s="1"/>
  <c r="J18" i="5"/>
  <c r="I18" i="5"/>
  <c r="H18" i="5" a="1"/>
  <c r="H18" i="5" s="1"/>
  <c r="B70" i="4" s="1"/>
  <c r="F18" i="5" a="1"/>
  <c r="F18" i="5" s="1"/>
  <c r="K70" i="4" s="1"/>
  <c r="D18" i="5" a="1"/>
  <c r="D18" i="5" s="1"/>
  <c r="A70" i="4" s="1"/>
  <c r="C18" i="5" a="1"/>
  <c r="C18" i="5" s="1"/>
  <c r="A18" i="5" a="1"/>
  <c r="A18" i="5" s="1"/>
  <c r="J17" i="5"/>
  <c r="I17" i="5"/>
  <c r="H17" i="5" a="1"/>
  <c r="H17" i="5" s="1"/>
  <c r="B69" i="4" s="1"/>
  <c r="F17" i="5" a="1"/>
  <c r="F17" i="5" s="1"/>
  <c r="K69" i="4" s="1"/>
  <c r="D17" i="5" a="1"/>
  <c r="D17" i="5" s="1"/>
  <c r="A69" i="4" s="1"/>
  <c r="C17" i="5" a="1"/>
  <c r="C17" i="5" s="1"/>
  <c r="A17" i="5" a="1"/>
  <c r="A17" i="5" s="1"/>
  <c r="K17" i="5" s="1"/>
  <c r="J16" i="5"/>
  <c r="I16" i="5"/>
  <c r="H16" i="5" a="1"/>
  <c r="H16" i="5" s="1"/>
  <c r="B68" i="4" s="1"/>
  <c r="F16" i="5" a="1"/>
  <c r="F16" i="5" s="1"/>
  <c r="K68" i="4" s="1"/>
  <c r="D16" i="5" a="1"/>
  <c r="D16" i="5" s="1"/>
  <c r="A68" i="4" s="1"/>
  <c r="C16" i="5" a="1"/>
  <c r="C16" i="5" s="1"/>
  <c r="A16" i="5" a="1"/>
  <c r="A16" i="5" s="1"/>
  <c r="J15" i="5"/>
  <c r="I15" i="5"/>
  <c r="H15" i="5" a="1"/>
  <c r="H15" i="5" s="1"/>
  <c r="B67" i="4" s="1"/>
  <c r="F15" i="5" a="1"/>
  <c r="F15" i="5" s="1"/>
  <c r="K67" i="4" s="1"/>
  <c r="D15" i="5" a="1"/>
  <c r="D15" i="5" s="1"/>
  <c r="A67" i="4" s="1"/>
  <c r="C15" i="5" a="1"/>
  <c r="C15" i="5" s="1"/>
  <c r="A15" i="5" a="1"/>
  <c r="A15" i="5" s="1"/>
  <c r="K15" i="5" s="1"/>
  <c r="J14" i="5"/>
  <c r="I14" i="5"/>
  <c r="H14" i="5" a="1"/>
  <c r="H14" i="5" s="1"/>
  <c r="B66" i="4" s="1"/>
  <c r="F14" i="5" a="1"/>
  <c r="F14" i="5" s="1"/>
  <c r="K66" i="4" s="1"/>
  <c r="D14" i="5" a="1"/>
  <c r="D14" i="5" s="1"/>
  <c r="A66" i="4" s="1"/>
  <c r="C14" i="5" a="1"/>
  <c r="C14" i="5" s="1"/>
  <c r="A14" i="5" a="1"/>
  <c r="A14" i="5" s="1"/>
  <c r="J13" i="5"/>
  <c r="I13" i="5"/>
  <c r="H13" i="5" a="1"/>
  <c r="H13" i="5" s="1"/>
  <c r="B65" i="4" s="1"/>
  <c r="F13" i="5" a="1"/>
  <c r="F13" i="5" s="1"/>
  <c r="K65" i="4" s="1"/>
  <c r="D13" i="5" a="1"/>
  <c r="D13" i="5" s="1"/>
  <c r="A65" i="4" s="1"/>
  <c r="C13" i="5" a="1"/>
  <c r="C13" i="5" s="1"/>
  <c r="A13" i="5" a="1"/>
  <c r="A13" i="5" s="1"/>
  <c r="K13" i="5" s="1"/>
  <c r="J12" i="5"/>
  <c r="I12" i="5"/>
  <c r="H12" i="5" a="1"/>
  <c r="H12" i="5" s="1"/>
  <c r="B64" i="4" s="1"/>
  <c r="F12" i="5" a="1"/>
  <c r="F12" i="5" s="1"/>
  <c r="K64" i="4" s="1"/>
  <c r="D12" i="5" a="1"/>
  <c r="D12" i="5" s="1"/>
  <c r="A64" i="4" s="1"/>
  <c r="C12" i="5" a="1"/>
  <c r="C12" i="5" s="1"/>
  <c r="A12" i="5" a="1"/>
  <c r="A12" i="5" s="1"/>
  <c r="J11" i="5"/>
  <c r="I11" i="5"/>
  <c r="H11" i="5" a="1"/>
  <c r="H11" i="5" s="1"/>
  <c r="B63" i="4" s="1"/>
  <c r="F11" i="5" a="1"/>
  <c r="F11" i="5" s="1"/>
  <c r="K63" i="4" s="1"/>
  <c r="D11" i="5" a="1"/>
  <c r="D11" i="5" s="1"/>
  <c r="A63" i="4" s="1"/>
  <c r="C11" i="5" a="1"/>
  <c r="C11" i="5" s="1"/>
  <c r="A11" i="5" a="1"/>
  <c r="A11" i="5" s="1"/>
  <c r="K11" i="5" s="1"/>
  <c r="J10" i="5"/>
  <c r="I10" i="5"/>
  <c r="H10" i="5" a="1"/>
  <c r="H10" i="5" s="1"/>
  <c r="B62" i="4" s="1"/>
  <c r="F10" i="5" a="1"/>
  <c r="F10" i="5" s="1"/>
  <c r="K62" i="4" s="1"/>
  <c r="D10" i="5" a="1"/>
  <c r="D10" i="5" s="1"/>
  <c r="A62" i="4" s="1"/>
  <c r="C10" i="5" a="1"/>
  <c r="C10" i="5" s="1"/>
  <c r="A10" i="5" a="1"/>
  <c r="A10" i="5" s="1"/>
  <c r="J9" i="5"/>
  <c r="I9" i="5"/>
  <c r="H9" i="5" a="1"/>
  <c r="H9" i="5" s="1"/>
  <c r="B61" i="4" s="1"/>
  <c r="F9" i="5" a="1"/>
  <c r="F9" i="5" s="1"/>
  <c r="K61" i="4" s="1"/>
  <c r="D9" i="5" a="1"/>
  <c r="D9" i="5" s="1"/>
  <c r="A61" i="4" s="1"/>
  <c r="C9" i="5" a="1"/>
  <c r="C9" i="5" s="1"/>
  <c r="A9" i="5" a="1"/>
  <c r="A9" i="5" s="1"/>
  <c r="K9" i="5" s="1"/>
  <c r="H8" i="5" a="1"/>
  <c r="H8" i="5" s="1"/>
  <c r="B60" i="4" s="1"/>
  <c r="F8" i="5" a="1"/>
  <c r="F8" i="5" s="1"/>
  <c r="K60" i="4" s="1"/>
  <c r="D8" i="5" a="1"/>
  <c r="D8" i="5" s="1"/>
  <c r="A60" i="4" s="1"/>
  <c r="C8" i="5" a="1"/>
  <c r="C8" i="5" s="1"/>
  <c r="A8" i="5" a="1"/>
  <c r="A8" i="5" s="1"/>
  <c r="H7" i="5" a="1"/>
  <c r="H7" i="5" s="1"/>
  <c r="B59" i="4" s="1"/>
  <c r="F7" i="5" a="1"/>
  <c r="F7" i="5" s="1"/>
  <c r="K59" i="4" s="1"/>
  <c r="D7" i="5" a="1"/>
  <c r="D7" i="5" s="1"/>
  <c r="A59" i="4" s="1"/>
  <c r="C7" i="5" a="1"/>
  <c r="C7" i="5" s="1"/>
  <c r="A7" i="5" a="1"/>
  <c r="A7" i="5" s="1"/>
  <c r="H6" i="5" a="1"/>
  <c r="H6" i="5" s="1"/>
  <c r="B58" i="4" s="1"/>
  <c r="F6" i="5" a="1"/>
  <c r="F6" i="5" s="1"/>
  <c r="K58" i="4" s="1"/>
  <c r="D6" i="5" a="1"/>
  <c r="D6" i="5" s="1"/>
  <c r="A58" i="4" s="1"/>
  <c r="C6" i="5" a="1"/>
  <c r="C6" i="5" s="1"/>
  <c r="A6" i="5" a="1"/>
  <c r="A6" i="5" s="1"/>
  <c r="H5" i="5" a="1"/>
  <c r="H5" i="5" s="1"/>
  <c r="B57" i="4" s="1"/>
  <c r="F5" i="5" a="1"/>
  <c r="F5" i="5" s="1"/>
  <c r="K57" i="4" s="1"/>
  <c r="D5" i="5" a="1"/>
  <c r="D5" i="5" s="1"/>
  <c r="A57" i="4" s="1"/>
  <c r="C5" i="5" a="1"/>
  <c r="C5" i="5" s="1"/>
  <c r="A5" i="5" a="1"/>
  <c r="A5" i="5" s="1"/>
  <c r="H4" i="5" a="1"/>
  <c r="H4" i="5" s="1"/>
  <c r="B56" i="4" s="1"/>
  <c r="F4" i="5" a="1"/>
  <c r="F4" i="5" s="1"/>
  <c r="K56" i="4" s="1"/>
  <c r="D4" i="5" a="1"/>
  <c r="D4" i="5" s="1"/>
  <c r="A56" i="4" s="1"/>
  <c r="C4" i="5" a="1"/>
  <c r="C4" i="5" s="1"/>
  <c r="A4" i="5" a="1"/>
  <c r="A4" i="5" s="1"/>
  <c r="H3" i="5" a="1"/>
  <c r="H3" i="5" s="1"/>
  <c r="B55" i="4" s="1"/>
  <c r="F3" i="5" a="1"/>
  <c r="F3" i="5" s="1"/>
  <c r="K55" i="4" s="1"/>
  <c r="D3" i="5" a="1"/>
  <c r="D3" i="5" s="1"/>
  <c r="A55" i="4" s="1"/>
  <c r="C3" i="5" a="1"/>
  <c r="C3" i="5" s="1"/>
  <c r="A3" i="5" a="1"/>
  <c r="A3" i="5" s="1"/>
  <c r="H2" i="5" a="1"/>
  <c r="H2" i="5" s="1"/>
  <c r="B54" i="4" s="1"/>
  <c r="F2" i="5" a="1"/>
  <c r="F2" i="5" s="1"/>
  <c r="K54" i="4" s="1"/>
  <c r="D2" i="5" a="1"/>
  <c r="D2" i="5" s="1"/>
  <c r="A54" i="4" s="1"/>
  <c r="C2" i="5" a="1"/>
  <c r="C2" i="5" s="1"/>
  <c r="A2" i="5" a="1"/>
  <c r="A2" i="5" s="1"/>
  <c r="H1" i="5" a="1"/>
  <c r="H1" i="5" s="1"/>
  <c r="B53" i="4" s="1"/>
  <c r="F1" i="5" a="1"/>
  <c r="F1" i="5" s="1"/>
  <c r="K53" i="4" s="1"/>
  <c r="D1" i="5" a="1"/>
  <c r="D1" i="5" s="1"/>
  <c r="A53" i="4" s="1"/>
  <c r="C1" i="5" a="1"/>
  <c r="C1" i="5" s="1"/>
  <c r="A1" i="5" a="1"/>
  <c r="A1" i="5" s="1"/>
  <c r="L47" i="4"/>
  <c r="C45" i="4" s="1"/>
  <c r="T46" i="4"/>
  <c r="R46" i="4"/>
  <c r="P46" i="4"/>
  <c r="N46" i="4"/>
  <c r="L13" i="4"/>
  <c r="I44" i="4"/>
  <c r="J40" i="4"/>
  <c r="H44" i="4" l="1"/>
  <c r="H45" i="4"/>
  <c r="F44" i="4"/>
  <c r="E44" i="4"/>
  <c r="D44" i="4"/>
  <c r="C44" i="4"/>
  <c r="C47" i="4"/>
  <c r="T47" i="4"/>
  <c r="G45" i="4" s="1"/>
  <c r="R47" i="4"/>
  <c r="F45" i="4" s="1"/>
  <c r="P47" i="4"/>
  <c r="E45" i="4" s="1"/>
  <c r="E47" i="4" s="1"/>
  <c r="N47" i="4"/>
  <c r="D45" i="4" s="1"/>
  <c r="L14" i="4"/>
  <c r="K1" i="5"/>
  <c r="J1" i="5" s="1"/>
  <c r="F53" i="4" s="1"/>
  <c r="I1" i="5"/>
  <c r="L53" i="4" a="1"/>
  <c r="L53" i="4" s="1"/>
  <c r="C53" i="4" a="1"/>
  <c r="C53" i="4" s="1"/>
  <c r="M53" i="4"/>
  <c r="M3" i="5"/>
  <c r="K2" i="5"/>
  <c r="J2" i="5" s="1"/>
  <c r="F54" i="4" s="1"/>
  <c r="I2" i="5"/>
  <c r="L54" i="4" a="1"/>
  <c r="L54" i="4" s="1"/>
  <c r="M54" i="4" s="1"/>
  <c r="C54" i="4" a="1"/>
  <c r="C54" i="4" s="1"/>
  <c r="K3" i="5"/>
  <c r="J3" i="5" s="1"/>
  <c r="F55" i="4" s="1"/>
  <c r="I3" i="5"/>
  <c r="D55" i="4" s="1"/>
  <c r="L55" i="4" a="1"/>
  <c r="L55" i="4" s="1"/>
  <c r="M55" i="4" s="1"/>
  <c r="C55" i="4" a="1"/>
  <c r="C55" i="4" s="1"/>
  <c r="M5" i="5"/>
  <c r="K4" i="5"/>
  <c r="J4" i="5" s="1"/>
  <c r="F56" i="4" s="1"/>
  <c r="I4" i="5"/>
  <c r="D56" i="4" s="1"/>
  <c r="L56" i="4" a="1"/>
  <c r="L56" i="4" s="1"/>
  <c r="M56" i="4" s="1"/>
  <c r="C56" i="4" a="1"/>
  <c r="C56" i="4" s="1"/>
  <c r="K5" i="5"/>
  <c r="J5" i="5" s="1"/>
  <c r="F57" i="4" s="1"/>
  <c r="I5" i="5"/>
  <c r="L57" i="4" a="1"/>
  <c r="L57" i="4" s="1"/>
  <c r="M57" i="4" s="1"/>
  <c r="C57" i="4" a="1"/>
  <c r="C57" i="4" s="1"/>
  <c r="M7" i="5"/>
  <c r="K6" i="5"/>
  <c r="J6" i="5" s="1"/>
  <c r="F58" i="4" s="1"/>
  <c r="I6" i="5"/>
  <c r="L58" i="4" a="1"/>
  <c r="L58" i="4" s="1"/>
  <c r="M58" i="4" s="1"/>
  <c r="C58" i="4" a="1"/>
  <c r="C58" i="4" s="1"/>
  <c r="K7" i="5"/>
  <c r="J7" i="5" s="1"/>
  <c r="F59" i="4" s="1"/>
  <c r="I7" i="5"/>
  <c r="L59" i="4" a="1"/>
  <c r="L59" i="4" s="1"/>
  <c r="M59" i="4" s="1"/>
  <c r="C59" i="4" a="1"/>
  <c r="C59" i="4" s="1"/>
  <c r="M9" i="5"/>
  <c r="K8" i="5"/>
  <c r="J8" i="5" s="1"/>
  <c r="F60" i="4" s="1"/>
  <c r="I8" i="5"/>
  <c r="L60" i="4" a="1"/>
  <c r="L60" i="4" s="1"/>
  <c r="M60" i="4" s="1"/>
  <c r="C60" i="4" a="1"/>
  <c r="C60" i="4" s="1"/>
  <c r="L61" i="4" a="1"/>
  <c r="L61" i="4" s="1"/>
  <c r="M61" i="4" s="1"/>
  <c r="I61" i="4"/>
  <c r="F61" i="4"/>
  <c r="E61" i="4"/>
  <c r="D61" i="4"/>
  <c r="C61" i="4" a="1"/>
  <c r="C61" i="4" s="1"/>
  <c r="M11" i="5"/>
  <c r="K10" i="5"/>
  <c r="L62" i="4" a="1"/>
  <c r="L62" i="4" s="1"/>
  <c r="M62" i="4" s="1"/>
  <c r="I62" i="4"/>
  <c r="F62" i="4"/>
  <c r="E62" i="4"/>
  <c r="D62" i="4"/>
  <c r="C62" i="4" a="1"/>
  <c r="C62" i="4" s="1"/>
  <c r="L63" i="4" a="1"/>
  <c r="L63" i="4" s="1"/>
  <c r="M63" i="4" s="1"/>
  <c r="I63" i="4"/>
  <c r="F63" i="4"/>
  <c r="E63" i="4"/>
  <c r="D63" i="4"/>
  <c r="C63" i="4" a="1"/>
  <c r="C63" i="4" s="1"/>
  <c r="M13" i="5"/>
  <c r="K12" i="5"/>
  <c r="L64" i="4" a="1"/>
  <c r="L64" i="4" s="1"/>
  <c r="M64" i="4" s="1"/>
  <c r="I64" i="4"/>
  <c r="F64" i="4"/>
  <c r="E64" i="4"/>
  <c r="D64" i="4"/>
  <c r="C64" i="4" a="1"/>
  <c r="C64" i="4" s="1"/>
  <c r="L65" i="4" a="1"/>
  <c r="L65" i="4" s="1"/>
  <c r="M65" i="4" s="1"/>
  <c r="I65" i="4"/>
  <c r="F65" i="4"/>
  <c r="E65" i="4"/>
  <c r="D65" i="4"/>
  <c r="C65" i="4" a="1"/>
  <c r="C65" i="4" s="1"/>
  <c r="M15" i="5"/>
  <c r="K14" i="5"/>
  <c r="L66" i="4" a="1"/>
  <c r="L66" i="4" s="1"/>
  <c r="M66" i="4" s="1"/>
  <c r="I66" i="4"/>
  <c r="F66" i="4"/>
  <c r="E66" i="4"/>
  <c r="D66" i="4"/>
  <c r="C66" i="4" a="1"/>
  <c r="C66" i="4" s="1"/>
  <c r="L67" i="4" a="1"/>
  <c r="L67" i="4" s="1"/>
  <c r="M67" i="4" s="1"/>
  <c r="I67" i="4"/>
  <c r="F67" i="4"/>
  <c r="E67" i="4"/>
  <c r="D67" i="4"/>
  <c r="C67" i="4" a="1"/>
  <c r="C67" i="4" s="1"/>
  <c r="M17" i="5"/>
  <c r="K16" i="5"/>
  <c r="L68" i="4" a="1"/>
  <c r="L68" i="4" s="1"/>
  <c r="M68" i="4" s="1"/>
  <c r="I68" i="4"/>
  <c r="F68" i="4"/>
  <c r="E68" i="4"/>
  <c r="D68" i="4"/>
  <c r="C68" i="4" a="1"/>
  <c r="C68" i="4" s="1"/>
  <c r="L69" i="4" a="1"/>
  <c r="L69" i="4" s="1"/>
  <c r="M69" i="4" s="1"/>
  <c r="I69" i="4"/>
  <c r="F69" i="4"/>
  <c r="E69" i="4"/>
  <c r="D69" i="4"/>
  <c r="C69" i="4" a="1"/>
  <c r="C69" i="4" s="1"/>
  <c r="M19" i="5"/>
  <c r="K18" i="5"/>
  <c r="L70" i="4" a="1"/>
  <c r="L70" i="4" s="1"/>
  <c r="M70" i="4" s="1"/>
  <c r="I70" i="4"/>
  <c r="F70" i="4"/>
  <c r="E70" i="4"/>
  <c r="D70" i="4"/>
  <c r="C70" i="4" a="1"/>
  <c r="C70" i="4" s="1"/>
  <c r="L71" i="4" a="1"/>
  <c r="L71" i="4" s="1"/>
  <c r="M71" i="4" s="1"/>
  <c r="I71" i="4"/>
  <c r="F71" i="4"/>
  <c r="E71" i="4"/>
  <c r="D71" i="4"/>
  <c r="C71" i="4" a="1"/>
  <c r="C71" i="4" s="1"/>
  <c r="M21" i="5"/>
  <c r="K20" i="5"/>
  <c r="L72" i="4" a="1"/>
  <c r="L72" i="4" s="1"/>
  <c r="M72" i="4" s="1"/>
  <c r="I72" i="4"/>
  <c r="F72" i="4"/>
  <c r="E72" i="4"/>
  <c r="D72" i="4"/>
  <c r="C72" i="4" a="1"/>
  <c r="C72" i="4" s="1"/>
  <c r="L73" i="4" a="1"/>
  <c r="L73" i="4" s="1"/>
  <c r="M73" i="4" s="1"/>
  <c r="I73" i="4"/>
  <c r="F73" i="4"/>
  <c r="E73" i="4"/>
  <c r="D73" i="4"/>
  <c r="C73" i="4" a="1"/>
  <c r="C73" i="4" s="1"/>
  <c r="M23" i="5"/>
  <c r="K22" i="5"/>
  <c r="L74" i="4" a="1"/>
  <c r="L74" i="4" s="1"/>
  <c r="M74" i="4" s="1"/>
  <c r="I74" i="4"/>
  <c r="F74" i="4"/>
  <c r="E74" i="4"/>
  <c r="D74" i="4"/>
  <c r="C74" i="4" a="1"/>
  <c r="C74" i="4" s="1"/>
  <c r="L75" i="4" a="1"/>
  <c r="L75" i="4" s="1"/>
  <c r="M75" i="4" s="1"/>
  <c r="I75" i="4"/>
  <c r="F75" i="4"/>
  <c r="E75" i="4"/>
  <c r="D75" i="4"/>
  <c r="C75" i="4" a="1"/>
  <c r="C75" i="4" s="1"/>
  <c r="M25" i="5"/>
  <c r="K24" i="5"/>
  <c r="L76" i="4" a="1"/>
  <c r="L76" i="4" s="1"/>
  <c r="M76" i="4" s="1"/>
  <c r="I76" i="4"/>
  <c r="F76" i="4"/>
  <c r="E76" i="4"/>
  <c r="D76" i="4"/>
  <c r="C76" i="4" a="1"/>
  <c r="C76" i="4" s="1"/>
  <c r="L77" i="4" a="1"/>
  <c r="L77" i="4" s="1"/>
  <c r="M77" i="4" s="1"/>
  <c r="I77" i="4"/>
  <c r="F77" i="4"/>
  <c r="E77" i="4"/>
  <c r="D77" i="4"/>
  <c r="C77" i="4" a="1"/>
  <c r="C77" i="4" s="1"/>
  <c r="M27" i="5"/>
  <c r="K26" i="5"/>
  <c r="L78" i="4" a="1"/>
  <c r="L78" i="4" s="1"/>
  <c r="M78" i="4" s="1"/>
  <c r="I78" i="4"/>
  <c r="F78" i="4"/>
  <c r="E78" i="4"/>
  <c r="D78" i="4"/>
  <c r="C78" i="4" a="1"/>
  <c r="C78" i="4" s="1"/>
  <c r="L79" i="4" a="1"/>
  <c r="L79" i="4" s="1"/>
  <c r="M79" i="4" s="1"/>
  <c r="I79" i="4"/>
  <c r="F79" i="4"/>
  <c r="E79" i="4"/>
  <c r="D79" i="4"/>
  <c r="C79" i="4" a="1"/>
  <c r="C79" i="4" s="1"/>
  <c r="M29" i="5"/>
  <c r="K28" i="5"/>
  <c r="L80" i="4" a="1"/>
  <c r="L80" i="4" s="1"/>
  <c r="M80" i="4" s="1"/>
  <c r="I80" i="4"/>
  <c r="F80" i="4"/>
  <c r="E80" i="4"/>
  <c r="D80" i="4"/>
  <c r="C80" i="4" a="1"/>
  <c r="C80" i="4" s="1"/>
  <c r="L81" i="4" a="1"/>
  <c r="L81" i="4" s="1"/>
  <c r="M81" i="4" s="1"/>
  <c r="I81" i="4"/>
  <c r="F81" i="4"/>
  <c r="E81" i="4"/>
  <c r="D81" i="4"/>
  <c r="C81" i="4" a="1"/>
  <c r="C81" i="4" s="1"/>
  <c r="M31" i="5"/>
  <c r="K30" i="5"/>
  <c r="L82" i="4" a="1"/>
  <c r="L82" i="4" s="1"/>
  <c r="M82" i="4" s="1"/>
  <c r="I82" i="4"/>
  <c r="F82" i="4"/>
  <c r="E82" i="4"/>
  <c r="D82" i="4"/>
  <c r="C82" i="4" a="1"/>
  <c r="C82" i="4" s="1"/>
  <c r="L83" i="4" a="1"/>
  <c r="L83" i="4" s="1"/>
  <c r="M83" i="4" s="1"/>
  <c r="I83" i="4"/>
  <c r="F83" i="4"/>
  <c r="E83" i="4"/>
  <c r="D83" i="4"/>
  <c r="C83" i="4" a="1"/>
  <c r="C83" i="4" s="1"/>
  <c r="M33" i="5"/>
  <c r="K32" i="5"/>
  <c r="L84" i="4" a="1"/>
  <c r="L84" i="4" s="1"/>
  <c r="M84" i="4" s="1"/>
  <c r="I84" i="4"/>
  <c r="F84" i="4"/>
  <c r="E84" i="4"/>
  <c r="D84" i="4"/>
  <c r="C84" i="4" a="1"/>
  <c r="C84" i="4" s="1"/>
  <c r="L85" i="4" a="1"/>
  <c r="L85" i="4" s="1"/>
  <c r="M85" i="4" s="1"/>
  <c r="I85" i="4"/>
  <c r="F85" i="4"/>
  <c r="E85" i="4"/>
  <c r="D85" i="4"/>
  <c r="C85" i="4" a="1"/>
  <c r="C85" i="4" s="1"/>
  <c r="M35" i="5"/>
  <c r="K34" i="5"/>
  <c r="L86" i="4" a="1"/>
  <c r="L86" i="4" s="1"/>
  <c r="M86" i="4" s="1"/>
  <c r="I86" i="4"/>
  <c r="F86" i="4"/>
  <c r="E86" i="4"/>
  <c r="D86" i="4"/>
  <c r="C86" i="4" a="1"/>
  <c r="C86" i="4" s="1"/>
  <c r="L87" i="4" a="1"/>
  <c r="L87" i="4" s="1"/>
  <c r="M87" i="4" s="1"/>
  <c r="I87" i="4"/>
  <c r="F87" i="4"/>
  <c r="E87" i="4"/>
  <c r="D87" i="4"/>
  <c r="C87" i="4" a="1"/>
  <c r="C87" i="4" s="1"/>
  <c r="G87" i="4" s="1"/>
  <c r="M37" i="5"/>
  <c r="K36" i="5"/>
  <c r="L88" i="4" a="1"/>
  <c r="L88" i="4" s="1"/>
  <c r="M88" i="4" s="1"/>
  <c r="I88" i="4"/>
  <c r="F88" i="4"/>
  <c r="E88" i="4"/>
  <c r="D88" i="4"/>
  <c r="C88" i="4" a="1"/>
  <c r="C88" i="4" s="1"/>
  <c r="G88" i="4" s="1"/>
  <c r="L89" i="4" a="1"/>
  <c r="L89" i="4" s="1"/>
  <c r="M89" i="4" s="1"/>
  <c r="I89" i="4"/>
  <c r="F89" i="4"/>
  <c r="E89" i="4"/>
  <c r="D89" i="4"/>
  <c r="C89" i="4" a="1"/>
  <c r="C89" i="4" s="1"/>
  <c r="M39" i="5"/>
  <c r="K38" i="5"/>
  <c r="L90" i="4" a="1"/>
  <c r="L90" i="4" s="1"/>
  <c r="M90" i="4" s="1"/>
  <c r="I90" i="4"/>
  <c r="F90" i="4"/>
  <c r="E90" i="4"/>
  <c r="D90" i="4"/>
  <c r="C90" i="4" a="1"/>
  <c r="C90" i="4" s="1"/>
  <c r="L91" i="4" a="1"/>
  <c r="L91" i="4" s="1"/>
  <c r="M91" i="4" s="1"/>
  <c r="I91" i="4"/>
  <c r="F91" i="4"/>
  <c r="E91" i="4"/>
  <c r="D91" i="4"/>
  <c r="C91" i="4" a="1"/>
  <c r="C91" i="4" s="1"/>
  <c r="M41" i="5"/>
  <c r="K40" i="5"/>
  <c r="L92" i="4" a="1"/>
  <c r="L92" i="4" s="1"/>
  <c r="M92" i="4" s="1"/>
  <c r="I92" i="4"/>
  <c r="F92" i="4"/>
  <c r="E92" i="4"/>
  <c r="D92" i="4"/>
  <c r="C92" i="4" a="1"/>
  <c r="C92" i="4" s="1"/>
  <c r="L93" i="4" a="1"/>
  <c r="L93" i="4" s="1"/>
  <c r="M93" i="4" s="1"/>
  <c r="I93" i="4"/>
  <c r="F93" i="4"/>
  <c r="E93" i="4"/>
  <c r="D93" i="4"/>
  <c r="C93" i="4" a="1"/>
  <c r="C93" i="4" s="1"/>
  <c r="M43" i="5"/>
  <c r="K42" i="5"/>
  <c r="L94" i="4" a="1"/>
  <c r="L94" i="4" s="1"/>
  <c r="M94" i="4" s="1"/>
  <c r="I94" i="4"/>
  <c r="F94" i="4"/>
  <c r="E94" i="4"/>
  <c r="D94" i="4"/>
  <c r="C94" i="4" a="1"/>
  <c r="C94" i="4" s="1"/>
  <c r="L95" i="4" a="1"/>
  <c r="L95" i="4" s="1"/>
  <c r="M95" i="4" s="1"/>
  <c r="I95" i="4"/>
  <c r="F95" i="4"/>
  <c r="E95" i="4"/>
  <c r="D95" i="4"/>
  <c r="C95" i="4" a="1"/>
  <c r="C95" i="4" s="1"/>
  <c r="M45" i="5"/>
  <c r="K44" i="5"/>
  <c r="L96" i="4" a="1"/>
  <c r="L96" i="4" s="1"/>
  <c r="M96" i="4" s="1"/>
  <c r="I96" i="4"/>
  <c r="F96" i="4"/>
  <c r="E96" i="4"/>
  <c r="D96" i="4"/>
  <c r="C96" i="4" a="1"/>
  <c r="C96" i="4" s="1"/>
  <c r="L97" i="4" a="1"/>
  <c r="L97" i="4" s="1"/>
  <c r="M97" i="4" s="1"/>
  <c r="I97" i="4"/>
  <c r="F97" i="4"/>
  <c r="E97" i="4"/>
  <c r="D97" i="4"/>
  <c r="C97" i="4" a="1"/>
  <c r="C97" i="4" s="1"/>
  <c r="M47" i="5"/>
  <c r="K46" i="5"/>
  <c r="L98" i="4" a="1"/>
  <c r="L98" i="4" s="1"/>
  <c r="M98" i="4" s="1"/>
  <c r="I98" i="4"/>
  <c r="F98" i="4"/>
  <c r="E98" i="4"/>
  <c r="D98" i="4"/>
  <c r="C98" i="4" a="1"/>
  <c r="C98" i="4" s="1"/>
  <c r="L99" i="4" a="1"/>
  <c r="L99" i="4" s="1"/>
  <c r="M99" i="4" s="1"/>
  <c r="I99" i="4"/>
  <c r="F99" i="4"/>
  <c r="E99" i="4"/>
  <c r="D99" i="4"/>
  <c r="C99" i="4" a="1"/>
  <c r="C99" i="4" s="1"/>
  <c r="M49" i="5"/>
  <c r="K48" i="5"/>
  <c r="L100" i="4" a="1"/>
  <c r="L100" i="4" s="1"/>
  <c r="M100" i="4" s="1"/>
  <c r="I100" i="4"/>
  <c r="F100" i="4"/>
  <c r="E100" i="4"/>
  <c r="D100" i="4"/>
  <c r="C100" i="4" a="1"/>
  <c r="C100" i="4" s="1"/>
  <c r="L101" i="4" a="1"/>
  <c r="L101" i="4" s="1"/>
  <c r="M101" i="4" s="1"/>
  <c r="I101" i="4"/>
  <c r="F101" i="4"/>
  <c r="E101" i="4"/>
  <c r="D101" i="4"/>
  <c r="C101" i="4" a="1"/>
  <c r="C101" i="4" s="1"/>
  <c r="M51" i="5"/>
  <c r="K50" i="5"/>
  <c r="L102" i="4" a="1"/>
  <c r="L102" i="4" s="1"/>
  <c r="M102" i="4" s="1"/>
  <c r="I102" i="4"/>
  <c r="F102" i="4"/>
  <c r="E102" i="4"/>
  <c r="D102" i="4"/>
  <c r="C102" i="4" a="1"/>
  <c r="C102" i="4" s="1"/>
  <c r="L103" i="4" a="1"/>
  <c r="L103" i="4" s="1"/>
  <c r="M103" i="4" s="1"/>
  <c r="I103" i="4"/>
  <c r="F103" i="4"/>
  <c r="E103" i="4"/>
  <c r="D103" i="4"/>
  <c r="C103" i="4" a="1"/>
  <c r="C103" i="4" s="1"/>
  <c r="G103" i="4" s="1"/>
  <c r="M53" i="5"/>
  <c r="K52" i="5"/>
  <c r="L104" i="4" a="1"/>
  <c r="L104" i="4" s="1"/>
  <c r="M104" i="4" s="1"/>
  <c r="I104" i="4"/>
  <c r="F104" i="4"/>
  <c r="E104" i="4"/>
  <c r="D104" i="4"/>
  <c r="C104" i="4" a="1"/>
  <c r="C104" i="4" s="1"/>
  <c r="L105" i="4" a="1"/>
  <c r="L105" i="4" s="1"/>
  <c r="M105" i="4" s="1"/>
  <c r="I105" i="4"/>
  <c r="F105" i="4"/>
  <c r="E105" i="4"/>
  <c r="D105" i="4"/>
  <c r="C105" i="4" a="1"/>
  <c r="C105" i="4" s="1"/>
  <c r="M55" i="5"/>
  <c r="K54" i="5"/>
  <c r="L106" i="4" a="1"/>
  <c r="L106" i="4" s="1"/>
  <c r="M106" i="4" s="1"/>
  <c r="I106" i="4"/>
  <c r="F106" i="4"/>
  <c r="E106" i="4"/>
  <c r="D106" i="4"/>
  <c r="C106" i="4" a="1"/>
  <c r="C106" i="4" s="1"/>
  <c r="L107" i="4" a="1"/>
  <c r="L107" i="4" s="1"/>
  <c r="M107" i="4" s="1"/>
  <c r="I107" i="4"/>
  <c r="F107" i="4"/>
  <c r="E107" i="4"/>
  <c r="D107" i="4"/>
  <c r="C107" i="4" a="1"/>
  <c r="C107" i="4" s="1"/>
  <c r="M57" i="5"/>
  <c r="K56" i="5"/>
  <c r="L108" i="4" a="1"/>
  <c r="L108" i="4" s="1"/>
  <c r="M108" i="4" s="1"/>
  <c r="I108" i="4"/>
  <c r="F108" i="4"/>
  <c r="E108" i="4"/>
  <c r="D108" i="4"/>
  <c r="C108" i="4" a="1"/>
  <c r="C108" i="4" s="1"/>
  <c r="L109" i="4" a="1"/>
  <c r="L109" i="4" s="1"/>
  <c r="M109" i="4" s="1"/>
  <c r="I109" i="4"/>
  <c r="F109" i="4"/>
  <c r="E109" i="4"/>
  <c r="D109" i="4"/>
  <c r="C109" i="4" a="1"/>
  <c r="C109" i="4" s="1"/>
  <c r="M59" i="5"/>
  <c r="K58" i="5"/>
  <c r="L110" i="4" a="1"/>
  <c r="L110" i="4" s="1"/>
  <c r="M110" i="4" s="1"/>
  <c r="I110" i="4"/>
  <c r="F110" i="4"/>
  <c r="E110" i="4"/>
  <c r="D110" i="4"/>
  <c r="C110" i="4" a="1"/>
  <c r="C110" i="4" s="1"/>
  <c r="L111" i="4" a="1"/>
  <c r="L111" i="4" s="1"/>
  <c r="M111" i="4" s="1"/>
  <c r="I111" i="4"/>
  <c r="F111" i="4"/>
  <c r="E111" i="4"/>
  <c r="D111" i="4"/>
  <c r="C111" i="4" a="1"/>
  <c r="C111" i="4" s="1"/>
  <c r="M61" i="5"/>
  <c r="K60" i="5"/>
  <c r="L112" i="4" a="1"/>
  <c r="L112" i="4" s="1"/>
  <c r="M112" i="4" s="1"/>
  <c r="I112" i="4"/>
  <c r="F112" i="4"/>
  <c r="E112" i="4"/>
  <c r="D112" i="4"/>
  <c r="C112" i="4" a="1"/>
  <c r="C112" i="4" s="1"/>
  <c r="L113" i="4" a="1"/>
  <c r="L113" i="4" s="1"/>
  <c r="M113" i="4" s="1"/>
  <c r="I113" i="4"/>
  <c r="F113" i="4"/>
  <c r="E113" i="4"/>
  <c r="D113" i="4"/>
  <c r="C113" i="4" a="1"/>
  <c r="C113" i="4" s="1"/>
  <c r="M63" i="5"/>
  <c r="K62" i="5"/>
  <c r="L114" i="4" a="1"/>
  <c r="L114" i="4" s="1"/>
  <c r="M114" i="4" s="1"/>
  <c r="I114" i="4"/>
  <c r="F114" i="4"/>
  <c r="E114" i="4"/>
  <c r="D114" i="4"/>
  <c r="C114" i="4" a="1"/>
  <c r="C114" i="4" s="1"/>
  <c r="L115" i="4" a="1"/>
  <c r="L115" i="4" s="1"/>
  <c r="M115" i="4" s="1"/>
  <c r="I115" i="4"/>
  <c r="F115" i="4"/>
  <c r="E115" i="4"/>
  <c r="D115" i="4"/>
  <c r="C115" i="4" a="1"/>
  <c r="C115" i="4" s="1"/>
  <c r="M65" i="5"/>
  <c r="K64" i="5"/>
  <c r="L116" i="4" a="1"/>
  <c r="L116" i="4" s="1"/>
  <c r="M116" i="4" s="1"/>
  <c r="I116" i="4"/>
  <c r="F116" i="4"/>
  <c r="E116" i="4"/>
  <c r="D116" i="4"/>
  <c r="C116" i="4" a="1"/>
  <c r="C116" i="4" s="1"/>
  <c r="L117" i="4" a="1"/>
  <c r="L117" i="4" s="1"/>
  <c r="M117" i="4" s="1"/>
  <c r="I117" i="4"/>
  <c r="F117" i="4"/>
  <c r="E117" i="4"/>
  <c r="D117" i="4"/>
  <c r="C117" i="4" a="1"/>
  <c r="C117" i="4" s="1"/>
  <c r="M67" i="5"/>
  <c r="K66" i="5"/>
  <c r="A130" i="4"/>
  <c r="A118" i="4"/>
  <c r="L119" i="4" a="1"/>
  <c r="L119" i="4" s="1"/>
  <c r="M119" i="4" s="1"/>
  <c r="I119" i="4"/>
  <c r="F119" i="4"/>
  <c r="E119" i="4"/>
  <c r="D119" i="4"/>
  <c r="C119" i="4" a="1"/>
  <c r="C119" i="4" s="1"/>
  <c r="M69" i="5"/>
  <c r="K68" i="5"/>
  <c r="L120" i="4" a="1"/>
  <c r="L120" i="4" s="1"/>
  <c r="M120" i="4" s="1"/>
  <c r="I120" i="4"/>
  <c r="F120" i="4"/>
  <c r="E120" i="4"/>
  <c r="D120" i="4"/>
  <c r="C120" i="4" a="1"/>
  <c r="C120" i="4" s="1"/>
  <c r="L121" i="4" a="1"/>
  <c r="L121" i="4" s="1"/>
  <c r="M121" i="4" s="1"/>
  <c r="I121" i="4"/>
  <c r="F121" i="4"/>
  <c r="E121" i="4"/>
  <c r="D121" i="4"/>
  <c r="C121" i="4" a="1"/>
  <c r="C121" i="4" s="1"/>
  <c r="M71" i="5"/>
  <c r="K70" i="5"/>
  <c r="L122" i="4" a="1"/>
  <c r="L122" i="4" s="1"/>
  <c r="M122" i="4" s="1"/>
  <c r="I122" i="4"/>
  <c r="F122" i="4"/>
  <c r="E122" i="4"/>
  <c r="D122" i="4"/>
  <c r="C122" i="4" a="1"/>
  <c r="C122" i="4" s="1"/>
  <c r="L123" i="4" a="1"/>
  <c r="L123" i="4" s="1"/>
  <c r="M123" i="4" s="1"/>
  <c r="I123" i="4"/>
  <c r="F123" i="4"/>
  <c r="E123" i="4"/>
  <c r="D123" i="4"/>
  <c r="C123" i="4" a="1"/>
  <c r="C123" i="4" s="1"/>
  <c r="G123" i="4" s="1"/>
  <c r="M73" i="5"/>
  <c r="K72" i="5"/>
  <c r="L124" i="4" a="1"/>
  <c r="L124" i="4" s="1"/>
  <c r="M124" i="4" s="1"/>
  <c r="I124" i="4"/>
  <c r="F124" i="4"/>
  <c r="E124" i="4"/>
  <c r="D124" i="4"/>
  <c r="C124" i="4" a="1"/>
  <c r="C124" i="4" s="1"/>
  <c r="L125" i="4" a="1"/>
  <c r="L125" i="4" s="1"/>
  <c r="M125" i="4" s="1"/>
  <c r="I125" i="4"/>
  <c r="F125" i="4"/>
  <c r="E125" i="4"/>
  <c r="D125" i="4"/>
  <c r="C125" i="4" a="1"/>
  <c r="C125" i="4" s="1"/>
  <c r="M75" i="5"/>
  <c r="K74" i="5"/>
  <c r="L126" i="4" a="1"/>
  <c r="L126" i="4" s="1"/>
  <c r="M126" i="4" s="1"/>
  <c r="I126" i="4"/>
  <c r="F126" i="4"/>
  <c r="E126" i="4"/>
  <c r="D126" i="4"/>
  <c r="C126" i="4" a="1"/>
  <c r="C126" i="4" s="1"/>
  <c r="L127" i="4" a="1"/>
  <c r="L127" i="4" s="1"/>
  <c r="M127" i="4" s="1"/>
  <c r="I127" i="4"/>
  <c r="F127" i="4"/>
  <c r="E127" i="4"/>
  <c r="D127" i="4"/>
  <c r="C127" i="4" a="1"/>
  <c r="C127" i="4" s="1"/>
  <c r="M77" i="5"/>
  <c r="K76" i="5"/>
  <c r="L128" i="4" a="1"/>
  <c r="L128" i="4" s="1"/>
  <c r="M128" i="4" s="1"/>
  <c r="I128" i="4"/>
  <c r="F128" i="4"/>
  <c r="E128" i="4"/>
  <c r="D128" i="4"/>
  <c r="C128" i="4" a="1"/>
  <c r="C128" i="4" s="1"/>
  <c r="M79" i="5"/>
  <c r="K78" i="5"/>
  <c r="M81" i="5"/>
  <c r="K80" i="5"/>
  <c r="M83" i="5"/>
  <c r="K82" i="5"/>
  <c r="M85" i="5"/>
  <c r="K84" i="5"/>
  <c r="M87" i="5"/>
  <c r="K86" i="5"/>
  <c r="M89" i="5"/>
  <c r="K88" i="5"/>
  <c r="M91" i="5"/>
  <c r="K90" i="5"/>
  <c r="M93" i="5"/>
  <c r="K92" i="5"/>
  <c r="M95" i="5"/>
  <c r="K94" i="5"/>
  <c r="H40" i="4"/>
  <c r="I39" i="4"/>
  <c r="H39" i="4"/>
  <c r="B38" i="4"/>
  <c r="L42" i="4"/>
  <c r="C40" i="4" s="1"/>
  <c r="T41" i="4"/>
  <c r="R41" i="4"/>
  <c r="P41" i="4"/>
  <c r="N41" i="4"/>
  <c r="L11" i="4"/>
  <c r="G101" i="4" l="1"/>
  <c r="G76" i="4"/>
  <c r="G68" i="4"/>
  <c r="G105" i="4"/>
  <c r="G97" i="4"/>
  <c r="G90" i="4"/>
  <c r="G73" i="4"/>
  <c r="G66" i="4"/>
  <c r="G124" i="4"/>
  <c r="H47" i="4"/>
  <c r="G117" i="4"/>
  <c r="G109" i="4"/>
  <c r="G102" i="4"/>
  <c r="G62" i="4"/>
  <c r="G61" i="4"/>
  <c r="G125" i="4"/>
  <c r="G104" i="4"/>
  <c r="G80" i="4"/>
  <c r="G89" i="4"/>
  <c r="G65" i="4"/>
  <c r="D59" i="4"/>
  <c r="G59" i="4" s="1"/>
  <c r="H46" i="4"/>
  <c r="D57" i="4"/>
  <c r="G57" i="4" s="1"/>
  <c r="G81" i="4"/>
  <c r="G113" i="4"/>
  <c r="G106" i="4"/>
  <c r="G93" i="4"/>
  <c r="G78" i="4"/>
  <c r="G77" i="4"/>
  <c r="G70" i="4"/>
  <c r="G69" i="4"/>
  <c r="G126" i="4"/>
  <c r="D58" i="4"/>
  <c r="J58" i="4" s="1"/>
  <c r="G122" i="4"/>
  <c r="G121" i="4"/>
  <c r="G116" i="4"/>
  <c r="G115" i="4"/>
  <c r="G108" i="4"/>
  <c r="G107" i="4"/>
  <c r="G96" i="4"/>
  <c r="G95" i="4"/>
  <c r="G86" i="4"/>
  <c r="G85" i="4"/>
  <c r="D53" i="4"/>
  <c r="E53" i="4" s="1"/>
  <c r="G127" i="4"/>
  <c r="G79" i="4"/>
  <c r="G72" i="4"/>
  <c r="D54" i="4"/>
  <c r="G54" i="4" s="1"/>
  <c r="G112" i="4"/>
  <c r="G111" i="4"/>
  <c r="G100" i="4"/>
  <c r="G99" i="4"/>
  <c r="G92" i="4"/>
  <c r="G91" i="4"/>
  <c r="G82" i="4"/>
  <c r="G64" i="4"/>
  <c r="G63" i="4"/>
  <c r="G110" i="4"/>
  <c r="G94" i="4"/>
  <c r="G114" i="4"/>
  <c r="G98" i="4"/>
  <c r="G84" i="4"/>
  <c r="G74" i="4"/>
  <c r="G71" i="4"/>
  <c r="G119" i="4"/>
  <c r="D60" i="4"/>
  <c r="G60" i="4" s="1"/>
  <c r="G128" i="4"/>
  <c r="G120" i="4"/>
  <c r="G83" i="4"/>
  <c r="G75" i="4"/>
  <c r="G67" i="4"/>
  <c r="G56" i="4"/>
  <c r="G55" i="4"/>
  <c r="C42" i="4"/>
  <c r="T42" i="4"/>
  <c r="G40" i="4" s="1"/>
  <c r="R42" i="4"/>
  <c r="F40" i="4" s="1"/>
  <c r="P42" i="4"/>
  <c r="E40" i="4" s="1"/>
  <c r="E42" i="4" s="1"/>
  <c r="N42" i="4"/>
  <c r="D40" i="4" s="1"/>
  <c r="L12" i="4"/>
  <c r="H42" i="4"/>
  <c r="H41" i="4"/>
  <c r="F39" i="4"/>
  <c r="E39" i="4"/>
  <c r="D39" i="4"/>
  <c r="C39" i="4"/>
  <c r="J128" i="4"/>
  <c r="J127" i="4"/>
  <c r="J126" i="4"/>
  <c r="J125" i="4"/>
  <c r="J124" i="4"/>
  <c r="J123" i="4"/>
  <c r="J122" i="4"/>
  <c r="J121" i="4"/>
  <c r="J120" i="4"/>
  <c r="J119" i="4"/>
  <c r="L118" i="4" a="1"/>
  <c r="L118" i="4" s="1"/>
  <c r="M118" i="4" s="1"/>
  <c r="I118" i="4"/>
  <c r="F118" i="4"/>
  <c r="F130" i="4" s="1"/>
  <c r="E118" i="4"/>
  <c r="D118" i="4"/>
  <c r="C118" i="4" a="1"/>
  <c r="C118" i="4" s="1"/>
  <c r="G118" i="4" s="1"/>
  <c r="J117" i="4"/>
  <c r="J116" i="4"/>
  <c r="J115" i="4"/>
  <c r="J114" i="4"/>
  <c r="J113" i="4"/>
  <c r="J112"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J70" i="4"/>
  <c r="J69" i="4"/>
  <c r="J68" i="4"/>
  <c r="J67" i="4"/>
  <c r="J66" i="4"/>
  <c r="J65" i="4"/>
  <c r="J63" i="4"/>
  <c r="J62" i="4"/>
  <c r="J61" i="4"/>
  <c r="J60" i="4"/>
  <c r="E57" i="4"/>
  <c r="J56" i="4"/>
  <c r="E56" i="4"/>
  <c r="J55" i="4"/>
  <c r="E55" i="4"/>
  <c r="J53" i="4"/>
  <c r="D47" i="4"/>
  <c r="I45" i="4"/>
  <c r="C46" i="4"/>
  <c r="G44" i="4"/>
  <c r="D46" i="4"/>
  <c r="E46" i="4"/>
  <c r="F47" i="4"/>
  <c r="F46" i="4"/>
  <c r="I55" i="4" l="1"/>
  <c r="J59" i="4"/>
  <c r="E60" i="4"/>
  <c r="I60" i="4" s="1"/>
  <c r="J57" i="4"/>
  <c r="I57" i="4"/>
  <c r="E59" i="4"/>
  <c r="I59" i="4" s="1"/>
  <c r="G58" i="4"/>
  <c r="D130" i="4"/>
  <c r="E58" i="4"/>
  <c r="E54" i="4"/>
  <c r="I54" i="4" s="1"/>
  <c r="J54" i="4"/>
  <c r="I56" i="4"/>
  <c r="C130" i="4"/>
  <c r="D41" i="4"/>
  <c r="E41" i="4"/>
  <c r="G47" i="4"/>
  <c r="I47" i="4" s="1"/>
  <c r="G46" i="4"/>
  <c r="J118" i="4"/>
  <c r="C41" i="4"/>
  <c r="G39" i="4"/>
  <c r="F42" i="4"/>
  <c r="F41" i="4"/>
  <c r="D42" i="4"/>
  <c r="I40" i="4"/>
  <c r="J130" i="4" l="1"/>
  <c r="E130" i="4"/>
  <c r="I58" i="4"/>
  <c r="G42" i="4"/>
  <c r="I42" i="4" s="1"/>
  <c r="G41" i="4"/>
  <c r="K47" i="4"/>
  <c r="J42" i="4" s="1"/>
  <c r="I46" i="4"/>
  <c r="K46" i="4" s="1"/>
  <c r="J41" i="4" s="1"/>
  <c r="K42" i="4" l="1"/>
  <c r="G53" i="4" s="1"/>
  <c r="I41" i="4"/>
  <c r="K41" i="4" s="1"/>
  <c r="E11" i="4"/>
  <c r="D11" i="4" s="1"/>
  <c r="E14" i="4" l="1"/>
  <c r="D14" i="4" s="1"/>
  <c r="E13" i="4"/>
  <c r="D13" i="4" s="1"/>
  <c r="E12" i="4"/>
  <c r="D12" i="4" s="1"/>
  <c r="E10" i="4"/>
  <c r="D10" i="4" s="1"/>
  <c r="G130" i="4"/>
  <c r="I53" i="4"/>
  <c r="I13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100-000001000000}">
      <text>
        <r>
          <rPr>
            <sz val="10"/>
            <rFont val="Calibri"/>
            <family val="2"/>
            <charset val="238"/>
            <scheme val="minor"/>
          </rPr>
          <t xml:space="preserve">Vybrať z rozbaľovacieho zoznamu
</t>
        </r>
      </text>
    </comment>
    <comment ref="A7" authorId="0" shapeId="0" xr:uid="{00000000-0006-0000-0100-000002000000}">
      <text>
        <r>
          <rPr>
            <sz val="10"/>
            <rFont val="Calibri"/>
            <family val="2"/>
            <charset val="238"/>
            <scheme val="minor"/>
          </rPr>
          <t>Účel úhrady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00000000-0006-0000-0100-000003000000}">
      <text>
        <r>
          <rPr>
            <sz val="10"/>
            <rFont val="Calibri"/>
            <family val="2"/>
            <charset val="238"/>
            <scheme val="minor"/>
          </rPr>
          <t xml:space="preserve">Interné číslo účtovného dokladu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00000000-0006-0000-0100-000004000000}">
      <text>
        <r>
          <rPr>
            <sz val="10"/>
            <rFont val="Calibri"/>
            <family val="2"/>
            <charset val="238"/>
            <scheme val="minor"/>
          </rPr>
          <t xml:space="preserve">Číslo originálneho (externého) účtovného dokladu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00000000-0006-0000-0100-000005000000}">
      <text>
        <r>
          <rPr>
            <sz val="10"/>
            <rFont val="Calibri"/>
            <family val="2"/>
            <charset val="238"/>
            <scheme val="minor"/>
          </rPr>
          <t>Dátum skutočnej úhrady účtovného dokladu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00000000-0006-0000-0100-000006000000}">
      <text>
        <r>
          <rPr>
            <sz val="10"/>
            <rFont val="Calibri"/>
            <family val="2"/>
            <charset val="238"/>
            <scheme val="minor"/>
          </rPr>
          <t>Popis úhrady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0" shapeId="0" xr:uid="{00000000-0006-0000-0100-000007000000}">
      <text>
        <r>
          <rPr>
            <sz val="10"/>
            <rFont val="Calibri"/>
            <family val="2"/>
            <charset val="238"/>
            <scheme val="minor"/>
          </rPr>
          <t xml:space="preserve">IČO dodávateľa plnenia
Uviesť IČO dodávateľa.
V prípade zahraničného dodávateľa, ktorý nemá IČO, ostáva bunka nevyplnená.
</t>
        </r>
      </text>
    </comment>
    <comment ref="G7" authorId="0" shapeId="0" xr:uid="{00000000-0006-0000-0100-000008000000}">
      <text>
        <r>
          <rPr>
            <sz val="10"/>
            <rFont val="Calibri"/>
            <family val="2"/>
            <charset val="238"/>
            <scheme val="minor"/>
          </rPr>
          <t>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(nie zväz, nie asociácia a pod.).</t>
        </r>
      </text>
    </comment>
    <comment ref="H7" authorId="0" shapeId="0" xr:uid="{00000000-0006-0000-0100-000009000000}">
      <text>
        <r>
          <rPr>
            <sz val="10"/>
            <rFont val="Calibri"/>
            <family val="2"/>
            <charset val="238"/>
            <scheme val="minor"/>
          </rPr>
          <t>Skutočne uhradená suma
(uhradená alebo refundovaná zo samostatného bankového účtu)
Uviesť skutočne uhradenú sumu s presnosťou na dve desatinné miesta. Sumy je potrebné uvádzať presne (ako na faktúre), nielen približne.</t>
        </r>
      </text>
    </comment>
    <comment ref="I7" authorId="0" shapeId="0" xr:uid="{00000000-0006-0000-0100-00000A000000}">
      <text>
        <r>
          <rPr>
            <sz val="10"/>
            <rFont val="Calibri"/>
            <family val="2"/>
            <charset val="238"/>
            <scheme val="minor"/>
          </rPr>
          <t>Analytický kód
1 = šport mládeže do 23 rokov (cez kluby)
2 = talentovaní športovci
3 = športová reprezentácia
4 = správa a prevádzka
99 = spolufinancovanie (výlučne v prípade dotácie, pri ktorej bola zmluvne určená povinnosť spolufinancovania) 
TOTO SA NETÝKA: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04" authorId="0" shapeId="0" xr:uid="{00000000-0006-0000-0400-000001000000}">
      <text>
        <r>
          <rPr>
            <sz val="10"/>
            <rFont val="Calibri"/>
            <family val="2"/>
            <charset val="238"/>
            <scheme val="minor"/>
          </rPr>
          <t xml:space="preserve">Účel úhrady
Vybrať z rozbaľovacieho zoznamu, inak formulár nebude správne vyhodnocovať vyúčtovanie.
POZOR:
Doklady vkladať v poradí jednotlivých účelov. Uvádzať NÁZOV účelu/podujatia na všetky doklady ktorých sa to týka.
</t>
        </r>
      </text>
    </comment>
    <comment ref="B104" authorId="0" shapeId="0" xr:uid="{00000000-0006-0000-0400-000002000000}">
      <text>
        <r>
          <rPr>
            <sz val="10"/>
            <rFont val="Calibri"/>
            <family val="2"/>
            <charset val="238"/>
            <scheme val="minor"/>
          </rPr>
          <t xml:space="preserve">Interné číslo účtovného dokladu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104" authorId="0" shapeId="0" xr:uid="{00000000-0006-0000-0400-000003000000}">
      <text>
        <r>
          <rPr>
            <sz val="10"/>
            <rFont val="Calibri"/>
            <family val="2"/>
            <charset val="238"/>
            <scheme val="minor"/>
          </rPr>
          <t xml:space="preserve">Číslo originálneho (externého) účtovného dokladu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104" authorId="0" shapeId="0" xr:uid="{00000000-0006-0000-0400-000004000000}">
      <text>
        <r>
          <rPr>
            <sz val="10"/>
            <rFont val="Calibri"/>
            <family val="2"/>
            <charset val="238"/>
            <scheme val="minor"/>
          </rPr>
          <t xml:space="preserve">Dátum skutočnej úhrady účtovného dokladu
Uviesť dátum, kedy bola platba zrealizovaná bankou (úhrada z bankového účtu), alebo vyplatená v hotovosti (úhrada pokladničného dokladu) priamym realizátorom (klubom, športovcom, trénerom, NŠZ). 
Pri refundáciách uveďte vždy pôvodný dátum úhrady priamym realizátorom (klubom, športovcom, trénerom).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
</t>
        </r>
      </text>
    </comment>
    <comment ref="E104" authorId="0" shapeId="0" xr:uid="{00000000-0006-0000-0400-000005000000}">
      <text>
        <r>
          <rPr>
            <sz val="10"/>
            <rFont val="Calibri"/>
            <family val="2"/>
            <charset val="238"/>
            <scheme val="minor"/>
          </rPr>
          <t xml:space="preserve">Dátum refundácie účtovného dokladu
Refundácia je úhrada výdavkov z účtu prijímateľa na účet priameho realizátora (klubu, športovca, trénera).
Uviesť dátum, kedy bola platba zrealizovaná bankou (úhrada z bankového účtu), alebo vyplatená v hotovosti (úhrada pokladničného dokladu).
Pri refundáciách je to rovnako dátum prevodu zo samostatného účtu prijímateľa alebo dátum na pokladničnom doklade.
V prípade, ak ste uhrádzali výdavky zo svojho vlastného/iného účtu a následne  previedli finančné prostriedky zo samostatného účtu na vlastný, uvádzate dátum úhrady (zo samostatného účtu).
POZOR:
- neuvádzať dátum zadania príkazu na úhradu,
- neuvádzať dátum splatnosti/vystavenia/zdaniteľného plnenia faktúry,
- dátum skutočnej úhrady nesmie byť neskorší ako termín použitia.
</t>
        </r>
      </text>
    </comment>
    <comment ref="F104" authorId="0" shapeId="0" xr:uid="{00000000-0006-0000-0400-000006000000}">
      <text>
        <r>
          <rPr>
            <sz val="10"/>
            <rFont val="Calibri"/>
            <family val="2"/>
            <charset val="238"/>
            <scheme val="minor"/>
          </rPr>
          <t xml:space="preserve">Popis úhrady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31.12.2023.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6/2023), dáta a pod.
POZOR:
Zálohové platby (iba ak sú písomne zmluvne dohodnuté s dodávateľom) za to isté plnenie uvádzať v riadkoch pod sebou. Ako poslednú uviesť vyúčtovaciu platbu.
Vratky (vrátené sumy poskytovateľovi) neuvádzať ani kladným ani záporným číslom.
</t>
        </r>
      </text>
    </comment>
    <comment ref="G104" authorId="0" shapeId="0" xr:uid="{00000000-0006-0000-0400-000007000000}">
      <text>
        <r>
          <rPr>
            <sz val="10"/>
            <rFont val="Calibri"/>
            <family val="2"/>
            <charset val="238"/>
            <scheme val="minor"/>
          </rPr>
          <t xml:space="preserve">IČO dodávateľa plnenia
Uviesť IČO dodávateľa.
V prípade zahraničného dodávateľa, ktorý nemá IČO, ostáva bunka nevyplnená.
</t>
        </r>
      </text>
    </comment>
    <comment ref="H104" authorId="0" shapeId="0" xr:uid="{00000000-0006-0000-0400-000008000000}">
      <text>
        <r>
          <rPr>
            <sz val="10"/>
            <rFont val="Calibri"/>
            <family val="2"/>
            <charset val="238"/>
            <scheme val="minor"/>
          </rPr>
          <t xml:space="preserve">Dodávateľ plnenia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POZOR:
Dodávateľom plnenia nemôže byť nikdy prijímateľ prostriedkov (nie zväz, nie asociácia a pod.).
</t>
        </r>
      </text>
    </comment>
    <comment ref="I104" authorId="0" shapeId="0" xr:uid="{00000000-0006-0000-0400-000009000000}">
      <text>
        <r>
          <rPr>
            <sz val="10"/>
            <rFont val="Calibri"/>
            <family val="2"/>
            <charset val="238"/>
            <scheme val="minor"/>
          </rPr>
          <t xml:space="preserve">Skutočne uhradená suma
(uhradená alebo refundovaná zo samostatného bankového účtu)
Uviesť skutočne uhradenú sumu s presnosťou na dve desatinné miesta. Sumy je potrebné uvádzať presne (ako na faktúre), nielen približne.
</t>
        </r>
      </text>
    </comment>
    <comment ref="J104" authorId="0" shapeId="0" xr:uid="{00000000-0006-0000-0400-00000A000000}">
      <text>
        <r>
          <rPr>
            <sz val="10"/>
            <rFont val="Calibri"/>
            <family val="2"/>
            <charset val="238"/>
            <scheme val="minor"/>
          </rPr>
          <t xml:space="preserve">Analytický kód (je ho potrebné vždy zadať výberom zo zoznamu)
PRE PRÍSPEVOK UZNANÉMU ŠPORTU
1 = šport mládeže do 23 rokov (cez kluby)
2 = talentovaní športovci
3 = športová reprezentácia
4 = správa a prevádzka
5  = iné (ostatná športová činnosť, vrátane kapitálových transferov z PUŠ) 
Analytický kód
PRE OSTATNÉ FINANČNÉ PROSTRIEDKY
10 = ostatné účely
99 = spolufinancovanie (výlučne iba ak bola zmluvne určená povinnosť spolufinancovania)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K1" authorId="0" shapeId="0" xr:uid="{00000000-0006-0000-0600-000001000000}">
      <text>
        <r>
          <rPr>
            <sz val="10"/>
            <rFont val="Calibri"/>
            <family val="2"/>
            <charset val="238"/>
            <scheme val="minor"/>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<sst xmlns="http://schemas.openxmlformats.org/spreadsheetml/2006/main" count="5371" uniqueCount="2217">
  <si>
    <t>Usmernenie k priebežnému čerpaniu a vyúčtovaniu finančných prostriedkov poskytnutých v roku 2023</t>
  </si>
  <si>
    <t>Základné pokyny</t>
  </si>
  <si>
    <r>
      <rPr>
        <b/>
        <sz val="11"/>
        <rFont val="Arial"/>
        <family val="2"/>
        <charset val="238"/>
      </rPr>
      <t>1.</t>
    </r>
    <r>
      <rPr>
        <sz val="11"/>
        <rFont val="Arial"/>
        <family val="2"/>
        <charset val="238"/>
      </rPr>
      <t xml:space="preserve"> Vložiť údaje do hárkov "Príjmy" a "Doklady".</t>
    </r>
  </si>
  <si>
    <r>
      <rPr>
        <b/>
        <sz val="11"/>
        <rFont val="Arial"/>
        <family val="2"/>
        <charset val="238"/>
      </rPr>
      <t>2.</t>
    </r>
    <r>
      <rPr>
        <sz val="11"/>
        <rFont val="Arial"/>
        <family val="2"/>
        <charset val="238"/>
      </rPr>
      <t xml:space="preserve"> Skontrolovať hárky "Doklady" a "Spolu".</t>
    </r>
  </si>
  <si>
    <r>
      <rPr>
        <b/>
        <sz val="11"/>
        <rFont val="Arial"/>
        <family val="2"/>
        <charset val="238"/>
      </rPr>
      <t>3.</t>
    </r>
    <r>
      <rPr>
        <sz val="11"/>
        <rFont val="Arial"/>
        <family val="2"/>
        <charset val="238"/>
      </rPr>
      <t xml:space="preserve"> Po kontrole odoslať elektronickú verziu formuláru na adresu </t>
    </r>
    <r>
      <rPr>
        <b/>
        <sz val="11"/>
        <rFont val="Arial"/>
        <family val="2"/>
        <charset val="238"/>
      </rPr>
      <t>ziadosti.sport@minedu.sk</t>
    </r>
    <r>
      <rPr>
        <sz val="11"/>
        <rFont val="Arial"/>
        <family val="2"/>
        <charset val="238"/>
      </rPr>
      <t>.</t>
    </r>
  </si>
  <si>
    <r>
      <rPr>
        <b/>
        <sz val="11"/>
        <rFont val="Arial"/>
        <family val="2"/>
        <charset val="238"/>
      </rPr>
      <t>4.</t>
    </r>
    <r>
      <rPr>
        <sz val="11"/>
        <rFont val="Arial"/>
        <family val="2"/>
        <charset val="238"/>
      </rPr>
      <t xml:space="preserve"> Vyplniť hárok  "Avízo - vratka" (len Prijímatelia, ktorí nevyčerpali celú sumu).</t>
    </r>
  </si>
  <si>
    <r>
      <rPr>
        <b/>
        <sz val="11"/>
        <rFont val="Arial"/>
        <family val="2"/>
        <charset val="238"/>
      </rPr>
      <t>5.</t>
    </r>
    <r>
      <rPr>
        <sz val="11"/>
        <rFont val="Arial"/>
        <family val="2"/>
        <charset val="238"/>
      </rPr>
      <t xml:space="preserve"> </t>
    </r>
    <r>
      <rPr>
        <b/>
        <sz val="11"/>
        <rFont val="Arial"/>
        <family val="2"/>
        <charset val="238"/>
      </rPr>
      <t>Vytlačiť hárky</t>
    </r>
    <r>
      <rPr>
        <sz val="11"/>
        <rFont val="Arial"/>
        <family val="2"/>
        <charset val="238"/>
      </rPr>
      <t xml:space="preserve"> "Spolu", "Doklady", "Avízo - vratka".</t>
    </r>
  </si>
  <si>
    <r>
      <rPr>
        <b/>
        <sz val="11"/>
        <rFont val="Arial"/>
        <family val="2"/>
        <charset val="238"/>
      </rPr>
      <t>6.</t>
    </r>
    <r>
      <rPr>
        <sz val="11"/>
        <rFont val="Arial"/>
        <family val="2"/>
        <charset val="238"/>
      </rPr>
      <t xml:space="preserve"> Dopísať do hárku "Spolu" dátum a čas odoslania elektronickej verzie formuláru vyúčtovania.</t>
    </r>
  </si>
  <si>
    <r>
      <rPr>
        <b/>
        <sz val="11"/>
        <rFont val="Arial"/>
        <family val="2"/>
        <charset val="238"/>
      </rPr>
      <t>7.</t>
    </r>
    <r>
      <rPr>
        <sz val="11"/>
        <rFont val="Arial"/>
        <family val="2"/>
        <charset val="238"/>
      </rPr>
      <t xml:space="preserve"> </t>
    </r>
    <r>
      <rPr>
        <b/>
        <sz val="11"/>
        <rFont val="Arial"/>
        <family val="2"/>
        <charset val="238"/>
      </rPr>
      <t>Podpísať</t>
    </r>
    <r>
      <rPr>
        <sz val="11"/>
        <rFont val="Arial"/>
        <family val="2"/>
        <charset val="238"/>
      </rPr>
      <t xml:space="preserve"> </t>
    </r>
    <r>
      <rPr>
        <b/>
        <sz val="11"/>
        <rFont val="Arial"/>
        <family val="2"/>
        <charset val="238"/>
      </rPr>
      <t>všetky hárky štatutárnym zástupcom</t>
    </r>
    <r>
      <rPr>
        <sz val="11"/>
        <rFont val="Arial"/>
        <family val="2"/>
        <charset val="238"/>
      </rPr>
      <t xml:space="preserve"> a kontrolórom športovej organizácie v prípade, ak je zriadený podľa  § 10 ods. 1 Zákona č. 440/2015 Z. z.  o športe a o zmene a doplnení niektorých zákonov v znení neskorších predpisov (v súlade so stanovami), prípadne podľa pokynov na hárku.   </t>
    </r>
  </si>
  <si>
    <r>
      <rPr>
        <b/>
        <sz val="11"/>
        <rFont val="Arial"/>
        <family val="2"/>
        <charset val="238"/>
      </rPr>
      <t>8.</t>
    </r>
    <r>
      <rPr>
        <sz val="11"/>
        <rFont val="Arial"/>
        <family val="2"/>
        <charset val="238"/>
      </rPr>
      <t xml:space="preserve"> Odoslať formulár vyúčtovania (hárky "Doklady", "Spolu" a "Avízo - vratka") v listinnej podobe na adresu: </t>
    </r>
    <r>
      <rPr>
        <b/>
        <sz val="11"/>
        <rFont val="Arial"/>
        <family val="2"/>
        <charset val="238"/>
      </rPr>
      <t>MŠVVaŠ SR, sekcia športu, Stromová 1, 813 30  Bratislava</t>
    </r>
    <r>
      <rPr>
        <sz val="11"/>
        <rFont val="Arial"/>
        <family val="2"/>
        <charset val="238"/>
      </rPr>
      <t>.</t>
    </r>
  </si>
  <si>
    <t>Pri vypĺňaní odporúčame použiť hárok „Príklady“, v ktorom sú vysvetlené najčastejšie druhy výdavkov. Pomôže v prípade, ak si nie ste istí, ako uviesť určitý typ výdavku.</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</si>
  <si>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má prijímateľ finančných prostriedkov zo štátneho rozpočtu (ďalej len „prijímateľ“)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príspevok uznanému športu,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xml:space="preserve">:
a) KLUB - nezverejňuje priebežné prijatie a čerpanie poskytnutých prostriedkov z príspevku uznanému športu, nakoľko tieto položky sú priebežne zverejňované prijímateľom,
b) prijímateľ zverejňuje v hárku „Doklady“ refundované sumy klubu ako samostatné položky podľa konkrétneho účelu, pričom okrem sumy a účelu uvedie ako „Dodávateľa plnenia“ názov klubu aj konečného dodávateľa tovarov a služieb,
c) prijímateľ - vyúčtovanie prostriedkov za aktuálny rok voči MŠVVaŠ SR sa predkladá rovnako ako v predchádzajúcom prípade.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</si>
  <si>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prostriedkov zo štátneho rozpočtu, 
d) SPV uvádza vo formulári vyúčtovanie finančných prostriedkov za aktuálny rok prostriedky poskytnuté samotnému SPV a subjekty združené v SPV v rovnakej forme a štruktúre ako SPV (viď hárok "Príklady"). Podľa zmluvy na aktuálny rok subjekty združené v SPV posielajú vyúčtovanie priamo MŠVVaŠ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</si>
  <si>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zákonom a v zmluve/dodatku k zmluve o poskytnutí Finančných prostriedkov (ďalej len „Zmluva“).</t>
    </r>
  </si>
  <si>
    <r>
      <rPr>
        <b/>
        <sz val="10"/>
        <rFont val="Arial"/>
        <family val="2"/>
        <charset val="238"/>
      </rPr>
      <t>(2)</t>
    </r>
    <r>
      <rPr>
        <sz val="10"/>
        <rFont val="Arial"/>
        <family val="2"/>
        <charset val="238"/>
      </rPr>
      <t xml:space="preserve"> Prijímateľ Finančných prostriedkov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a jeho pravidelnou aktualizáciou, vrátane oznámenia tejto webovej adresy ministerstvu, si túto povinnosť splníte.</t>
    </r>
  </si>
  <si>
    <r>
      <rPr>
        <b/>
        <sz val="10"/>
        <rFont val="Arial"/>
        <family val="2"/>
        <charset val="238"/>
      </rPr>
      <t>(3)</t>
    </r>
    <r>
      <rPr>
        <sz val="10"/>
        <rFont val="Arial"/>
        <family val="2"/>
        <charset val="238"/>
      </rPr>
      <t xml:space="preserve"> Tento formulár obsahuje údaje o sumách a účeloch Finančných prostriedkov uvedených v Zmluve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</si>
  <si>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01.01.2023 do 31.12.2023.</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</si>
  <si>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</si>
  <si>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(6)</t>
    </r>
    <r>
      <rPr>
        <sz val="10"/>
        <rFont val="Arial"/>
        <family val="2"/>
        <charset val="238"/>
      </rPr>
      <t> Formulár si uložte vo vašom počítači. V akomkoľvek hárku vypĺňate len žlté polia. V prípade nezrovnalostí alebo problémov pri vypĺňaní sa obráťte na zamestnancov sekcie športu MŠVVaŠ SR.</t>
    </r>
  </si>
  <si>
    <r>
      <rPr>
        <b/>
        <sz val="10"/>
        <rFont val="Arial"/>
        <family val="2"/>
        <charset val="238"/>
      </rPr>
      <t>(7)</t>
    </r>
    <r>
      <rPr>
        <sz val="10"/>
        <rFont val="Arial"/>
        <family val="2"/>
        <charset val="238"/>
      </rPr>
      <t> V hárku „</t>
    </r>
    <r>
      <rPr>
        <b/>
        <sz val="10"/>
        <rFont val="Arial"/>
        <family val="2"/>
        <charset val="238"/>
      </rPr>
      <t>Doklady</t>
    </r>
    <r>
      <rPr>
        <sz val="10"/>
        <rFont val="Arial"/>
        <family val="2"/>
        <charset val="238"/>
      </rPr>
      <t>“ vyberte zo zoznamu svoju organizáciu („Prijímateľ Finančných prostriedkov“).</t>
    </r>
  </si>
  <si>
    <r>
      <rPr>
        <b/>
        <sz val="10"/>
        <rFont val="Arial"/>
        <family val="2"/>
        <charset val="238"/>
      </rPr>
      <t>(8)</t>
    </r>
    <r>
      <rPr>
        <sz val="10"/>
        <rFont val="Arial"/>
        <family val="2"/>
        <charset val="238"/>
      </rPr>
      <t xml:space="preserve"> Do polí riadkov 107 až 3000 vložte postupne vyúčtovacie údaje (polia zmenia farbu na žltú). Údaje v stĺpcoch B až H je možné vyplniť aj vložením údajov z iného hárku .xls, alebo z iného zdroja (CTRL+C, CTRL+V). </t>
    </r>
    <r>
      <rPr>
        <b/>
        <sz val="10"/>
        <rFont val="Arial"/>
        <family val="2"/>
        <charset val="238"/>
      </rPr>
      <t>Údaje v stĺpci A nie je možné vyplniť kopírovaním z iného zdroja, ale je potrebné vybrať ich z ponúkaného zoznamu. Pri nedodržaní tohto upozornenia sa poruší funkčnosť formulára a takéto vyúčtovanie nebude akceptované.</t>
    </r>
  </si>
  <si>
    <r>
      <rPr>
        <b/>
        <sz val="10"/>
        <rFont val="Arial"/>
        <family val="2"/>
        <charset val="238"/>
      </rPr>
      <t>(9)</t>
    </r>
    <r>
      <rPr>
        <sz val="10"/>
        <rFont val="Arial"/>
        <family val="2"/>
        <charset val="238"/>
      </rPr>
      <t xml:space="preserve"> Pri vkladaní údajov ako pomôcky </t>
    </r>
    <r>
      <rPr>
        <b/>
        <sz val="10"/>
        <rFont val="Arial"/>
        <family val="2"/>
        <charset val="238"/>
      </rPr>
      <t>použite komentáre</t>
    </r>
    <r>
      <rPr>
        <sz val="10"/>
        <rFont val="Arial"/>
        <family val="2"/>
        <charset val="238"/>
      </rPr>
      <t>, ktoré sa zobrazia, keď podržíte kurzor myši nad bunkami označenými malými červenými trojuholníčkami v záhlaví stĺpcov.</t>
    </r>
  </si>
  <si>
    <r>
      <rPr>
        <b/>
        <sz val="10"/>
        <rFont val="Arial"/>
        <family val="2"/>
        <charset val="238"/>
      </rPr>
      <t>(10)</t>
    </r>
    <r>
      <rPr>
        <sz val="10"/>
        <rFont val="Arial"/>
        <family val="2"/>
        <charset val="238"/>
      </rPr>
      <t xml:space="preserve"> Pri vkladaní údajov </t>
    </r>
    <r>
      <rPr>
        <b/>
        <sz val="10"/>
        <rFont val="Arial"/>
        <family val="2"/>
        <charset val="238"/>
      </rPr>
      <t>uvádzajte plné výrazy</t>
    </r>
    <r>
      <rPr>
        <sz val="10"/>
        <rFont val="Arial"/>
        <family val="2"/>
        <charset val="238"/>
      </rPr>
      <t xml:space="preserve">, nie skratky (napr. namiesto DPC  treba uviesť „dohoda o pracovnej činnosti“). V nevyhnutnom prípade používajte skratky podľa zoznamu v hárku </t>
    </r>
    <r>
      <rPr>
        <b/>
        <sz val="10"/>
        <rFont val="Arial"/>
        <family val="2"/>
        <charset val="238"/>
      </rPr>
      <t>"Skratky"</t>
    </r>
    <r>
      <rPr>
        <sz val="10"/>
        <rFont val="Arial"/>
        <family val="2"/>
        <charset val="238"/>
      </rPr>
      <t xml:space="preserve">, ktorý si môžete rozšíriť o vlastné skratky (je potrebné ich doplniť do príslušnej tabuľky). V stĺpci "Dodávateľ plnenia" nie je prípustné používať skratky, okrem skratiek, ktoré sú v oficiálnom názve subjektu.
</t>
    </r>
    <r>
      <rPr>
        <b/>
        <sz val="10"/>
        <rFont val="Arial"/>
        <family val="2"/>
        <charset val="238"/>
      </rPr>
      <t>Vyhnite sa prehnanému používaniu skratiek</t>
    </r>
    <r>
      <rPr>
        <sz val="10"/>
        <rFont val="Arial"/>
        <family val="2"/>
        <charset val="238"/>
      </rPr>
      <t>, ktoré nie sú bežne zaužívané,</t>
    </r>
    <r>
      <rPr>
        <b/>
        <sz val="10"/>
        <rFont val="Arial"/>
        <family val="2"/>
        <charset val="238"/>
      </rPr>
      <t xml:space="preserve"> vyúčtovanie sa tak stáva neprehľadným. </t>
    </r>
    <r>
      <rPr>
        <b/>
        <sz val="10"/>
        <rFont val="Arial"/>
        <family val="2"/>
        <charset val="238"/>
      </rPr>
      <t>Poskytovateľ môže vrátiť neprehľadné vyúčtovanie na prepracovanie.</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</si>
  <si>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V prípade, ak sa daná možnosť vo výbere nenachádza, zadajte voľný text (výstižný s presnou špecifikáciou plnenia).</t>
    </r>
  </si>
  <si>
    <r>
      <rPr>
        <b/>
        <sz val="10"/>
        <rFont val="Arial"/>
        <family val="2"/>
        <charset val="238"/>
      </rPr>
      <t>(12)</t>
    </r>
    <r>
      <rPr>
        <sz val="10"/>
        <rFont val="Arial"/>
        <family val="2"/>
        <charset val="238"/>
      </rPr>
      <t xml:space="preserve"> Vo vyúčtovaní Finančných prostriedkov môžu byť uvedené len doklady uhradené s dátumom od 01.01.2023 do 31.12.2023, resp. s dátumom, ktorý bol uvedený v zmluve/dodatku k zmluve o poskytnutí Finančných prostriedkov ako termín pre ich použitie. Rovnako to platí aj pre príspevky klubom a subjektom, napr. v prípade príspevku SPV, Slovenskému rýchlokorčuliarskemu zväzu atď, to znamená, že aj kluby a subjekty musia použiť prostriedky v termíne od 01.01.2023 do 31.12.2023, resp. v termíne, ktorý bol uvedený v zmluve/dodatku k zmluve o poskytnutí Finančných prostriedkov. Pri investíciách (kapitálové transfery) je termín použitia príspevku od 01.01.2023 do 31.03.2024. </t>
    </r>
    <r>
      <rPr>
        <b/>
        <sz val="10"/>
        <rFont val="Arial"/>
        <family val="2"/>
        <charset val="238"/>
      </rPr>
      <t>Pri vyúčtovaní kapitálových transferov je</t>
    </r>
    <r>
      <rPr>
        <sz val="10"/>
        <rFont val="Arial"/>
        <family val="2"/>
        <charset val="238"/>
      </rPr>
      <t xml:space="preserve"> </t>
    </r>
    <r>
      <rPr>
        <b/>
        <sz val="10"/>
        <rFont val="Arial"/>
        <family val="2"/>
        <charset val="238"/>
      </rPr>
      <t>nevyhnutné priložiť  k vyúčtovaniu aj kópie faktúr vrátane ich príloh, kópie výpisov z účtu o úhrade faktúr, zmluvy a dodatky uzatvorené s dodávateľmi vrátane príloh, prípadne ďalšie dokumenty/doklady nevyhnutné na posúdenie oprávnenosti a preukázateľnosti výdavkov.</t>
    </r>
  </si>
  <si>
    <r>
      <rPr>
        <b/>
        <sz val="10"/>
        <color rgb="FFFF0000"/>
        <rFont val="Arial"/>
        <family val="2"/>
        <charset val="238"/>
      </rPr>
      <t xml:space="preserve">Upozornenie: </t>
    </r>
    <r>
      <rPr>
        <sz val="10"/>
        <color rgb="FFFF0000"/>
        <rFont val="Arial"/>
        <family val="2"/>
        <charset val="238"/>
      </rPr>
      <t xml:space="preserve">V prípadoch, </t>
    </r>
    <r>
      <rPr>
        <sz val="10"/>
        <color rgb="FFFF0000"/>
        <rFont val="Arial"/>
        <family val="2"/>
        <charset val="238"/>
      </rPr>
      <t>ak podľa zmluvy/dodatku k zmluve je  umožnené čerpať Finančné prostriedky, poskytnuté ako bežný transfer po 31.07.2023, v termíne do 31.03.2024, je to s výni</t>
    </r>
    <r>
      <rPr>
        <sz val="10"/>
        <color rgb="FFFF0000"/>
        <rFont val="Arial"/>
        <family val="2"/>
        <charset val="238"/>
      </rPr>
      <t>mkou miezd, platov, služobných príjmov a ostatných osobných vyrovnaní a odmien vyplácaných na základe dohôd o prácach vykonávaných mimo pracovného pomeru, ktoré sa považujú za oprávnené, ak sú viazané k obdobiu do 31.12.2023 a zároveň sú uhradené do 28. februára 2024.</t>
    </r>
  </si>
  <si>
    <r>
      <rPr>
        <b/>
        <sz val="10"/>
        <rFont val="Arial"/>
        <family val="2"/>
        <charset val="238"/>
      </rPr>
      <t>(13)</t>
    </r>
    <r>
      <rPr>
        <sz val="10"/>
        <rFont val="Arial"/>
        <family val="2"/>
        <charset val="238"/>
      </rPr>
      <t xml:space="preserve"> Vyúčtovávané sumy vkladajte s presnosťou na dve desatinné miesta.</t>
    </r>
  </si>
  <si>
    <r>
      <rPr>
        <b/>
        <sz val="10"/>
        <rFont val="Arial"/>
        <family val="2"/>
        <charset val="238"/>
      </rPr>
      <t>(14)</t>
    </r>
    <r>
      <rPr>
        <sz val="10"/>
        <rFont val="Arial"/>
        <family val="2"/>
        <charset val="238"/>
      </rPr>
      <t> V prípade inej meny ako euro, sumu na účtovnom doklade (napr. na faktúre) prepočítajte na eurá podľa kurzu na účtovnom doklade, resp. aktuálnym kurzom NBS ku dňu realizácie platby. V prípade doloženia faktúr (dokladov) za kapitálové výdavky je potrebné doložiť faktúru (doklad), na ktorej je uvedený kurz a dátum kurzu, podľa ktorého je suma prepočítaná, a zároveň uvedená aj samotná prepočítaná suma.</t>
    </r>
  </si>
  <si>
    <r>
      <rPr>
        <b/>
        <sz val="10"/>
        <rFont val="Arial"/>
        <family val="2"/>
        <charset val="238"/>
      </rPr>
      <t>(15)</t>
    </r>
    <r>
      <rPr>
        <sz val="10"/>
        <rFont val="Arial"/>
        <family val="2"/>
        <charset val="238"/>
      </rPr>
      <t xml:space="preserve"> Je dôležité vyplniť všetky bunky v každom riadku. Prázdne bunky nie sú prípustné. Výnimku tvorí úvodný riadok k danej aktivite s presnou kvantifikáciou akcie/podujatia/súťaže/konferencie/školenia.</t>
    </r>
  </si>
  <si>
    <r>
      <rPr>
        <b/>
        <sz val="10"/>
        <rFont val="Arial"/>
        <family val="2"/>
        <charset val="238"/>
      </rPr>
      <t>(16)</t>
    </r>
    <r>
      <rPr>
        <sz val="10"/>
        <rFont val="Arial"/>
        <family val="2"/>
        <charset val="238"/>
      </rPr>
      <t xml:space="preserve"> Pri vyúčtovávaní pracovnej cesty: vyúčtovanie pracovnej cesty (majstrovstvá sveta, sústredenie, školenie, podujatie, súťaž, konferencia, iná akcia) pozostáva z položiek, ktoré vyplývajú zo zákona č. 283/2002 Z. z. o cestovných náhradách.</t>
    </r>
    <r>
      <rPr>
        <b/>
        <sz val="10"/>
        <rFont val="Arial"/>
        <family val="2"/>
        <charset val="238"/>
      </rPr>
      <t xml:space="preserve"> Prípadný materiál/služba zakúpený/á na pracovnej ceste sa zúčtuje ako samostatná položka (nie je súčasťou vyúčtovania pracovnej cesty).</t>
    </r>
  </si>
  <si>
    <r>
      <rPr>
        <b/>
        <sz val="10"/>
        <rFont val="Arial"/>
        <family val="2"/>
        <charset val="238"/>
      </rPr>
      <t>(17)</t>
    </r>
    <r>
      <rPr>
        <sz val="10"/>
        <rFont val="Arial"/>
        <family val="2"/>
        <charset val="238"/>
      </rPr>
      <t xml:space="preserve"> Nakoľko elektronická forma vyúčtovania bude zverejnená na internete, pri </t>
    </r>
    <r>
      <rPr>
        <b/>
        <sz val="10"/>
        <rFont val="Arial"/>
        <family val="2"/>
        <charset val="238"/>
      </rPr>
      <t>osobných nákladoch</t>
    </r>
    <r>
      <rPr>
        <sz val="10"/>
        <rFont val="Arial"/>
        <family val="2"/>
        <charset val="238"/>
      </rPr>
      <t xml:space="preserve"> neuvádzajte mená osôb, ale „osoba 1“, „osoba 2“, „osoba 3“, atď. Pokiaľ jednej osobe boli prostriedky poskytnuté viackrát, tejto osobe je potrebné v stĺpci "Dodávateľ plnenia" uvádzať vždy to isté označenie.</t>
    </r>
  </si>
  <si>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</si>
  <si>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</si>
  <si>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(20)</t>
    </r>
    <r>
      <rPr>
        <sz val="10"/>
        <rFont val="Arial"/>
        <family val="2"/>
        <charset val="238"/>
      </rPr>
      <t xml:space="preserve"> Vyúčtovacie údaje sú spracovávané a analyzované automaticky v priebehu ich vkladania a je možné prezerať ich v hárku „</t>
    </r>
    <r>
      <rPr>
        <b/>
        <sz val="10"/>
        <rFont val="Arial"/>
        <family val="2"/>
        <charset val="238"/>
      </rPr>
      <t>Spolu</t>
    </r>
    <r>
      <rPr>
        <sz val="10"/>
        <rFont val="Arial"/>
        <family val="2"/>
        <charset val="238"/>
      </rPr>
      <t xml:space="preserve">“. Formulár automaticky vyhodnocuje čerpanie Finančných prostriedkov (analytický kód 1, 2, 3, 4, 5 a 10).
Poznámka: 
V prípade, ak je v zmluve uvedená povinnosť spolufinancovania (napr. pri kapitálových výdavkoch na infraštruktúru národného významu), tak formulár vyhodnocuje aj sumu spolufinancovania (analytický kód 99).
</t>
    </r>
    <r>
      <rPr>
        <b/>
        <sz val="10"/>
        <rFont val="Arial"/>
        <family val="2"/>
        <charset val="238"/>
      </rPr>
      <t>Upozornenie:</t>
    </r>
    <r>
      <rPr>
        <sz val="10"/>
        <rFont val="Arial"/>
        <family val="2"/>
        <charset val="238"/>
      </rPr>
      <t xml:space="preserve">
</t>
    </r>
    <r>
      <rPr>
        <b/>
        <sz val="10"/>
        <color rgb="FFFF0000"/>
        <rFont val="Arial"/>
        <family val="2"/>
        <charset val="238"/>
      </rPr>
      <t>Do hárku „Spolu“ nerobte žiadne zásahy (dôsledok nedodržania: znefunkčnenie automatického vyhodnocovania), takéto vyúčtovanie nebude akceptované.</t>
    </r>
  </si>
  <si>
    <r>
      <rPr>
        <b/>
        <sz val="10"/>
        <rFont val="Arial"/>
        <family val="2"/>
        <charset val="238"/>
      </rPr>
      <t>(21)</t>
    </r>
    <r>
      <rPr>
        <sz val="10"/>
        <rFont val="Arial"/>
        <family val="2"/>
        <charset val="238"/>
      </rPr>
      <t xml:space="preserve"> Pred tlačou</t>
    </r>
  </si>
  <si>
    <r>
      <rPr>
        <sz val="10"/>
        <rFont val="Arial"/>
        <family val="2"/>
        <charset val="238"/>
      </rPr>
      <t>a) </t>
    </r>
    <r>
      <rPr>
        <b/>
        <sz val="10"/>
        <rFont val="Arial"/>
        <family val="2"/>
        <charset val="238"/>
      </rPr>
      <t>nastavte počet strán</t>
    </r>
    <r>
      <rPr>
        <sz val="10"/>
        <rFont val="Arial"/>
        <family val="2"/>
        <charset val="238"/>
      </rPr>
      <t>, ktoré budete tlačiť (dôsledok nedodržania: budete zbytočne tlačiť viac ako 80 strán, nakoľko automaticky je nastavená tlač všetkých 3 000 pripravených formátovaných riadkov, čo je cca 250 strán),</t>
    </r>
  </si>
  <si>
    <t>b) skontrolujte identifikačné údaje o vašej organizácii (v prípade potreby zmeny identifikačných údajov organizácie kontaktujte zamestnancov sekcie športu MŠVVaŠ SR).</t>
  </si>
  <si>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ziadosti.sport@minedu.sk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formulár predpísanou formou na predpísanú adresu.
</t>
    </r>
  </si>
  <si>
    <t>DÔLEŽITÉ UPOZORNENIA</t>
  </si>
  <si>
    <r>
      <rPr>
        <sz val="10"/>
        <rFont val="Arial"/>
        <family val="2"/>
        <charset val="238"/>
      </rPr>
      <t xml:space="preserve">Poskytovanie preddavkov z finančných prostriedkov (platby za zálohové faktúry) je podľa § 19 ods. 8  zákona 523/2004 Z. z. o rozpočtových pravidlách verejnej správy a o zmene a doplnení niektorých  zákonov v znení neskorších predpisov možné len v prípade, </t>
    </r>
    <r>
      <rPr>
        <b/>
        <sz val="10"/>
        <color rgb="FF000000"/>
        <rFont val="Arial"/>
        <family val="2"/>
        <charset val="238"/>
      </rPr>
      <t>ak boli vopred v zmluve o dodávke výkonov a tovarov písomne dohodnuté</t>
    </r>
    <r>
      <rPr>
        <sz val="10"/>
        <color rgb="FF000000"/>
        <rFont val="Arial"/>
        <family val="2"/>
        <charset val="238"/>
      </rPr>
      <t xml:space="preserve">,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 musia byť uložené u Prijímateľa Finančných prostriedkov a na požiadanie predložené príslušným orgánom vykonávajúcim kontrolu.                                                                                                                                                             
</t>
    </r>
  </si>
  <si>
    <t>Ak Prijímateľ zrealizuje prevod Finančných prostriedkov z bankového účtu uvedeného v zmluve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resp. Slovenského rýchlokorčuliarskeho zväzu),
f) na podúčty podľa Čl. 2 ods. 1 Zmluvy o poskytnutí príspevku uznanému športu, zriadené na čerpanie Príspevku pre príslušné športové odvetvia v jeho pôsobnosti,
alebo hotovostnú operáciu vykonanú v nevyhnutnom a odôvodnenom rozsahu za účelom úhrady oprávnených nákladov Účelu v rozsahu podľa osobitného zákona, nepovažuje sa za poskytovateľa verejných prostriedkov.</t>
  </si>
  <si>
    <t>POZOR:</t>
  </si>
  <si>
    <r>
      <rPr>
        <sz val="10"/>
        <rFont val="Arial"/>
        <family val="2"/>
        <charset val="238"/>
      </rP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</si>
  <si>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</si>
  <si>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</si>
  <si>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</si>
  <si>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3.9.2023</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</si>
  <si>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</si>
  <si>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</si>
  <si>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</si>
  <si>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</si>
  <si>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</si>
  <si>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</si>
  <si>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</si>
  <si>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</si>
  <si>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</si>
  <si>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</si>
  <si>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</si>
  <si>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Uviesť číslo, pod ktorým je doklad zaevidovaný v účtovnej evidencii Prijímateľa Finančných prostriedkov v jeho peňažnom denníku alebo v knihe prijatých faktúr, pod ktorým je možné identifikovať doklad. Čísla dokladov je potrebné uvádzať presne, aj s pomlčkou, alebo iným znakom.</t>
  </si>
  <si>
    <t xml:space="preserve">Neuvádzať číslo faktúry, ani číslo pokladničného bloku, ani variabilný symbol platby. </t>
  </si>
  <si>
    <t>Číslo externého (originálneho) účtovného dokladu (stĺpec C)</t>
  </si>
  <si>
    <t>Uviesť číslo účtovného dokladu, ktoré je na ňom uvedené: napr. číslo faktúry, variabilný symbol faktúry, číslo pracovnej zmluvy (napr. v prípade pracovného pomeru alebo dohody), číslo výdavkového pokladničného dokladu (napr. v prípade pracovnej cesty). V prípade refundácií uviesť čísla pôvodných dokladov. Čísla dokladov uvádzať presne (aj s pomlčkou, alebo iným znakom).</t>
  </si>
  <si>
    <t>Dátum skutočnej úhrady účtovného dokladu (stĺpec D)</t>
  </si>
  <si>
    <t>Uviesť dátum, kedy bola platba zrealizovaná bankou (dátum na výpise z účtu), alebo vyplatená v hotovosti (dátum na  pokladničnom doklade).</t>
  </si>
  <si>
    <t>Pri refundáciách je to dátum prevodu zo samostatného účtu na refundovaný účet alebo dátum na pokladničnom doklade.</t>
  </si>
  <si>
    <t>V prípade, ak ste uhrádzali výdavky zo svojho vlastného/iného účtu a následne  previedli Finančné prostriedky zo samostatného účtu na vlastný, uvádzajte dátum pôvodnej úhrady dokladu z vlastného/iného účtu.</t>
  </si>
  <si>
    <t>neuvádzať dátum zadania príkazu na úhradu,</t>
  </si>
  <si>
    <t>neuvádzať dátum splatnosti/vystavenia/zdaniteľného plnenia faktúry,</t>
  </si>
  <si>
    <t>dátum skutočnej úhrady nesmie byť neskorší ako termín použitia Finančných prostriedkov.</t>
  </si>
  <si>
    <t>Dátum refundácie účtovného dokladu (stĺpec E)</t>
  </si>
  <si>
    <r>
      <rPr>
        <sz val="10"/>
        <rFont val="Arial"/>
        <family val="2"/>
        <charset val="238"/>
      </rPr>
      <t xml:space="preserve">Dátum refundácie účtovného dokladu </t>
    </r>
    <r>
      <rPr>
        <b/>
        <sz val="10"/>
        <rFont val="Arial"/>
        <family val="2"/>
        <charset val="238"/>
      </rPr>
      <t>(vyplniť len v prípade refundácie)</t>
    </r>
  </si>
  <si>
    <t>Refundácia je úhrada výdavkov z účtu prijímateľa na účet priameho realizátora, resp. klubu/športovca.</t>
  </si>
  <si>
    <t>Uviesť dátum, kedy bola platba zrealizovaná bankou (dátum na výpise z účtu) alebo vyplatená v hotovosti (dátum na pokladničnom doklade). Ak ide o účtovný doklad, ktorý bol refundovaný priamemu realizátorovi, resp. klubu/športovcovi, uvedťe rovnako dátum prevodu zo samostatného účtu prijímateľa alebo dátum na pokladničnom doklade.</t>
  </si>
  <si>
    <t>V prípade, ak ste uhrádzali výdavky z iného Vášho účtu než samostatný účet uvedený v zmluve a následne previedli finančné prostriedky zo samostatného účtu na iný Váš účet, uvádzate dátum pôvodnej úhrady (z iného Vášho účtu).</t>
  </si>
  <si>
    <t>Popis úhrady (stĺpec F)</t>
  </si>
  <si>
    <t>Uviesť výstižný popis toho, za čo bola úhrada vykonaná (napr. počet kusov, osôb, dní, názov podujatia, a pod.), to znamená vybrať jednu z ponúkaných možností a vypísať údaje podľa vzoru, alebo zadať vlastný text s presnou špecifikáciou.</t>
  </si>
  <si>
    <t>UPOZORNENIE: pod pracovnou cestou sa rozumie účasť na akomkoľvek podujatí, zasadnutí výkonného výboru, valného zhromaždenia, sústredení, výcvikovom tábore, zasadnutí komisie, konferencii, súťaži, svetovom pohári, európskom pohári, príp. inej akcii.</t>
  </si>
  <si>
    <t xml:space="preserve"> </t>
  </si>
  <si>
    <r>
      <rPr>
        <b/>
        <sz val="10"/>
        <rFont val="Arial"/>
        <family val="2"/>
        <charset val="238"/>
      </rPr>
      <t>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ani kladným ani záporným číslom. Nevyčerpané Finančné prostriedky sa automaticky zobrazia v hárku "Spolu", je potrebné vrátiť ich na príslušný účet MŠVVaŠ SR a zároveň poslať vyplnené tlačivo "</t>
    </r>
    <r>
      <rPr>
        <b/>
        <sz val="10"/>
        <rFont val="Arial"/>
        <family val="2"/>
        <charset val="238"/>
      </rPr>
      <t>Avízo - vratka</t>
    </r>
    <r>
      <rPr>
        <sz val="10"/>
        <rFont val="Arial"/>
        <family val="2"/>
        <charset val="238"/>
      </rPr>
      <t>".</t>
    </r>
  </si>
  <si>
    <r>
      <rPr>
        <sz val="10"/>
        <rFont val="Arial"/>
        <family val="2"/>
        <charset val="238"/>
      </rPr>
      <t>Dodatočne poskytnuté zľavy z pôvodnej ceny tovarov, služieb, storná za platby, dobropisy,...</t>
    </r>
    <r>
      <rPr>
        <b/>
        <sz val="10"/>
        <rFont val="Arial"/>
        <family val="2"/>
        <charset val="238"/>
      </rPr>
      <t>uvádzajte záporným číslom s označením "STORNO", "ZĽAVA", "DOBROPIS" atď.</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</si>
  <si>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31.12.2023.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či ide o opravu alebo zakúpenie prístroja, hovory (obdobie, napr. 6/2023), dáta a pod.</t>
  </si>
  <si>
    <r>
      <rPr>
        <sz val="10"/>
        <rFont val="Arial"/>
        <family val="2"/>
        <charset val="238"/>
      </rPr>
      <t xml:space="preserve">POZOR:
Zálohové platby </t>
    </r>
    <r>
      <rPr>
        <b/>
        <sz val="10"/>
        <rFont val="Arial"/>
        <family val="2"/>
        <charset val="238"/>
      </rPr>
      <t>(iba ak sú dohodnuté s dodávateľmi v písomne uzatvorenej zmluve)</t>
    </r>
    <r>
      <rPr>
        <sz val="10"/>
        <rFont val="Arial"/>
        <family val="2"/>
        <charset val="238"/>
      </rPr>
      <t xml:space="preserve"> za to isté plnenie uvádzať v riadkoch pod sebou. Ako poslednú uviesť vyúčtovaciu platbu (pozri aj riadok 72 tohto usmernenia).</t>
    </r>
  </si>
  <si>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</si>
  <si>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</si>
  <si>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</si>
  <si>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</si>
  <si>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</si>
  <si>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</si>
  <si>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</si>
  <si>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</si>
  <si>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</si>
  <si>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e) v ostatných prípadoch je to VŽDY konečný prijímateľ finančných prostriedkov, dodávateľ podľa faktúry/pokladničného bloku, napríklad: Slovenská pošta, Slovak Telekom, Gumon a.s., Jozef Mak - podnikateľ</t>
  </si>
  <si>
    <t>Dodávateľom plnenia nemôže byť nikdy prijímateľ Finančných prostriedkov (nie zväz, nie asociácia a pod.).</t>
  </si>
  <si>
    <t>Skutočne uhradená suma (stĺpec I)</t>
  </si>
  <si>
    <t>Uviesť skutočne uhradenú sumu v eurách s presnosťou na dve desatinné miesta. Sumy je potrebné uvádzať presne ako na faktúre (nielen približne).
Doplnenie: Úhradu môžete vykonať zo samostatného bankového účtu, uvedeného v Zmluve.</t>
  </si>
  <si>
    <t>Analytický kód (stĺpec J)</t>
  </si>
  <si>
    <r>
      <rPr>
        <sz val="10"/>
        <rFont val="Arial"/>
        <family val="2"/>
        <charset val="238"/>
      </rPr>
      <t xml:space="preserve">(vybrať z rozbaľovacieho zoznamu)
Analytický kód </t>
    </r>
    <r>
      <rPr>
        <b/>
        <sz val="10"/>
        <color rgb="FF0066CC"/>
        <rFont val="Arial"/>
        <family val="2"/>
        <charset val="238"/>
      </rPr>
      <t>PRE PRÍSPEVOK UZNANÉMU ŠPORTU:</t>
    </r>
    <r>
      <rPr>
        <sz val="10"/>
        <rFont val="Arial"/>
        <family val="2"/>
        <charset val="238"/>
      </rPr>
      <t xml:space="preserve">
1 = šport mládeže do 23 rokov (cez kluby)
2 = talentovaní športovci
3 = športová reprezentácia
4 = správa a prevádzka
5  = iné (ostatná športová činnosť, vrátane kapitálových transferov z PUŠ)
Analytický kód</t>
    </r>
    <r>
      <rPr>
        <b/>
        <sz val="10"/>
        <color rgb="FF0066CC"/>
        <rFont val="Arial"/>
        <family val="2"/>
        <charset val="238"/>
      </rPr>
      <t xml:space="preserve"> PRE OSTATNÉ FINANČNÉ PROSTRIEDKY :
</t>
    </r>
    <r>
      <rPr>
        <sz val="10"/>
        <rFont val="Arial"/>
        <family val="2"/>
        <charset val="238"/>
      </rPr>
      <t xml:space="preserve">10 = ostatné účely
99 = spolufinancovanie (výlučne iba ak bola zmluvne určená povinnosť spolufinancovania) </t>
    </r>
  </si>
  <si>
    <r>
      <rPr>
        <b/>
        <sz val="10"/>
        <color rgb="FFFF0000"/>
        <rFont val="Arial"/>
        <family val="2"/>
        <charset val="238"/>
      </rPr>
      <t>Upozornenie:</t>
    </r>
    <r>
      <rPr>
        <sz val="10"/>
        <color rgb="FFFF0000"/>
        <rFont val="Arial"/>
        <family val="2"/>
        <charset val="238"/>
      </rPr>
      <t xml:space="preserve"> Vo formulári na vyúčtovanie príspevku uznanému športu sú zapracované ustanovenia novely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potrebné vyplniť.</t>
    </r>
  </si>
  <si>
    <t>Príklady vyplnenia formulára</t>
  </si>
  <si>
    <t>Priebežné čerpanie finančných prostriedkov poskytnutých zo štátneho rozpočtu v oblasti športu v roku 2023</t>
  </si>
  <si>
    <t>Prijímateľ dotácie:</t>
  </si>
  <si>
    <t>Slovenský zväz skúšobný</t>
  </si>
  <si>
    <r>
      <rPr>
        <b/>
        <sz val="8"/>
        <rFont val="Arial"/>
        <family val="2"/>
        <charset val="238"/>
      </rPr>
      <t xml:space="preserve">Účel úhrady
</t>
    </r>
    <r>
      <rPr>
        <b/>
        <sz val="8"/>
        <color rgb="FFFF0000"/>
        <rFont val="Arial"/>
        <family val="2"/>
        <charset val="238"/>
      </rPr>
      <t>(vyberte zo zoznamu, inak automatické vyhodnocovanie nebude fungovať)</t>
    </r>
  </si>
  <si>
    <t>Interné číslo účtovného dokladu</t>
  </si>
  <si>
    <t>Číslo externého (originálneho)
účtovného dokladu</t>
  </si>
  <si>
    <t>Dátum skutočnej úhrady účtovného dokladu</t>
  </si>
  <si>
    <r>
      <rPr>
        <b/>
        <sz val="8"/>
        <rFont val="Arial"/>
        <family val="2"/>
        <charset val="238"/>
      </rPr>
      <t xml:space="preserve">Popis úhrady
</t>
    </r>
    <r>
      <rPr>
        <b/>
        <sz val="8"/>
        <color rgb="FFFF0000"/>
        <rFont val="Arial"/>
        <family val="2"/>
        <charset val="238"/>
      </rPr>
      <t>(vyberte z rozbaľovacieho zoznamu, alebo zadajte voľný text)</t>
    </r>
  </si>
  <si>
    <t>IČO 
dodávateľa
plnenia</t>
  </si>
  <si>
    <t>Dodávateľ plnenia</t>
  </si>
  <si>
    <r>
      <rPr>
        <b/>
        <sz val="8"/>
        <rFont val="Arial"/>
        <family val="2"/>
        <charset val="238"/>
      </rPr>
      <t>Skutočne uhradená suma</t>
    </r>
    <r>
      <rPr>
        <b/>
        <sz val="8"/>
        <rFont val="Arial"/>
        <family val="2"/>
        <charset val="238"/>
      </rPr>
      <t xml:space="preserve">
(eur)</t>
    </r>
  </si>
  <si>
    <t>AK</t>
  </si>
  <si>
    <t>a - kriket - bežné výdavky</t>
  </si>
  <si>
    <t xml:space="preserve">Organizovanie podujatia
Názov podujatia: Svetový pohár v skúškach
Miesto konania: Brezno
Termín: 15. - 18.4.2023
Počet zúčastnených osôb (okrem divákov): 20
</t>
  </si>
  <si>
    <t>123/2023</t>
  </si>
  <si>
    <t>CP14-110</t>
  </si>
  <si>
    <t>počet odpracovaných hodín spolu: 100
hrubé mzdy vyplatené osobám v súvislosti s podujatím vrátane odvodov zamestnávateľa spolu (dohody, zmluvy, faktúry, a pod.) v eur</t>
  </si>
  <si>
    <t>osoba 1 - osoba 20</t>
  </si>
  <si>
    <t>124/2023</t>
  </si>
  <si>
    <t>DF 24</t>
  </si>
  <si>
    <t>náklady na ubytovanie 10 športovcov + 1 tréner</t>
  </si>
  <si>
    <t>Chata Breznovčan</t>
  </si>
  <si>
    <t>100/2023</t>
  </si>
  <si>
    <t>3020</t>
  </si>
  <si>
    <t>grafické práce na výrobe loga podujatia</t>
  </si>
  <si>
    <t>Anna Malá - PROMOTION, s.r.o.</t>
  </si>
  <si>
    <t>121/2023</t>
  </si>
  <si>
    <t>100002352</t>
  </si>
  <si>
    <t xml:space="preserve">cestovné - vlak - Bratislava - Brezno, 16 osôb </t>
  </si>
  <si>
    <t>Ján Rýchly</t>
  </si>
  <si>
    <t>125/2023</t>
  </si>
  <si>
    <t>DF 26</t>
  </si>
  <si>
    <t>stravovanie 20 osôb</t>
  </si>
  <si>
    <t>Reštaurácia "U vodníka", Brezno</t>
  </si>
  <si>
    <t>126/2023</t>
  </si>
  <si>
    <t>DF 29</t>
  </si>
  <si>
    <t>prenájom plavárne</t>
  </si>
  <si>
    <t>STARZ, Bratislava</t>
  </si>
  <si>
    <t>128/2023</t>
  </si>
  <si>
    <t>DF 30</t>
  </si>
  <si>
    <t>nákup športového oblečenia - 15 ks</t>
  </si>
  <si>
    <t>Adidas, Brezno</t>
  </si>
  <si>
    <t>Pracovná cesta
Názov: Majstrovstvá V4 v skúškach
Termín: 3.9.2023
Miesto - mesto a štát: Varšava, Poľsko
Spôsob dopravy: letecky/BUS
Počet všetkých osôb na pracovnej ceste: 6, z toho:
- športovci (+ navádzači): 1
- tréneri + rozhodcovia + vedúci výpravy + lekár + fyzioterapeut + masér + ): 1
- ostatné osoby (napr. sponzori, hostia): 4</t>
  </si>
  <si>
    <t>270/2023</t>
  </si>
  <si>
    <t>3252514</t>
  </si>
  <si>
    <t>nákup leteniek - 6 ks</t>
  </si>
  <si>
    <t>Czech Airlines</t>
  </si>
  <si>
    <t>274/2023</t>
  </si>
  <si>
    <t>D/258/2020</t>
  </si>
  <si>
    <t>materiálové zabezpečenie pretekov - nákup 4 pušiek</t>
  </si>
  <si>
    <t>Puškárstvo - Ernest Bezaj, Malinovo</t>
  </si>
  <si>
    <t>275/2023</t>
  </si>
  <si>
    <t>DF 32</t>
  </si>
  <si>
    <t>občerstvenie - 6 osôb</t>
  </si>
  <si>
    <t>Messing Catering, s.r.o., Rovinka</t>
  </si>
  <si>
    <t>280/2023</t>
  </si>
  <si>
    <t>DF 33</t>
  </si>
  <si>
    <t>ubytovanie - 2 osoby</t>
  </si>
  <si>
    <t>Jozef Karát - privát, Šaľa</t>
  </si>
  <si>
    <t>190/2023</t>
  </si>
  <si>
    <t>DF50</t>
  </si>
  <si>
    <t>prenájom miestnosti</t>
  </si>
  <si>
    <t>Double Tree Hotel, Bratislava</t>
  </si>
  <si>
    <t>250/2023</t>
  </si>
  <si>
    <t>999</t>
  </si>
  <si>
    <t>cestovné - Cerová - Trnava a späť, 3.9.2023, 2 osoby</t>
  </si>
  <si>
    <t>Železničná spoločnosť, a.s., Slovensko</t>
  </si>
  <si>
    <t>251/2023</t>
  </si>
  <si>
    <t>258963</t>
  </si>
  <si>
    <t>vecné ceny - poháre 3 ks</t>
  </si>
  <si>
    <t>Victory sport, s.r.o.</t>
  </si>
  <si>
    <t>Ostatné</t>
  </si>
  <si>
    <t>P1/V/316</t>
  </si>
  <si>
    <t>Hrubé mzdy vyplatené osobám (zamestnancom) vrátane odvodov zamestnávateľa za rok 2023
počet fyzických osôb: 5</t>
  </si>
  <si>
    <t>osoba 1, osoba 4 - 7</t>
  </si>
  <si>
    <t>J/2023-20</t>
  </si>
  <si>
    <t>258</t>
  </si>
  <si>
    <t>doplnky výživy - 21 športovcov</t>
  </si>
  <si>
    <t>Lekáreň Kozia, Bratislava</t>
  </si>
  <si>
    <t>DF2023/326</t>
  </si>
  <si>
    <t>oprava športtesteru</t>
  </si>
  <si>
    <t>TOP TREND Patrik Valo</t>
  </si>
  <si>
    <t>DF2023/193</t>
  </si>
  <si>
    <t>havarijné poistenie 1-3/2021, EČV BA 258 KK</t>
  </si>
  <si>
    <t>Uniqa poisťovňa, a.s.</t>
  </si>
  <si>
    <t>diaľničná nálepka na rok 2023</t>
  </si>
  <si>
    <t>OMV, s.r.o.</t>
  </si>
  <si>
    <t>199/2023</t>
  </si>
  <si>
    <t>32</t>
  </si>
  <si>
    <t>poštovné</t>
  </si>
  <si>
    <t>Slovenská pošta, a.s.</t>
  </si>
  <si>
    <t>3</t>
  </si>
  <si>
    <t>nájom kancelárskych priestorov 2/2023</t>
  </si>
  <si>
    <t>Slovenské združenie telesnej kultúry</t>
  </si>
  <si>
    <t>P1/V/259</t>
  </si>
  <si>
    <t>20123698752</t>
  </si>
  <si>
    <t>regenerácia, 8 športovcov, 8/2023</t>
  </si>
  <si>
    <t>SPORTMEDICAL s.r.o., Bratislava</t>
  </si>
  <si>
    <t>235/2023</t>
  </si>
  <si>
    <t>40010</t>
  </si>
  <si>
    <t>nákup materiálu - reprezentačná vlajka 1 ks</t>
  </si>
  <si>
    <t>ADAT, s.r.o.</t>
  </si>
  <si>
    <t>206/2023</t>
  </si>
  <si>
    <t>DF100/9/2020</t>
  </si>
  <si>
    <t xml:space="preserve">refundácia nákladov na základe zmluvy pre CTM Žilina: Okresné kolo v skúškach, 7.8.2023, Žilina, 43 osôb, z toho: 37 športovcov, 1 tréner, 1 strážna služba,  1 masér, 3 technickí pracovníci, úhrada nákladov za stravovanie </t>
  </si>
  <si>
    <t>Prestige catering, s.r.o.</t>
  </si>
  <si>
    <t>207/2023</t>
  </si>
  <si>
    <t>DF500</t>
  </si>
  <si>
    <t>prenájom plavárne, 4 dráhy, 8 hodín</t>
  </si>
  <si>
    <t>Mesto Žilina</t>
  </si>
  <si>
    <t>305/2023</t>
  </si>
  <si>
    <t>14</t>
  </si>
  <si>
    <t>upratovacie služby 5/2023</t>
  </si>
  <si>
    <t>Boris Dubaj - živnostník</t>
  </si>
  <si>
    <t>V-2020-3</t>
  </si>
  <si>
    <t>bankové poplatky</t>
  </si>
  <si>
    <t>SLSP, a.s.</t>
  </si>
  <si>
    <t>980</t>
  </si>
  <si>
    <t>poplatok medzinárodnej federácii za rok 2023</t>
  </si>
  <si>
    <t>Internationale Asociation .....</t>
  </si>
  <si>
    <t>5</t>
  </si>
  <si>
    <t>členský poplatok za rok 2023</t>
  </si>
  <si>
    <t>Konfederácia športových zväzov</t>
  </si>
  <si>
    <t>301/2023</t>
  </si>
  <si>
    <t>78954787</t>
  </si>
  <si>
    <t>prenájom optického kábla 3/2023</t>
  </si>
  <si>
    <t>e-Net, s.r.o.</t>
  </si>
  <si>
    <t>330/2023</t>
  </si>
  <si>
    <t>FD52</t>
  </si>
  <si>
    <t>poplatky za telefón, 7/2023</t>
  </si>
  <si>
    <t>Slovak telekom, a.s.</t>
  </si>
  <si>
    <t>V1-12</t>
  </si>
  <si>
    <t>PHM - služobné motorové vozidlo
EČV: BA 111 SA
Obdobie: 14.4. - 18.4.2023
Najazdené kilometre: 800 km</t>
  </si>
  <si>
    <t>Slovnaft, a.s. Bratislava</t>
  </si>
  <si>
    <t>25</t>
  </si>
  <si>
    <t>358</t>
  </si>
  <si>
    <t>trénerské služby 10/2023</t>
  </si>
  <si>
    <t>Ondrej Pado - živnostník</t>
  </si>
  <si>
    <t>26985235</t>
  </si>
  <si>
    <t>oprava služobného motorového vozidla, BA 222 AA</t>
  </si>
  <si>
    <t>Prvý autoservis, Bratislava</t>
  </si>
  <si>
    <t>P1/V/309</t>
  </si>
  <si>
    <t>PP46130119</t>
  </si>
  <si>
    <t>lekárske vyšetrenie - 10 športovcov</t>
  </si>
  <si>
    <t>Alpha medical a.s.</t>
  </si>
  <si>
    <t>300/2023</t>
  </si>
  <si>
    <t>256</t>
  </si>
  <si>
    <t>laboratórne vyšetrenie</t>
  </si>
  <si>
    <t>Nemocnica s poliklinikou, Prešov</t>
  </si>
  <si>
    <t>V/2023/3</t>
  </si>
  <si>
    <t>DF2020/143</t>
  </si>
  <si>
    <t>lyžiarsky servis - február 2023</t>
  </si>
  <si>
    <t>Dušan Otčenáš - Martek Sport</t>
  </si>
  <si>
    <t>ID258</t>
  </si>
  <si>
    <t>športová výstroj - tenisové rakety - 7 ks</t>
  </si>
  <si>
    <t>Sportissimo, Bratislava</t>
  </si>
  <si>
    <t>b - Sergej Bubka</t>
  </si>
  <si>
    <t>Pracovná cesta
Názov: Výcvikový tábor
Termín: 1.12.-20.12.2023
Miesto - mesto a štát: Moskva, Ruská federácia
Spôsob dopravy: LET
Počet všetkých osôb na pracovnej ceste: 2, z toho - športovci: 1
- tréner: 1</t>
  </si>
  <si>
    <t>DF2023/309</t>
  </si>
  <si>
    <t>trénerské služby - 1.12-20.12.2023</t>
  </si>
  <si>
    <t xml:space="preserve">Peter Konrád </t>
  </si>
  <si>
    <t>R/2023/11</t>
  </si>
  <si>
    <t>regenerácia</t>
  </si>
  <si>
    <t>369</t>
  </si>
  <si>
    <t>prenájom tenisového kurtu 1.2.2023</t>
  </si>
  <si>
    <t>Národné tenisové centrum, a.s.</t>
  </si>
  <si>
    <t>40/2023</t>
  </si>
  <si>
    <t>25412</t>
  </si>
  <si>
    <t>doplnky výživy</t>
  </si>
  <si>
    <t>Sunpharma, s.r.o.</t>
  </si>
  <si>
    <t>a - kriket - mikrobus</t>
  </si>
  <si>
    <t>4/2020/DU</t>
  </si>
  <si>
    <t>nákup mikrobusu, EVČ BA 111 SS (faktúra doložená v prílohe vyúčtovania)</t>
  </si>
  <si>
    <t>AUDI centrum, s.r.o.</t>
  </si>
  <si>
    <t>a - kriket - hala</t>
  </si>
  <si>
    <t>89/2023</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</si>
  <si>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</si>
  <si>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</si>
  <si>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</si>
  <si>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</si>
  <si>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03.-07.06.2023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</si>
  <si>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</si>
  <si>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</si>
  <si>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2.7.2023, 7.6.2021, 39 osôb</t>
  </si>
  <si>
    <t>Autodoprava Charvát, Veľké Bielice</t>
  </si>
  <si>
    <t>ID100</t>
  </si>
  <si>
    <t>444</t>
  </si>
  <si>
    <t>cestovné, VLAK, Banská Bystrica - Košice, 3.7.2023, 8 osôb</t>
  </si>
  <si>
    <t>Ján Rýchly, prezident zväzu</t>
  </si>
  <si>
    <t>FA213090</t>
  </si>
  <si>
    <t>1300072</t>
  </si>
  <si>
    <t xml:space="preserve">potlač 4 ks športových dresov </t>
  </si>
  <si>
    <t>RES Promotion, s.r.o., Košice 1</t>
  </si>
  <si>
    <t>310/2023</t>
  </si>
  <si>
    <t>DF2555</t>
  </si>
  <si>
    <t>regenerácia 16.5.2023, 1 športovec</t>
  </si>
  <si>
    <t>Fyziopraktik, s.r.o.</t>
  </si>
  <si>
    <t>32/2023</t>
  </si>
  <si>
    <t>PZ5</t>
  </si>
  <si>
    <t>trénerská činnosť 12/2023</t>
  </si>
  <si>
    <t>Henrich Madaj - živnostník</t>
  </si>
  <si>
    <t>25/2023</t>
  </si>
  <si>
    <t>254</t>
  </si>
  <si>
    <t>Materiálové vybavenie športovcov CTM Žilina, náhradné súčiastky na bicykel</t>
  </si>
  <si>
    <t>Bottico, s.r.o. Otrokovice</t>
  </si>
  <si>
    <t>288/2023</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</si>
  <si>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</si>
  <si>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</si>
  <si>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</si>
  <si>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</si>
  <si>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30.6.-7.7.2023, Bardejov, ubytovanie, 12 osôb </t>
  </si>
  <si>
    <t>Ubytovňa Nádej, Bardejov</t>
  </si>
  <si>
    <t>d - finančné odmeny športovcom a trénerom - Eleonóra Sihoťová</t>
  </si>
  <si>
    <t>760998</t>
  </si>
  <si>
    <t>odmena športovcom za výsledky dosiahnuté v roku 2023</t>
  </si>
  <si>
    <t>Peter Novák</t>
  </si>
  <si>
    <t xml:space="preserve">d - finančné odmeny športovcom a trénerom -  Miroslav Hurban </t>
  </si>
  <si>
    <t>13/2023</t>
  </si>
  <si>
    <t>760852</t>
  </si>
  <si>
    <t xml:space="preserve">odmena trénerovi mládeže </t>
  </si>
  <si>
    <t>Miroslav Hurban</t>
  </si>
  <si>
    <t>d- Národná súťaž v skúškach</t>
  </si>
  <si>
    <t xml:space="preserve">Organizovanie podujatia                                                          Názov: Národná súťaž v skúškach                                             Termín: 15.06.2023                                                    Miesto - mesto a štát: Pezinok                                                              Počet zúčastnených osôb (okrem divákov): 547         </t>
  </si>
  <si>
    <t>66/2023</t>
  </si>
  <si>
    <t>tlač diplomov A4 547 ks</t>
  </si>
  <si>
    <t>Mouton, s.r.o. Žilina</t>
  </si>
  <si>
    <t>361/2023</t>
  </si>
  <si>
    <t>36</t>
  </si>
  <si>
    <t xml:space="preserve">technické a organizačné zabezpečenie súťaže - úprava pretekárskej dráhy, stavba pódia, organizácia záverečného ceremoniálu, moderovanie </t>
  </si>
  <si>
    <t>Dušan Tesár - Select Managering, s.r.o.</t>
  </si>
  <si>
    <t>98/2023</t>
  </si>
  <si>
    <t>nákup športového vybavenia - 20 ks lôpt</t>
  </si>
  <si>
    <t>Sport, s.r.o. Poprad</t>
  </si>
  <si>
    <t>PC2023/36</t>
  </si>
  <si>
    <t>56/C</t>
  </si>
  <si>
    <t>PHM - služobné motorové vozidlo
EČV: BL 363 AA
Obdobie: 10.6.-15.6.2023
Najazdené kilometre: 600</t>
  </si>
  <si>
    <t>OMV, s.r.o., Bratislava</t>
  </si>
  <si>
    <t xml:space="preserve">Organizovanie podujatia                                                          Názov: M-SR žiakov ZŠ v skúškach                                             Termín: 15.05.2023                                                    Miesto - mesto a štát: Nitra                                                              Počet zúčastnených osôb (okrem divákov): 220         </t>
  </si>
  <si>
    <t>380/2023</t>
  </si>
  <si>
    <t>952</t>
  </si>
  <si>
    <t>športový materiál - bedmintonové rakety, košíky</t>
  </si>
  <si>
    <t xml:space="preserve">Funny sport, s.r.o., Prešov </t>
  </si>
  <si>
    <t>390/2023</t>
  </si>
  <si>
    <t>3852/2020</t>
  </si>
  <si>
    <t>zdravotné služby</t>
  </si>
  <si>
    <t>DZS OPTIMUS, s.r.o.</t>
  </si>
  <si>
    <t>d- obnova turistických značkovaných trás a údržba turistických informačných miest</t>
  </si>
  <si>
    <t>400/2023</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</si>
  <si>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</si>
  <si>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</si>
  <si>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</si>
  <si>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</si>
  <si>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</si>
  <si>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</si>
  <si>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</si>
  <si>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</si>
  <si>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</si>
  <si>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</si>
  <si>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</si>
  <si>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</si>
  <si>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</si>
  <si>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</si>
  <si>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</si>
  <si>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</si>
  <si>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</si>
  <si>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</si>
  <si>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</si>
  <si>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</si>
  <si>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rPr>
        <sz val="10"/>
        <rFont val="Arial"/>
        <family val="2"/>
        <charset val="238"/>
      </rPr>
      <t xml:space="preserve">Prijímateľ prostriedkov zo štátneho rozpočtu je povinný </t>
    </r>
    <r>
      <rPr>
        <b/>
        <sz val="10"/>
        <color rgb="FF0066CC"/>
        <rFont val="Arial"/>
        <family val="2"/>
        <charset val="238"/>
      </rPr>
      <t>priebežne</t>
    </r>
    <r>
      <rPr>
        <sz val="10"/>
        <rFont val="Arial"/>
        <family val="2"/>
        <charset val="238"/>
      </rPr>
      <t xml:space="preserve"> zverejňovať informácie o prijatí a spôsobe ich použitia najneskôr do </t>
    </r>
    <r>
      <rPr>
        <b/>
        <sz val="10"/>
        <color rgb="FF0066CC"/>
        <rFont val="Arial"/>
        <family val="2"/>
        <charset val="238"/>
      </rPr>
      <t>25. dňa kalendárneho</t>
    </r>
    <r>
      <rPr>
        <b/>
        <sz val="10"/>
        <color rgb="FFFF0000"/>
        <rFont val="Arial"/>
        <family val="2"/>
        <charset val="238"/>
      </rPr>
      <t xml:space="preserve"> </t>
    </r>
    <r>
      <rPr>
        <b/>
        <sz val="10"/>
        <color rgb="FF0066CC"/>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</si>
  <si>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2023</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</si>
  <si>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</si>
  <si>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</si>
  <si>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</si>
  <si>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</si>
  <si>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</si>
  <si>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</si>
  <si>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</si>
  <si>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</si>
  <si>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</si>
  <si>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</si>
  <si>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</si>
  <si>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</si>
  <si>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</si>
  <si>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</si>
  <si>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</si>
  <si>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</si>
  <si>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</si>
  <si>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</si>
  <si>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</si>
  <si>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</si>
  <si>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</si>
  <si>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</si>
  <si>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</si>
  <si>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</si>
  <si>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</si>
  <si>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</si>
  <si>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finančné odmeny športovcom a trénerom mládeže za dosiahnuté výsledky</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</si>
  <si>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</si>
  <si>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</si>
  <si>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</si>
  <si>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</si>
  <si>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</si>
  <si>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</si>
  <si>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</si>
  <si>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Inovatívne formy vzdelávania na hodinách telesnej a športovej výchovy na I. stupni základných škôl ("moduly")</t>
  </si>
  <si>
    <t>n</t>
  </si>
  <si>
    <t>o</t>
  </si>
  <si>
    <t>p</t>
  </si>
  <si>
    <t>q</t>
  </si>
  <si>
    <t>r</t>
  </si>
  <si>
    <t>Použitie príspevku uznanému športu</t>
  </si>
  <si>
    <r>
      <rPr>
        <b/>
        <sz val="8"/>
        <rFont val="Arial"/>
        <family val="2"/>
        <charset val="238"/>
      </rPr>
      <t xml:space="preserve">mládež 23
</t>
    </r>
    <r>
      <rPr>
        <b/>
        <strike/>
        <sz val="8"/>
        <color rgb="FFFF0000"/>
        <rFont val="Arial"/>
        <family val="2"/>
        <charset val="238"/>
      </rPr>
      <t>MIN.15%</t>
    </r>
  </si>
  <si>
    <r>
      <rPr>
        <b/>
        <sz val="8"/>
        <rFont val="Arial"/>
        <family val="2"/>
        <charset val="238"/>
      </rPr>
      <t xml:space="preserve">talenty
</t>
    </r>
    <r>
      <rPr>
        <b/>
        <strike/>
        <sz val="8"/>
        <color rgb="FFFF0000"/>
        <rFont val="Arial"/>
        <family val="2"/>
        <charset val="238"/>
      </rPr>
      <t>MIN.20%</t>
    </r>
  </si>
  <si>
    <r>
      <rPr>
        <b/>
        <sz val="8"/>
        <rFont val="Arial"/>
        <family val="2"/>
        <charset val="238"/>
      </rPr>
      <t xml:space="preserve">reprezentácia
</t>
    </r>
    <r>
      <rPr>
        <b/>
        <strike/>
        <sz val="8"/>
        <color rgb="FFFF0000"/>
        <rFont val="Arial"/>
        <family val="2"/>
        <charset val="238"/>
      </rPr>
      <t>MIN.25%</t>
    </r>
  </si>
  <si>
    <r>
      <rPr>
        <b/>
        <sz val="8"/>
        <rFont val="Arial"/>
        <family val="2"/>
        <charset val="238"/>
      </rPr>
      <t xml:space="preserve">prevádzka
</t>
    </r>
    <r>
      <rPr>
        <b/>
        <sz val="8"/>
        <color rgb="FF003366"/>
        <rFont val="Arial"/>
        <family val="2"/>
        <charset val="238"/>
      </rPr>
      <t>MAX.20%</t>
    </r>
  </si>
  <si>
    <t>ostatné úlohy</t>
  </si>
  <si>
    <t>kapitálové transfery z PUŠ</t>
  </si>
  <si>
    <t>Poskytnutý príspevok uznanému športu</t>
  </si>
  <si>
    <t>Vyúčtovaný príspevok uznanému športu</t>
  </si>
  <si>
    <t>HHH</t>
  </si>
  <si>
    <t>ROZDIEL</t>
  </si>
  <si>
    <t>Uznaná suma vyúčtovaných FP</t>
  </si>
  <si>
    <r>
      <rPr>
        <b/>
        <sz val="8"/>
        <rFont val="Arial"/>
        <family val="2"/>
        <charset val="238"/>
      </rPr>
      <t xml:space="preserve">mládež 23
</t>
    </r>
    <r>
      <rPr>
        <b/>
        <strike/>
        <sz val="8"/>
        <color rgb="FFFF0000"/>
        <rFont val="Arial"/>
        <family val="2"/>
        <charset val="238"/>
      </rPr>
      <t>MIN.15%</t>
    </r>
  </si>
  <si>
    <r>
      <rPr>
        <b/>
        <sz val="8"/>
        <rFont val="Arial"/>
        <family val="2"/>
        <charset val="238"/>
      </rPr>
      <t xml:space="preserve">talenty
</t>
    </r>
    <r>
      <rPr>
        <b/>
        <strike/>
        <sz val="8"/>
        <color rgb="FFFF0000"/>
        <rFont val="Arial"/>
        <family val="2"/>
        <charset val="238"/>
      </rPr>
      <t>MIN.20%</t>
    </r>
  </si>
  <si>
    <r>
      <rPr>
        <b/>
        <sz val="8"/>
        <rFont val="Arial"/>
        <family val="2"/>
        <charset val="238"/>
      </rPr>
      <t xml:space="preserve">reprezentácia
</t>
    </r>
    <r>
      <rPr>
        <b/>
        <strike/>
        <sz val="8"/>
        <color rgb="FFFF0000"/>
        <rFont val="Arial"/>
        <family val="2"/>
        <charset val="238"/>
      </rPr>
      <t>MIN.25%</t>
    </r>
  </si>
  <si>
    <r>
      <rPr>
        <b/>
        <sz val="8"/>
        <rFont val="Arial"/>
        <family val="2"/>
        <charset val="238"/>
      </rPr>
      <t xml:space="preserve">prevádzka
</t>
    </r>
    <r>
      <rPr>
        <b/>
        <sz val="8"/>
        <color rgb="FF003366"/>
        <rFont val="Arial"/>
        <family val="2"/>
        <charset val="238"/>
      </rPr>
      <t>MAX.20%</t>
    </r>
  </si>
  <si>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</si>
  <si>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</si>
  <si>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</si>
  <si>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</si>
  <si>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</si>
  <si>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</si>
  <si>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</si>
  <si>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</si>
  <si>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</si>
  <si>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</si>
  <si>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</si>
  <si>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</si>
  <si>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2023.</t>
  </si>
  <si>
    <t>c) toto vytlačené a podpísané vyúčtovanie je zhodné s hárkom, ktorý sme zaslali na adresu ziadosti.sport@minedu.sk dňa ....................... o .......... hod. ........ min.</t>
  </si>
  <si>
    <t>Súhlasím so zhromažďovaním, spracovávaním a zverejňovaním poskytnutých údajov.</t>
  </si>
  <si>
    <t>Dátum:</t>
  </si>
  <si>
    <t xml:space="preserve">Meno, priezvisko a podpis kontrolóra športu (ak je takáto funkcia v športovej organizácii podľa zákona o športe zriadená) </t>
  </si>
  <si>
    <t>Meno, priezvisko a podpis štatutárneho zástupcu/zástupcov oprávneného/oprávnených na podpis žiadosti a zmluvy o poskytnutí finančných prostriedkov v súlade so stanovami, resp. zriaďovacou listinou</t>
  </si>
  <si>
    <t>Meno a kontakt osoby, ktorá zodpovedá za vyplnenie formuláru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</si>
  <si>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</si>
  <si>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</si>
  <si>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</si>
  <si>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</si>
  <si>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V4</t>
  </si>
  <si>
    <t xml:space="preserve">Názov prijímateľa prostriedkov: </t>
  </si>
  <si>
    <t>BBB</t>
  </si>
  <si>
    <t>CCC</t>
  </si>
  <si>
    <t>DDD</t>
  </si>
  <si>
    <t>EEE</t>
  </si>
  <si>
    <t>FFF</t>
  </si>
  <si>
    <t>GGG</t>
  </si>
  <si>
    <r>
      <rPr>
        <b/>
        <sz val="8"/>
        <rFont val="Arial"/>
        <family val="2"/>
        <charset val="238"/>
      </rPr>
      <t xml:space="preserve">Účel úhrady
</t>
    </r>
    <r>
      <rPr>
        <b/>
        <sz val="8"/>
        <color rgb="FFFF0000"/>
        <rFont val="Arial"/>
        <family val="2"/>
        <charset val="238"/>
      </rPr>
      <t>(vyberte zo zoznamu, inak automatické vyhodnocovanie nebude fungovať)</t>
    </r>
  </si>
  <si>
    <t>Dátum refundácie účtovného dokladu</t>
  </si>
  <si>
    <r>
      <rPr>
        <b/>
        <sz val="8"/>
        <rFont val="Arial"/>
        <family val="2"/>
        <charset val="238"/>
      </rPr>
      <t xml:space="preserve">Popis úhrady
</t>
    </r>
    <r>
      <rPr>
        <b/>
        <sz val="8"/>
        <color rgb="FFFF0000"/>
        <rFont val="Arial"/>
        <family val="2"/>
        <charset val="238"/>
      </rPr>
      <t>(vyberte z rozbaľovacieho zoznamu, alebo zadajte voľný text)</t>
    </r>
  </si>
  <si>
    <r>
      <rPr>
        <b/>
        <sz val="8"/>
        <rFont val="Arial"/>
        <family val="2"/>
        <charset val="238"/>
      </rPr>
      <t>Skutočne uhradená suma</t>
    </r>
    <r>
      <rPr>
        <b/>
        <sz val="8"/>
        <rFont val="Arial"/>
        <family val="2"/>
        <charset val="238"/>
      </rPr>
      <t xml:space="preserve">
(eur)</t>
    </r>
  </si>
  <si>
    <t>ÚDAJE ZORADIŤ PODĽA ÚČELU ÚHRADY A V RÁMCI JEDNÉHO ÚČELU PODĽA POPISU ÚHRADY</t>
  </si>
  <si>
    <t>a - psie záprahy - bežné transfery</t>
  </si>
  <si>
    <t>odmena kontrolóra zvazu</t>
  </si>
  <si>
    <t>Beata Lipovská</t>
  </si>
  <si>
    <t>2300002</t>
  </si>
  <si>
    <t>členský poplatok na rok 2023</t>
  </si>
  <si>
    <t>ICF</t>
  </si>
  <si>
    <t>2300004</t>
  </si>
  <si>
    <t>príspevok na organizáciu preteku Dobšinská ľadová Jaskyňa a 28.1.2023-29.1.2023</t>
  </si>
  <si>
    <t>2300006</t>
  </si>
  <si>
    <t>príspevok na organizáciu preteku Oravská Polhora 11.2.2023-12.2.2023</t>
  </si>
  <si>
    <t>2300007</t>
  </si>
  <si>
    <t>2300010</t>
  </si>
  <si>
    <t>2300011</t>
  </si>
  <si>
    <t xml:space="preserve">Pracovná cesta
Názov: MS WSA
Termín:9.2.2023-11.2.2023
Miesto - mesto a štát Vermiglio   ITA                spôsob dopravy:AUV
Počet všetkých osôb na pracovnej ceste: 1, z toho:
- športovci : 1
</t>
  </si>
  <si>
    <t>2300012</t>
  </si>
  <si>
    <t>dobrovoľnícka z. delegát preteku Zuberec 18-19.2.2023</t>
  </si>
  <si>
    <t>osoba 1</t>
  </si>
  <si>
    <t>2300013</t>
  </si>
  <si>
    <t>osoba 2</t>
  </si>
  <si>
    <t>2300014</t>
  </si>
  <si>
    <t>osoba 27</t>
  </si>
  <si>
    <t>2300015</t>
  </si>
  <si>
    <t>osoba 3</t>
  </si>
  <si>
    <t>2300016</t>
  </si>
  <si>
    <t>osoba 11</t>
  </si>
  <si>
    <t>2300017</t>
  </si>
  <si>
    <t>dobrovoľnícka z. delegát preteku Oravská Polhora 11.2.2023-12.2.2023</t>
  </si>
  <si>
    <t>osoba 23</t>
  </si>
  <si>
    <t>2300019</t>
  </si>
  <si>
    <t xml:space="preserve">Pracovná cesta
Názov: MS IFSS
Termín:27.2.2023-2.3.2023
Miesto - mesto a štát Åsarna SWE               spôsob dopravy:AUV
Počet všetkých osôb na pracovnej ceste: 1, z toho:
- športovci : 1
</t>
  </si>
  <si>
    <t>osoba 36</t>
  </si>
  <si>
    <t>2300020</t>
  </si>
  <si>
    <t>príspevok na organizáciu preteku LÁB DOG RACE 2023 11.3.2023-12.3.2023</t>
  </si>
  <si>
    <t>2300021</t>
  </si>
  <si>
    <t>príspevok na organizáciu preteku Jarné Káry Mošovce 18.3.2023-19.3.2023</t>
  </si>
  <si>
    <t>2300022</t>
  </si>
  <si>
    <t>osoba 20</t>
  </si>
  <si>
    <t>2300023</t>
  </si>
  <si>
    <t>osoba 15</t>
  </si>
  <si>
    <t>2300025</t>
  </si>
  <si>
    <t>dobrovoľnícka z. delegát preteku Mošovce 18.3.2023-19.3.2023</t>
  </si>
  <si>
    <t>osoba 17</t>
  </si>
  <si>
    <t>2300026</t>
  </si>
  <si>
    <t>2300028</t>
  </si>
  <si>
    <t>osoba 42</t>
  </si>
  <si>
    <t>2300027</t>
  </si>
  <si>
    <t>IFSS</t>
  </si>
  <si>
    <t>2300029</t>
  </si>
  <si>
    <t>príspevok na organizáciu preteku Doľany FITMIN RACE  15.4.2023</t>
  </si>
  <si>
    <t>2300031</t>
  </si>
  <si>
    <t>2300032</t>
  </si>
  <si>
    <t>2300033</t>
  </si>
  <si>
    <t>členské za rok 2023</t>
  </si>
  <si>
    <t>FISTC</t>
  </si>
  <si>
    <t>2300035</t>
  </si>
  <si>
    <t>osoba9</t>
  </si>
  <si>
    <t>2300037</t>
  </si>
  <si>
    <t>2300038</t>
  </si>
  <si>
    <t>2300039</t>
  </si>
  <si>
    <t xml:space="preserve">CP školenie kontrolóra zväzu - Zvolen </t>
  </si>
  <si>
    <t>2300043</t>
  </si>
  <si>
    <t>2300045</t>
  </si>
  <si>
    <t>2300048</t>
  </si>
  <si>
    <t>WSA</t>
  </si>
  <si>
    <t>2300049</t>
  </si>
  <si>
    <t>2300050</t>
  </si>
  <si>
    <t>20230498</t>
  </si>
  <si>
    <t>usporiadanie kongresu SZPZ 14.10.23023</t>
  </si>
  <si>
    <t>Valeria Dobrotova</t>
  </si>
  <si>
    <t>2300051</t>
  </si>
  <si>
    <t>príspevok na organizáciu preteku Pezinská Baba FITMIN RACE 9.9.2023-10.9.2023</t>
  </si>
  <si>
    <t>2300052</t>
  </si>
  <si>
    <t>príspevok na organizáciu preteku Košice Bosorkin Canicross 23.9.2023-24.9.2023</t>
  </si>
  <si>
    <t>2300054</t>
  </si>
  <si>
    <t>príspevok na organizáciu preteku Láb Canis Láb Dog Race  7.10.2023-8.10.2023</t>
  </si>
  <si>
    <t>2300055</t>
  </si>
  <si>
    <t>príspevok na organizáciu preteku Canicross Haniska 2023	16.9.2023</t>
  </si>
  <si>
    <t>2300056</t>
  </si>
  <si>
    <t>výroba medaili</t>
  </si>
  <si>
    <t>2300057</t>
  </si>
  <si>
    <t>d - Sedilek Branislav</t>
  </si>
  <si>
    <t>2301012</t>
  </si>
  <si>
    <t>sada zatepelných koliesIDEA/DT</t>
  </si>
  <si>
    <t>Branislav Sedilek</t>
  </si>
  <si>
    <t>d - Reguli Jakub</t>
  </si>
  <si>
    <t>2301013</t>
  </si>
  <si>
    <t>tažný postroj pre psa</t>
  </si>
  <si>
    <t>Jakub Reguli</t>
  </si>
  <si>
    <t>2301014</t>
  </si>
  <si>
    <t>fyzioterapeutické vyšetrenie, masérske služby, ťažný postroj pre psa, CP MS IFSS OF SNOW Asarna Švédsko24.2-2.3.2023</t>
  </si>
  <si>
    <t>d - Kotuliaková Mariana</t>
  </si>
  <si>
    <t>2301016</t>
  </si>
  <si>
    <t>športové oblečenie, fyzioterapia</t>
  </si>
  <si>
    <t>Mariana Kotuliakova</t>
  </si>
  <si>
    <t>2301017</t>
  </si>
  <si>
    <t>výživové doplnky pre psa</t>
  </si>
  <si>
    <t>2301018</t>
  </si>
  <si>
    <t xml:space="preserve">Pracovná cesta
Názov: MS SR
Termín:13.10.2023-15.10.2023
Miesto - mesto a štát Mošovce SR                spôsob dopravy:AUV
Počet všetkých osôb na pracovnej ceste: 1, z toho:
- športovci : 1
</t>
  </si>
  <si>
    <t>2301019</t>
  </si>
  <si>
    <t>20.1023</t>
  </si>
  <si>
    <t>športová kolobežka</t>
  </si>
  <si>
    <t>d - Dučák Marcel</t>
  </si>
  <si>
    <t>2301021</t>
  </si>
  <si>
    <t>teleskopická sdelovky s príslušenstvom,prilba,športová lekárska prehliadka, fyzioterapia, CP Canicross Haniska 15.-17-9-202, CP Košice Haniska, štartovné na preteky</t>
  </si>
  <si>
    <t>Marcel Dučák</t>
  </si>
  <si>
    <t>2301022</t>
  </si>
  <si>
    <t xml:space="preserve">Pracovná cesta
Názov: prípravné preteky 
Termín:6.10.-8.10.2023
Miesto - mesto a štát Lubieszow    PL            spôsob dopravy:AUV
Počet všetkých osôb na pracovnej ceste: 1, z toho:
- športovci : 1
</t>
  </si>
  <si>
    <t>2301023</t>
  </si>
  <si>
    <t>Tréningový kemp Studienka 19.10.-22.10.2023</t>
  </si>
  <si>
    <t>d - Pelikánová Lucia</t>
  </si>
  <si>
    <t>2301025</t>
  </si>
  <si>
    <t>7/10/2023</t>
  </si>
  <si>
    <t>kickbike rám, štartovné na preteky</t>
  </si>
  <si>
    <t>Lucia Pelikánová</t>
  </si>
  <si>
    <t>d - Drábik Andrej</t>
  </si>
  <si>
    <t>2301027</t>
  </si>
  <si>
    <t>fyzioterapia psov, CP Klolesa CZ 31.3.-2.4.2023, CP Kolobežkový kemp Mošovce 18.-21.52023, CP Tréningový pobyt LIVIGNO 14 - 23.7.2023,</t>
  </si>
  <si>
    <t>Andrej Drábik</t>
  </si>
  <si>
    <t>2301028</t>
  </si>
  <si>
    <t>permanentka fitness centrum</t>
  </si>
  <si>
    <t>2301029</t>
  </si>
  <si>
    <t>CP a štartovné  - Leipa ICF, štartovné  ICF, IFSS, CP Jarné Káry Mošovce, CP Canicros Open</t>
  </si>
  <si>
    <t>Marianna Kotuliaková</t>
  </si>
  <si>
    <t>d - Bánoci Jaroslav</t>
  </si>
  <si>
    <t>2301030</t>
  </si>
  <si>
    <t>Jaroslav Bánoci</t>
  </si>
  <si>
    <t>2301031</t>
  </si>
  <si>
    <t>CP prípravný pretek Jarné Káry Mošovce</t>
  </si>
  <si>
    <t>2301032</t>
  </si>
  <si>
    <t>vidlica ku kolobežke</t>
  </si>
  <si>
    <t>2300059</t>
  </si>
  <si>
    <t>2300060</t>
  </si>
  <si>
    <t>príspevok na organizáciu preteku 1. kolo MKL CUP MS SR  Mošovce 14.-15.10.2023</t>
  </si>
  <si>
    <t>2300061</t>
  </si>
  <si>
    <t>13.11.23</t>
  </si>
  <si>
    <t xml:space="preserve">Pracovná cesta
Názov: MS ICF 2023
Termín:25.10.2023-29.10.2023
Miesto - mesto a štát Leipa (GER)                spôsob dopravy:AUV
Počet všetkých osôb na pracovnej ceste: 1, z toho:
- športovci : 1
</t>
  </si>
  <si>
    <t>2300062</t>
  </si>
  <si>
    <t>osoba 18</t>
  </si>
  <si>
    <t>2300063</t>
  </si>
  <si>
    <t>osoba 43</t>
  </si>
  <si>
    <t>2300064</t>
  </si>
  <si>
    <t>osoba 41</t>
  </si>
  <si>
    <t>2300065</t>
  </si>
  <si>
    <t>14.11.23</t>
  </si>
  <si>
    <t>osoba 45</t>
  </si>
  <si>
    <t>2300066</t>
  </si>
  <si>
    <t>osoba19</t>
  </si>
  <si>
    <t>2300068</t>
  </si>
  <si>
    <t>15.11.23</t>
  </si>
  <si>
    <t>osoba 44</t>
  </si>
  <si>
    <t>2300069</t>
  </si>
  <si>
    <t>16.11.23</t>
  </si>
  <si>
    <t>2300071</t>
  </si>
  <si>
    <t>21.11.23</t>
  </si>
  <si>
    <t xml:space="preserve">Pracovná cesta
Názov: MS FISTC Off-Snow
Termín:9.11.2023 – 12.11.2023
Miesto - mesto a štát Abertamy (CZE)                spôsob dopravy:AUV
Počet všetkých osôb na pracovnej ceste: 1, z toho:
- športovci : 1
</t>
  </si>
  <si>
    <t>2300072</t>
  </si>
  <si>
    <t>osoba 46</t>
  </si>
  <si>
    <t>2300073</t>
  </si>
  <si>
    <t>2300074</t>
  </si>
  <si>
    <t>22.11.23</t>
  </si>
  <si>
    <t xml:space="preserve">doplatok k cetsovnému štartovné </t>
  </si>
  <si>
    <t>2300075</t>
  </si>
  <si>
    <t>27.11.23</t>
  </si>
  <si>
    <t>osoba21</t>
  </si>
  <si>
    <t>2301034</t>
  </si>
  <si>
    <t>6.12.23</t>
  </si>
  <si>
    <t>Pracovná cesta
Názov: MS IFSS Dryland
Termín:20.11.2023 – 26.11.2023
Miesto - mesto a štát Olivega (ESP)                spôsob dopravy:AUV
Počet všetkých osôb na pracovnej ceste: 1, z toho:
- športovci : 1
prenájom obytného karavanu</t>
  </si>
  <si>
    <t>2301035</t>
  </si>
  <si>
    <t>športová prilba</t>
  </si>
  <si>
    <t>2301038</t>
  </si>
  <si>
    <t>8.12.23</t>
  </si>
  <si>
    <t>kolobežka, kolesá na štvorkolku</t>
  </si>
  <si>
    <t>2301039</t>
  </si>
  <si>
    <t>lymfodrenážne nohavice, bežecká obuv, vidlica, športové okuliare, športové hodinky</t>
  </si>
  <si>
    <t>2301040</t>
  </si>
  <si>
    <t>Treníngový kemp Ľadová -10-19.2..2023</t>
  </si>
  <si>
    <t>2301041</t>
  </si>
  <si>
    <t>Treníngový kemp Ľadová -13-27.1.2023</t>
  </si>
  <si>
    <t>2301042</t>
  </si>
  <si>
    <t xml:space="preserve">prenájom obytného karavanu, nákup PHM, </t>
  </si>
  <si>
    <t>2301043</t>
  </si>
  <si>
    <t xml:space="preserve">štarovné preteky  MS ICF Leipa, MS IFSS Oivega </t>
  </si>
  <si>
    <t>2301044</t>
  </si>
  <si>
    <t xml:space="preserve">CP treningový kemp Mošovce 9.-.13.10.2023 CP MS ICF Leipa; CP MS IFSS Oivega, CP Lab dog Races, CP Pezinská Baba; CP treningový pobyt Mošovce </t>
  </si>
  <si>
    <t>2301045</t>
  </si>
  <si>
    <t xml:space="preserve">sane </t>
  </si>
  <si>
    <t>2301046</t>
  </si>
  <si>
    <t xml:space="preserve">CP Tréningový kemp Mošovce18-21.5.23, CP Trénongový kemp Livingo 15-23.7.23, Tréningový pobyt Mošovce 26.-30.8.23, CP Pretek Pezinská Baba - 8-10.9.2023, CP Pretek Haniska, Cppretek Košice, CP pretek Lubiešov, CP pretek  Láb, CP tréningový kemp Mošovce október, </t>
  </si>
  <si>
    <t>2301047</t>
  </si>
  <si>
    <t>trénerné služby</t>
  </si>
  <si>
    <t>2301048</t>
  </si>
  <si>
    <t xml:space="preserve">CP a štartovné - Lab, Mošovce,Libovice,Kolesa u Par, Doľany,Brno, Kněžice, Tišnov, Mor. Bude., Pardubice, Znojmo, Pezinská Babba, Košice, Láb, Leipa; obuv Tretry, Servis, </t>
  </si>
  <si>
    <t>2301049</t>
  </si>
  <si>
    <t>komponenty na kolobežku</t>
  </si>
  <si>
    <t>2301050</t>
  </si>
  <si>
    <t>Pracovná cesta
Názov: MS ICF 2023
Termín:25.10.2023-29.10.2023
Miesto - mesto a štát Leipa (GER)                spôsob dopravy:AUV
Počet všetkých osôb na pracovnej ceste: 1, z toho:
- športovci : 1
- prenájom obytného prívesu</t>
  </si>
  <si>
    <t>2301051</t>
  </si>
  <si>
    <t>masážna pištoľ, regenerácia</t>
  </si>
  <si>
    <t>2301052</t>
  </si>
  <si>
    <t>fyzioterapie</t>
  </si>
  <si>
    <t>2301053</t>
  </si>
  <si>
    <t>CP 8/2023 - Tri studne, 10/23 Láb</t>
  </si>
  <si>
    <t>2301054</t>
  </si>
  <si>
    <t xml:space="preserve">CP- tráningový pobyt ľadová 13.-27.1.2023, CP  Haniska, CP Košice, CP Lesná, fyzioterapia pre psov, fizyoterapia - masaáže </t>
  </si>
  <si>
    <t>2301055</t>
  </si>
  <si>
    <t>Reboots One reegeneračné nohavice</t>
  </si>
  <si>
    <t>2301056</t>
  </si>
  <si>
    <t>výživové doplnky</t>
  </si>
  <si>
    <t>2301057</t>
  </si>
  <si>
    <t>Kolesá na kolebžeku, komponetny na kolobežku, kolobežka</t>
  </si>
  <si>
    <t>2301058</t>
  </si>
  <si>
    <t xml:space="preserve">Pracovná cesta
Názov: Bosorkin Canicross
Termín:23.9.2023 – 24.9.2023
Miesto - mesto a štát Košice SR                spôsob dopravy:AUV
Počet všetkých osôb na pracovnej ceste: 1, z toho:
- športovci : 1
</t>
  </si>
  <si>
    <t>2301059</t>
  </si>
  <si>
    <t>CP :- účasť na pretekoch Lab , Mošovce - príprava Viedeň, Tristudne</t>
  </si>
  <si>
    <t>2301060</t>
  </si>
  <si>
    <t>Tréningový pobyt Ľadová 25.12-31.12.2023</t>
  </si>
  <si>
    <t>2300076</t>
  </si>
  <si>
    <t>osoba 47</t>
  </si>
  <si>
    <t>2300078</t>
  </si>
  <si>
    <t xml:space="preserve">Pracovná cesta
Názov: MS IFSS Dryland
Termín:20.11.2023 – 26.11.2023
Miesto - mesto a štát Olivega (ESP)                spôsob dopravy:AUV
Počet všetkých osôb na pracovnej ceste: 1, z toho:
- športovci : 1
</t>
  </si>
  <si>
    <t>osoba 38</t>
  </si>
  <si>
    <t>2300079</t>
  </si>
  <si>
    <t>2300080</t>
  </si>
  <si>
    <t>osob 16</t>
  </si>
  <si>
    <t>2300081</t>
  </si>
  <si>
    <t>osoba 40</t>
  </si>
  <si>
    <t>2300082</t>
  </si>
  <si>
    <t>2300083</t>
  </si>
  <si>
    <t>osoba 48</t>
  </si>
  <si>
    <t>2300084</t>
  </si>
  <si>
    <t>osoba 49</t>
  </si>
  <si>
    <t>2300085</t>
  </si>
  <si>
    <t>2300086</t>
  </si>
  <si>
    <t>2023264</t>
  </si>
  <si>
    <t xml:space="preserve">oblečenie pre juniorov </t>
  </si>
  <si>
    <t>2300087</t>
  </si>
  <si>
    <t>2300088</t>
  </si>
  <si>
    <t xml:space="preserve">Pracovná cesta
Názov: MS WSA Dryland
Termín:8.12.2023 – 10.12.2023
Miesto - mesto a štát Mühlberg / Drei Gleichen (GER)                spôsob dopravy:AUV
Počet všetkých osôb na pracovnej ceste: 1, z toho:
- športovci : 1
</t>
  </si>
  <si>
    <t>osoba 10</t>
  </si>
  <si>
    <t>2300089</t>
  </si>
  <si>
    <t>organizovanie aprípravu medzinárodných pretekov 18.2-19.22023</t>
  </si>
  <si>
    <t>00315036</t>
  </si>
  <si>
    <t>2300090</t>
  </si>
  <si>
    <t>osoba 34</t>
  </si>
  <si>
    <t>2300091</t>
  </si>
  <si>
    <t>Osoba 42</t>
  </si>
  <si>
    <t>IČO</t>
  </si>
  <si>
    <t>Subjekt</t>
  </si>
  <si>
    <t>Právna forma</t>
  </si>
  <si>
    <t>Ulica a číslo domu</t>
  </si>
  <si>
    <t>Mesto</t>
  </si>
  <si>
    <t>PSČ</t>
  </si>
  <si>
    <t>Webové sídlo</t>
  </si>
  <si>
    <t>E-mail</t>
  </si>
  <si>
    <t>Štatutárny zástupca</t>
  </si>
  <si>
    <t>Štatutár - funkcia</t>
  </si>
  <si>
    <t>Kontakná osoba</t>
  </si>
  <si>
    <t>Kontakt
telefón</t>
  </si>
  <si>
    <t>42254388</t>
  </si>
  <si>
    <t>Deaflympijský výbor Slovenska</t>
  </si>
  <si>
    <t>občianske združenie</t>
  </si>
  <si>
    <t>Kýčerského 7</t>
  </si>
  <si>
    <t>Bratislava 1</t>
  </si>
  <si>
    <t>811 05</t>
  </si>
  <si>
    <t>www.deaflympic.sk</t>
  </si>
  <si>
    <t>office@deaflympic.sk</t>
  </si>
  <si>
    <t>Peter Birka</t>
  </si>
  <si>
    <t>prezident</t>
  </si>
  <si>
    <t>Milena Fabšičová</t>
  </si>
  <si>
    <t>50642804</t>
  </si>
  <si>
    <t>iCompete Natural Slovakia</t>
  </si>
  <si>
    <t>Jesenského 71</t>
  </si>
  <si>
    <t>Zvolen</t>
  </si>
  <si>
    <t>960 01</t>
  </si>
  <si>
    <t>www.icn.sk</t>
  </si>
  <si>
    <t>icn@icn.sk</t>
  </si>
  <si>
    <t>René Tomášek</t>
  </si>
  <si>
    <t>00688312</t>
  </si>
  <si>
    <t>Klub slovenských turistov</t>
  </si>
  <si>
    <t>Záborského 33</t>
  </si>
  <si>
    <t>Bratislava 3</t>
  </si>
  <si>
    <t>831 03</t>
  </si>
  <si>
    <t>www.kst.sk</t>
  </si>
  <si>
    <t>ustredie@kst.sk</t>
  </si>
  <si>
    <t>František Šiller</t>
  </si>
  <si>
    <t>predseda</t>
  </si>
  <si>
    <t>Marica Žáková</t>
  </si>
  <si>
    <t>47845660</t>
  </si>
  <si>
    <t>Košická Futbalová Aréna a. s.</t>
  </si>
  <si>
    <t>akciová spoločnosť</t>
  </si>
  <si>
    <t>Pri prachárni 13</t>
  </si>
  <si>
    <t>Košice – mestská časť Juh</t>
  </si>
  <si>
    <t>040 11</t>
  </si>
  <si>
    <t>www.kosickafutbalovaarena.sk</t>
  </si>
  <si>
    <t>office@kosickafutbalovaarena.sk</t>
  </si>
  <si>
    <t>Marcel Gibóda, Stanislav Petráš</t>
  </si>
  <si>
    <t>predseda predstavenstva, člen predstavenstva</t>
  </si>
  <si>
    <t>42269423</t>
  </si>
  <si>
    <t>MAMMAL - Slovenský zväz MMA</t>
  </si>
  <si>
    <t>Židovská 298/19</t>
  </si>
  <si>
    <t>811 01</t>
  </si>
  <si>
    <t>www.mammal.sk</t>
  </si>
  <si>
    <t>info@mammal.sk; marek.herda@mammal.sk</t>
  </si>
  <si>
    <t>Marek Herda</t>
  </si>
  <si>
    <t>Jana Gurová</t>
  </si>
  <si>
    <t>00595209</t>
  </si>
  <si>
    <t>Maratónsky klub Košice</t>
  </si>
  <si>
    <t>Hroncova 2</t>
  </si>
  <si>
    <t>Košice</t>
  </si>
  <si>
    <t>040 01</t>
  </si>
  <si>
    <t>www.kosicemarathon.com</t>
  </si>
  <si>
    <t>klub@kosicemarathon.com</t>
  </si>
  <si>
    <t>Ján Sudzina</t>
  </si>
  <si>
    <t>30787009</t>
  </si>
  <si>
    <t>Slovenská asociácia amerického futbalu, o.z.</t>
  </si>
  <si>
    <t>Nevädzová 17211/6B</t>
  </si>
  <si>
    <t>Bratislava</t>
  </si>
  <si>
    <t>821 01</t>
  </si>
  <si>
    <t>www.saaf.sk</t>
  </si>
  <si>
    <t>info@saaf.sk</t>
  </si>
  <si>
    <t>Michal Slašťan</t>
  </si>
  <si>
    <t>50897152</t>
  </si>
  <si>
    <t>Slovenská Asociácia Bandy, skrátený názov SAB</t>
  </si>
  <si>
    <t>Trenčianske Teplice 611/2</t>
  </si>
  <si>
    <t>Trenčianske Teplice</t>
  </si>
  <si>
    <t>914 51</t>
  </si>
  <si>
    <t>www.slovakbandy.sk</t>
  </si>
  <si>
    <t>slovakbandy@gmail.com</t>
  </si>
  <si>
    <t>Lukáš Vepy</t>
  </si>
  <si>
    <t>Ľudovít Vepy</t>
  </si>
  <si>
    <t>00631655</t>
  </si>
  <si>
    <t>Slovenská asociácia boccie</t>
  </si>
  <si>
    <t>Ulica Vajanského 874/46</t>
  </si>
  <si>
    <t>Lučenec</t>
  </si>
  <si>
    <t>984 01</t>
  </si>
  <si>
    <t>www.bocce.sk</t>
  </si>
  <si>
    <t>slovenska.asociacia.bocce@gmail.com</t>
  </si>
  <si>
    <t>Ján Macko, Ján Brezňan, Ladislav Mészáros</t>
  </si>
  <si>
    <t>prezident, predseda, predseda</t>
  </si>
  <si>
    <t xml:space="preserve">Ján Macko </t>
  </si>
  <si>
    <t>42019541</t>
  </si>
  <si>
    <t>Slovenská asociácia čínskeho wushu</t>
  </si>
  <si>
    <t>Ladislava Dérera 35</t>
  </si>
  <si>
    <t>831 01</t>
  </si>
  <si>
    <t>www.wushuslovakia.sk</t>
  </si>
  <si>
    <t>email@wushuslovakia.sk</t>
  </si>
  <si>
    <t>Ľubomír France</t>
  </si>
  <si>
    <t>30810108</t>
  </si>
  <si>
    <t>Slovenská Asociácia Dynamickej Streľby</t>
  </si>
  <si>
    <t>Skautská 2</t>
  </si>
  <si>
    <t>www.sads.sk</t>
  </si>
  <si>
    <t>prezident@sads.sk</t>
  </si>
  <si>
    <t>Bystrík Zachar</t>
  </si>
  <si>
    <t>30842069</t>
  </si>
  <si>
    <t>Slovenská asociácia fitnes, kulturistiky a silového trojboja</t>
  </si>
  <si>
    <t>Junácka 6</t>
  </si>
  <si>
    <t>832 80</t>
  </si>
  <si>
    <t>www.safkst.sk</t>
  </si>
  <si>
    <t>sekretariat@safkst.sk</t>
  </si>
  <si>
    <t>Boris Mlsna</t>
  </si>
  <si>
    <t>31749852</t>
  </si>
  <si>
    <t>Slovenská asociácia Frisbee</t>
  </si>
  <si>
    <t>Eisnerova 6131/13</t>
  </si>
  <si>
    <t>841 07</t>
  </si>
  <si>
    <t>www.szf.sk</t>
  </si>
  <si>
    <t>safslovakia@gmail.com</t>
  </si>
  <si>
    <t>Juraj Turan</t>
  </si>
  <si>
    <t>Martin Keseg</t>
  </si>
  <si>
    <t>30844711</t>
  </si>
  <si>
    <t>Slovenská asociácia go</t>
  </si>
  <si>
    <t>www.sago.sk</t>
  </si>
  <si>
    <t>slovakgo@gmail.com</t>
  </si>
  <si>
    <t>Martin Lukáč</t>
  </si>
  <si>
    <t>Miroslav Poliak</t>
  </si>
  <si>
    <t>31940668</t>
  </si>
  <si>
    <t>Slovenská asociácia korfbalu</t>
  </si>
  <si>
    <t>Makovického 6/2</t>
  </si>
  <si>
    <t>Prievidza</t>
  </si>
  <si>
    <t>971 01</t>
  </si>
  <si>
    <t>www.korfbal.sk</t>
  </si>
  <si>
    <t>martinsonoga@gmail.com</t>
  </si>
  <si>
    <t>Martin Sonoga</t>
  </si>
  <si>
    <t>31824021</t>
  </si>
  <si>
    <t>Slovenská asociácia motoristického športu</t>
  </si>
  <si>
    <t>Fatranská 3</t>
  </si>
  <si>
    <t>Nitra</t>
  </si>
  <si>
    <t>949 01</t>
  </si>
  <si>
    <t>www.sams-asn.sk</t>
  </si>
  <si>
    <t>samssk@nextra.sk</t>
  </si>
  <si>
    <t>Dušan Koblišek</t>
  </si>
  <si>
    <t>Vojtech Ruisl</t>
  </si>
  <si>
    <t>45009660</t>
  </si>
  <si>
    <t>Slovenská asociácia naturálnej kulturistiky</t>
  </si>
  <si>
    <t>Štefániková 3509/20</t>
  </si>
  <si>
    <t>Michalovce</t>
  </si>
  <si>
    <t>071 01</t>
  </si>
  <si>
    <t>www.sank.sk</t>
  </si>
  <si>
    <t>rigosank@gmail.com</t>
  </si>
  <si>
    <t>Viliam Rigo</t>
  </si>
  <si>
    <t>30811686</t>
  </si>
  <si>
    <t>Slovenská asociácia pretláčania rukou</t>
  </si>
  <si>
    <t>Vavrečka 311</t>
  </si>
  <si>
    <t>Námestovo</t>
  </si>
  <si>
    <t>029 01</t>
  </si>
  <si>
    <t>www.armsport.sk</t>
  </si>
  <si>
    <t>sekretariat@armsport.sk</t>
  </si>
  <si>
    <t>Ján Germánus</t>
  </si>
  <si>
    <t>Dagmar Petrová</t>
  </si>
  <si>
    <t>30814910</t>
  </si>
  <si>
    <t>Slovenská asociácia taekwondo WT</t>
  </si>
  <si>
    <t>Stará spišská cesta 2166/38</t>
  </si>
  <si>
    <t>new.satkd.sk</t>
  </si>
  <si>
    <t>satkd.wtf@gmail.com</t>
  </si>
  <si>
    <t>Mário Švec</t>
  </si>
  <si>
    <t>Pavel Ižarik</t>
  </si>
  <si>
    <t>17316731</t>
  </si>
  <si>
    <t>Slovenská asociácia univerzitného športu</t>
  </si>
  <si>
    <t>Trnavska cesta 37</t>
  </si>
  <si>
    <t>831 04</t>
  </si>
  <si>
    <t>www.saus.sk</t>
  </si>
  <si>
    <t>saus@saus.sk</t>
  </si>
  <si>
    <t>Július Dubovský</t>
  </si>
  <si>
    <t>Michaela Masárová</t>
  </si>
  <si>
    <t>30841798</t>
  </si>
  <si>
    <t>Slovenská asociácia zrakovo postihnutých športovcov</t>
  </si>
  <si>
    <t>Rosina 497</t>
  </si>
  <si>
    <t>Rosina</t>
  </si>
  <si>
    <t>013 22</t>
  </si>
  <si>
    <t>www.sazps.sk</t>
  </si>
  <si>
    <t>sazps@sazps.sk</t>
  </si>
  <si>
    <t>Peter Ďuroška</t>
  </si>
  <si>
    <t>30844568</t>
  </si>
  <si>
    <t>Slovenská baseballová federácia</t>
  </si>
  <si>
    <t>www.slovakiabaseball.com</t>
  </si>
  <si>
    <t>office@slovakiabaseball.com</t>
  </si>
  <si>
    <t>Mojmír Jankovič</t>
  </si>
  <si>
    <t>František Bunta</t>
  </si>
  <si>
    <t>17315166</t>
  </si>
  <si>
    <t>Slovenská basketbalová asociácia</t>
  </si>
  <si>
    <t>Trnavská cesta 37</t>
  </si>
  <si>
    <t>www.slovakbasket.sk</t>
  </si>
  <si>
    <t>sekretariat@slovakbasket.sk</t>
  </si>
  <si>
    <t>Michal Ondruš</t>
  </si>
  <si>
    <t>Štefan Kubík</t>
  </si>
  <si>
    <t>31744621</t>
  </si>
  <si>
    <t>Slovenská boxerská federácia</t>
  </si>
  <si>
    <t>Dr. Vladimíra Clementisa 3222/10</t>
  </si>
  <si>
    <t>821 02</t>
  </si>
  <si>
    <t>www.sbf.sk</t>
  </si>
  <si>
    <t>sbf@sbf.sk</t>
  </si>
  <si>
    <t>Tomáš Kovács</t>
  </si>
  <si>
    <t>Ivana Haršányová</t>
  </si>
  <si>
    <t>34056939</t>
  </si>
  <si>
    <t>SLOVENSKÁ CYKLOTRIALOVÁ ÚNIA</t>
  </si>
  <si>
    <t>Štefánikova 4445</t>
  </si>
  <si>
    <t>Poprad</t>
  </si>
  <si>
    <t>058 01</t>
  </si>
  <si>
    <t>www.slovakbiketrial.sk</t>
  </si>
  <si>
    <t>stefan@blackmail.sk</t>
  </si>
  <si>
    <t>Štefan Pčola</t>
  </si>
  <si>
    <t>34003975</t>
  </si>
  <si>
    <t>Slovenská federácia karate a bojových umení</t>
  </si>
  <si>
    <t>Miletičova 3/A</t>
  </si>
  <si>
    <t>821 08</t>
  </si>
  <si>
    <t>www.karate-slovakia.sk</t>
  </si>
  <si>
    <t>info@karate-slovakia.sk</t>
  </si>
  <si>
    <t>Daniel Baran</t>
  </si>
  <si>
    <t>36064742</t>
  </si>
  <si>
    <t>Slovenská federácia pétanque</t>
  </si>
  <si>
    <t>Karpatské námestie 10A</t>
  </si>
  <si>
    <t>831 06</t>
  </si>
  <si>
    <t>www.sfp.sk</t>
  </si>
  <si>
    <t>peter.sury@gmail.com</t>
  </si>
  <si>
    <t>Peter Šúry</t>
  </si>
  <si>
    <t>42361885</t>
  </si>
  <si>
    <t>Slovenská footgolfová asociácia</t>
  </si>
  <si>
    <t>Medveďovej 13</t>
  </si>
  <si>
    <t>851 04</t>
  </si>
  <si>
    <t>www.sfga.sk</t>
  </si>
  <si>
    <t>info@sfga.sk</t>
  </si>
  <si>
    <t>Viliam Nemčko</t>
  </si>
  <si>
    <t>Tomáš Bartko</t>
  </si>
  <si>
    <t>50284363</t>
  </si>
  <si>
    <t>Slovenská golfová asociácia</t>
  </si>
  <si>
    <t>Kukučínova 26</t>
  </si>
  <si>
    <t>831 02</t>
  </si>
  <si>
    <t>www.skga.sk</t>
  </si>
  <si>
    <t>skga@skga.sk</t>
  </si>
  <si>
    <t>Rastislav Antala, Miroslav Rusnák</t>
  </si>
  <si>
    <t>Prezident, viceprezident</t>
  </si>
  <si>
    <t>Kamil Balga</t>
  </si>
  <si>
    <t>00688321</t>
  </si>
  <si>
    <t>Slovenská gymnastická federácia</t>
  </si>
  <si>
    <t>www.sgf.sk</t>
  </si>
  <si>
    <t>gymnastics@sgf.sk</t>
  </si>
  <si>
    <t>Monika Šišková</t>
  </si>
  <si>
    <t>prezidentka</t>
  </si>
  <si>
    <t>Silvia Ruščinová</t>
  </si>
  <si>
    <t>00603091</t>
  </si>
  <si>
    <t>Slovenská hokejbalová únia</t>
  </si>
  <si>
    <t>www.hokejbal.sk</t>
  </si>
  <si>
    <t>hokejbal@hokejbal.sk</t>
  </si>
  <si>
    <t>Miroslav Dragun</t>
  </si>
  <si>
    <t xml:space="preserve">Generálny sekretár </t>
  </si>
  <si>
    <t>31787801</t>
  </si>
  <si>
    <t>SLOVENSKÁ JAZDECKÁ FEDERÁCIA</t>
  </si>
  <si>
    <t>www.sjf.sk</t>
  </si>
  <si>
    <t>baciak.masarykova@sjf.sk</t>
  </si>
  <si>
    <t>Vladimír Chovan</t>
  </si>
  <si>
    <t>Zuzana Bačiak Masaryková</t>
  </si>
  <si>
    <t>50434101</t>
  </si>
  <si>
    <t>Slovenská kanoistika</t>
  </si>
  <si>
    <t>www.canoe.sk</t>
  </si>
  <si>
    <t>canoe@canoe.sk</t>
  </si>
  <si>
    <t>Miroslav Haviar</t>
  </si>
  <si>
    <t>Boris Bergendi</t>
  </si>
  <si>
    <t>30853427</t>
  </si>
  <si>
    <t>Slovenská Lakrosová Federácia</t>
  </si>
  <si>
    <t>Jarabinková 6/B</t>
  </si>
  <si>
    <t>821 09</t>
  </si>
  <si>
    <t>www.lacrosse.sk</t>
  </si>
  <si>
    <t>eminentasro@gmail.com</t>
  </si>
  <si>
    <t>Igor Moravčík</t>
  </si>
  <si>
    <t>36075809</t>
  </si>
  <si>
    <t>Slovenská lukostrelecká asociácia 3D</t>
  </si>
  <si>
    <t>Trnovec nad Váhom 1040</t>
  </si>
  <si>
    <t xml:space="preserve">Trnovec nad Váhom  </t>
  </si>
  <si>
    <t>825 71</t>
  </si>
  <si>
    <t>www.archery3d.sk</t>
  </si>
  <si>
    <t>info@archery3d.sk</t>
  </si>
  <si>
    <t>Peter Málek</t>
  </si>
  <si>
    <t>30813883</t>
  </si>
  <si>
    <t>Slovenská motocyklová federácia</t>
  </si>
  <si>
    <t>Športovcov 340</t>
  </si>
  <si>
    <t>Považská Bystrica</t>
  </si>
  <si>
    <t>017 01</t>
  </si>
  <si>
    <t>www.smf.sk</t>
  </si>
  <si>
    <t>smf@smf.sk</t>
  </si>
  <si>
    <t>Peter Lazar</t>
  </si>
  <si>
    <t>Tatiana Kašlíková</t>
  </si>
  <si>
    <t>34057587</t>
  </si>
  <si>
    <t>Slovenská Muaythai asociácia</t>
  </si>
  <si>
    <t>Lermontova 3</t>
  </si>
  <si>
    <t xml:space="preserve">www.smta.sk </t>
  </si>
  <si>
    <t xml:space="preserve">office@smta.sk </t>
  </si>
  <si>
    <t>Róbert Kajánek</t>
  </si>
  <si>
    <t>30806887</t>
  </si>
  <si>
    <t>Slovenská nohejbalová asociácia</t>
  </si>
  <si>
    <t>www.nohejbalsk.com</t>
  </si>
  <si>
    <t>nohejbal.sna@gmail.com</t>
  </si>
  <si>
    <t>Miroslav Kováč</t>
  </si>
  <si>
    <t>36068764</t>
  </si>
  <si>
    <t>Slovenská plavecká federácia</t>
  </si>
  <si>
    <t>Za kasárňou 315/1</t>
  </si>
  <si>
    <t>www.swimmsvk.sk</t>
  </si>
  <si>
    <t>prezident@swimmsvk.sk</t>
  </si>
  <si>
    <t>Ivan Šulek</t>
  </si>
  <si>
    <t>30851459</t>
  </si>
  <si>
    <t>Slovenská rugbyová únia</t>
  </si>
  <si>
    <t>Hrobákova 1</t>
  </si>
  <si>
    <t>851 02</t>
  </si>
  <si>
    <t>www.slovakrugby.sk</t>
  </si>
  <si>
    <t>kubalova@sprinklersystem.sk</t>
  </si>
  <si>
    <t>Eduard Krützner</t>
  </si>
  <si>
    <t>Katarína Kubalová</t>
  </si>
  <si>
    <t>37998919</t>
  </si>
  <si>
    <t>Slovenská skialpinistická asociácia</t>
  </si>
  <si>
    <t>Jalovec 98</t>
  </si>
  <si>
    <t>Bobrovec</t>
  </si>
  <si>
    <t>032 21</t>
  </si>
  <si>
    <t>www.slovakskimo.sk</t>
  </si>
  <si>
    <t>info@slovakskimo.sk</t>
  </si>
  <si>
    <t>Michaela Babčanová</t>
  </si>
  <si>
    <t>podpredseda</t>
  </si>
  <si>
    <t>17316723</t>
  </si>
  <si>
    <t>Slovenská softballová asociácia</t>
  </si>
  <si>
    <t>www.slovakiasoftball.com</t>
  </si>
  <si>
    <t>office@softballslovakia.com</t>
  </si>
  <si>
    <t>Lenka Gunišová</t>
  </si>
  <si>
    <t>30807018</t>
  </si>
  <si>
    <t>Slovenská squashová asociácia</t>
  </si>
  <si>
    <t>www.squashtour.sk</t>
  </si>
  <si>
    <t>gs@squash.sk</t>
  </si>
  <si>
    <t>Ivan Tomko</t>
  </si>
  <si>
    <t>Dávid Kubiček</t>
  </si>
  <si>
    <t>31745466</t>
  </si>
  <si>
    <t>Slovenská triatlonová únia</t>
  </si>
  <si>
    <t>www.triathlon.sk</t>
  </si>
  <si>
    <t>triathlon@triathlon.sk</t>
  </si>
  <si>
    <t>Jozef Jurášek</t>
  </si>
  <si>
    <t>Peter Dobiaš</t>
  </si>
  <si>
    <t>52033431</t>
  </si>
  <si>
    <t>Slovenská univerzitná hokejová asociácia</t>
  </si>
  <si>
    <t>Považská 1706/35</t>
  </si>
  <si>
    <t>Trenčín</t>
  </si>
  <si>
    <t>911 01</t>
  </si>
  <si>
    <t>www.euhl.eu</t>
  </si>
  <si>
    <t>lsekeras@euhl.eu</t>
  </si>
  <si>
    <t>Ľubomír Sekeráš</t>
  </si>
  <si>
    <t>00688819</t>
  </si>
  <si>
    <t>Slovenská volejbalová federácia</t>
  </si>
  <si>
    <t>Kalinčiakova 33</t>
  </si>
  <si>
    <t>www.svf.sk</t>
  </si>
  <si>
    <t>svf@svf.sk</t>
  </si>
  <si>
    <t>Marek Rojko</t>
  </si>
  <si>
    <t>Jozef Mihalco</t>
  </si>
  <si>
    <t>36063835</t>
  </si>
  <si>
    <t>Slovenský atletický zväz</t>
  </si>
  <si>
    <t>www.atletika.sk</t>
  </si>
  <si>
    <t>office@atletika.sk</t>
  </si>
  <si>
    <t>Peter Korčok, Vladimír Gubrický</t>
  </si>
  <si>
    <t>prezident, generálny sekretár</t>
  </si>
  <si>
    <t>Vladimír Gubrický</t>
  </si>
  <si>
    <t>31753825</t>
  </si>
  <si>
    <t>Slovenský biliardový zväz</t>
  </si>
  <si>
    <t>www.biliard.online</t>
  </si>
  <si>
    <t>koniar@sbiz.sk; sbiz1994@gmail.com</t>
  </si>
  <si>
    <t>Samuel Koniar</t>
  </si>
  <si>
    <t>36128147</t>
  </si>
  <si>
    <t>Slovenský bowlingový zväz</t>
  </si>
  <si>
    <t>Dunajská 12</t>
  </si>
  <si>
    <t xml:space="preserve">Košice </t>
  </si>
  <si>
    <t>www.slovakbowling.sk</t>
  </si>
  <si>
    <t xml:space="preserve">merkovskyv@gmail.com </t>
  </si>
  <si>
    <t xml:space="preserve">Vladimír Merkovský </t>
  </si>
  <si>
    <t>31770908</t>
  </si>
  <si>
    <t>Slovenský bridžový zväz</t>
  </si>
  <si>
    <t>Lopenícka 1/A</t>
  </si>
  <si>
    <t>www.bridgeclub.sk</t>
  </si>
  <si>
    <t>sbz@bridgeclub.sk</t>
  </si>
  <si>
    <t>Peter Belčák</t>
  </si>
  <si>
    <t>37841866</t>
  </si>
  <si>
    <t>Slovenský curlingový zväz</t>
  </si>
  <si>
    <t>Zahradnícka 27</t>
  </si>
  <si>
    <t>811 07</t>
  </si>
  <si>
    <t>www.curling.sk</t>
  </si>
  <si>
    <t>office@curling.sk</t>
  </si>
  <si>
    <t>Pavol Pitoňák</t>
  </si>
  <si>
    <t>Pavel Kocian</t>
  </si>
  <si>
    <t>34009388</t>
  </si>
  <si>
    <t>Slovenský cykloklub</t>
  </si>
  <si>
    <t>Námestie slobody 1716/6</t>
  </si>
  <si>
    <t>Piešťany</t>
  </si>
  <si>
    <t>921 01</t>
  </si>
  <si>
    <t>www.cykloklub.sk</t>
  </si>
  <si>
    <t>office@cykloklub.sk</t>
  </si>
  <si>
    <t>Michal Hlatký</t>
  </si>
  <si>
    <t>00687308</t>
  </si>
  <si>
    <t>Slovenský futbalový zväz</t>
  </si>
  <si>
    <t>Tomášikova 30C</t>
  </si>
  <si>
    <t>www.futbalsfz.sk</t>
  </si>
  <si>
    <t>msvvas@futbalsfz.sk</t>
  </si>
  <si>
    <t>Ján Kováčik</t>
  </si>
  <si>
    <t>Marcel Korinek</t>
  </si>
  <si>
    <t>00586455</t>
  </si>
  <si>
    <t>Slovenský horolezecký spolok JAMES</t>
  </si>
  <si>
    <t>www.james.sk</t>
  </si>
  <si>
    <t>office@james.sk</t>
  </si>
  <si>
    <t>Anton Pacek</t>
  </si>
  <si>
    <t>31771688</t>
  </si>
  <si>
    <t>Slovenský kolkársky zväz</t>
  </si>
  <si>
    <t>Štúrova 1158/22</t>
  </si>
  <si>
    <t>www.kolky.sk</t>
  </si>
  <si>
    <t>sekretariat@kolky.sk</t>
  </si>
  <si>
    <t>Štefan Kočan</t>
  </si>
  <si>
    <t>Eva Ondrejkovičová</t>
  </si>
  <si>
    <t>31805540</t>
  </si>
  <si>
    <t>Slovenský krasokorčuliarsky zväz</t>
  </si>
  <si>
    <t>Záhradnícka 752/95</t>
  </si>
  <si>
    <t>www.kraso.sk</t>
  </si>
  <si>
    <t>slovakskating@kraso.sk</t>
  </si>
  <si>
    <t>Jozef Beständig</t>
  </si>
  <si>
    <t>30793009</t>
  </si>
  <si>
    <t>Slovenský lukostrelecký zväz</t>
  </si>
  <si>
    <t>www.archerysvk.sk</t>
  </si>
  <si>
    <t>office@archerysvk.sk</t>
  </si>
  <si>
    <t>Vladimír Bužek</t>
  </si>
  <si>
    <t>00677604</t>
  </si>
  <si>
    <t>Slovenský národný aeroklub generála Milana Rastislava Štefánika</t>
  </si>
  <si>
    <t>Pri Rajčianke 49</t>
  </si>
  <si>
    <t>Žilina</t>
  </si>
  <si>
    <t>010 01</t>
  </si>
  <si>
    <t>www.sna.sk</t>
  </si>
  <si>
    <t>sna@sna.sk</t>
  </si>
  <si>
    <t>Miroslav Gábor</t>
  </si>
  <si>
    <t>Marcela Nagyová</t>
  </si>
  <si>
    <t>30811082</t>
  </si>
  <si>
    <t>Slovenský olympijský a športový výbor</t>
  </si>
  <si>
    <t>www.olympic.sk</t>
  </si>
  <si>
    <t>office@olympic.sk</t>
  </si>
  <si>
    <t>Anton Siekel</t>
  </si>
  <si>
    <t>Gábor Asványi; Patrik Hrbek</t>
  </si>
  <si>
    <t>421903584992; 421911090490</t>
  </si>
  <si>
    <t>31745661</t>
  </si>
  <si>
    <t>Slovenský paralympijský výbor</t>
  </si>
  <si>
    <t>Benediktiho 5</t>
  </si>
  <si>
    <t>www.spv.sk</t>
  </si>
  <si>
    <t>spcoffice@spv.sk</t>
  </si>
  <si>
    <t>Ján Riapoš</t>
  </si>
  <si>
    <t>Ján Riapoš; Maroš Čambal</t>
  </si>
  <si>
    <t>421905788436; 421257789713</t>
  </si>
  <si>
    <t>30688060</t>
  </si>
  <si>
    <t>Slovenský rýchlokorčuliarsky zväz</t>
  </si>
  <si>
    <t>T.Vansovej 2171/1</t>
  </si>
  <si>
    <t>Spišská Nová Ves</t>
  </si>
  <si>
    <t>052 01</t>
  </si>
  <si>
    <t>www.speedskating.sk</t>
  </si>
  <si>
    <t>info@speedskating.sk</t>
  </si>
  <si>
    <t>Ivana Iliašová</t>
  </si>
  <si>
    <t>Ján Magdoško</t>
  </si>
  <si>
    <t>30806836</t>
  </si>
  <si>
    <t>Slovenský stolnotenisový zväz</t>
  </si>
  <si>
    <t>Černockého 6</t>
  </si>
  <si>
    <t>831 53</t>
  </si>
  <si>
    <t>www.sstz.sk</t>
  </si>
  <si>
    <t>sstz1@sstz.sk</t>
  </si>
  <si>
    <t>Anton Hamran</t>
  </si>
  <si>
    <t>Ivica Hatalová</t>
  </si>
  <si>
    <t>00603341</t>
  </si>
  <si>
    <t>SLOVENSKÝ STRELECKÝ ZVÄZ</t>
  </si>
  <si>
    <t>Wolkrova 4</t>
  </si>
  <si>
    <t>851 01</t>
  </si>
  <si>
    <t>www.shooting.sk</t>
  </si>
  <si>
    <t>ssz@shooting.sk</t>
  </si>
  <si>
    <t>Miloslav Benca</t>
  </si>
  <si>
    <t>Ján Kulich</t>
  </si>
  <si>
    <t>17310571</t>
  </si>
  <si>
    <t>Slovenský šachový zväz</t>
  </si>
  <si>
    <t>Bernolákovo námestie 25</t>
  </si>
  <si>
    <t>Nové Zámky</t>
  </si>
  <si>
    <t>940 01</t>
  </si>
  <si>
    <t>www.chess.sk</t>
  </si>
  <si>
    <t>sekretariat@chess.sk</t>
  </si>
  <si>
    <t>Milan Roman</t>
  </si>
  <si>
    <t>Vladimír Szűcs</t>
  </si>
  <si>
    <t>30806437</t>
  </si>
  <si>
    <t>Slovenský šermiarsky zväz</t>
  </si>
  <si>
    <t>Trnavská cesta 39</t>
  </si>
  <si>
    <t>ww.slovak-fencing.sk</t>
  </si>
  <si>
    <t>slovak-fencing@slovak-fencing.sk</t>
  </si>
  <si>
    <t>Attila Érsek</t>
  </si>
  <si>
    <t>Gabriela Geršiová</t>
  </si>
  <si>
    <t>30811384</t>
  </si>
  <si>
    <t>Slovenský tenisový zväz</t>
  </si>
  <si>
    <t>Príkopova 6</t>
  </si>
  <si>
    <t>www.stz.sk</t>
  </si>
  <si>
    <t>stz@stz.sk</t>
  </si>
  <si>
    <t>Miloslav Mečíř</t>
  </si>
  <si>
    <t>Ivan Greguška</t>
  </si>
  <si>
    <t>00688304</t>
  </si>
  <si>
    <t>Slovenský veslársky zväz</t>
  </si>
  <si>
    <t>FTVŠ, Nábrežie armádneho generála Ludvíka Svobodu 4298/9</t>
  </si>
  <si>
    <t>814 69</t>
  </si>
  <si>
    <t>www.veslovanie.sk</t>
  </si>
  <si>
    <t>rowingslovakia@gmail.com</t>
  </si>
  <si>
    <t>Ján Žiška</t>
  </si>
  <si>
    <t>Stanislava Vičanová</t>
  </si>
  <si>
    <t>31791981</t>
  </si>
  <si>
    <t>SLOVENSKÝ ZÁPASNÍCKY ZVÄZ</t>
  </si>
  <si>
    <t>Junácka 2951/6</t>
  </si>
  <si>
    <t>www.slovenskezapasenie.sk</t>
  </si>
  <si>
    <t>szz@zapasenie.sk</t>
  </si>
  <si>
    <t>Štefánia Galandová</t>
  </si>
  <si>
    <t xml:space="preserve">generálna sekretárka </t>
  </si>
  <si>
    <t>30811546</t>
  </si>
  <si>
    <t>Slovenský zväz bedmintonu</t>
  </si>
  <si>
    <t>Slovenská 19</t>
  </si>
  <si>
    <t>Prešov</t>
  </si>
  <si>
    <t>080 01</t>
  </si>
  <si>
    <t xml:space="preserve">www.bedminton.sk </t>
  </si>
  <si>
    <t xml:space="preserve">sekretar@bedminton.sk </t>
  </si>
  <si>
    <t>Zuzana Rajdugová</t>
  </si>
  <si>
    <t>35656743</t>
  </si>
  <si>
    <t>Slovenský zväz biatlonu</t>
  </si>
  <si>
    <t>Partizánska cesta 3501/71</t>
  </si>
  <si>
    <t>Banská Bystrica</t>
  </si>
  <si>
    <t>974 01</t>
  </si>
  <si>
    <t>www.biathlon.sk</t>
  </si>
  <si>
    <t>svk@biathlon.sk</t>
  </si>
  <si>
    <t>Peter Vozár</t>
  </si>
  <si>
    <t>Zuzana Donovalová</t>
  </si>
  <si>
    <t>36067580</t>
  </si>
  <si>
    <t>Slovenský zväz bobistov</t>
  </si>
  <si>
    <t>Líščie údolie 134</t>
  </si>
  <si>
    <t>841 01</t>
  </si>
  <si>
    <t>www.boby.sk</t>
  </si>
  <si>
    <t>szb@boby.sk</t>
  </si>
  <si>
    <t>Milan Majtán</t>
  </si>
  <si>
    <t>Zdenka Jagnešáková</t>
  </si>
  <si>
    <t>00684112</t>
  </si>
  <si>
    <t>Slovenský zväz cyklistiky</t>
  </si>
  <si>
    <t>Kukuričná 13</t>
  </si>
  <si>
    <t>www.cyklistikaszc.sk</t>
  </si>
  <si>
    <t>szc@cyklistikaszc.sk</t>
  </si>
  <si>
    <t>Peter Privara, Katarína Jakubová</t>
  </si>
  <si>
    <t>prezident, generálna sekretárka</t>
  </si>
  <si>
    <t>Michal Rohoň</t>
  </si>
  <si>
    <t>31806431</t>
  </si>
  <si>
    <t>Slovenský zväz dráhového golfu</t>
  </si>
  <si>
    <t>www.minigolfsport.sk</t>
  </si>
  <si>
    <t>manager@minigolfsport.sk</t>
  </si>
  <si>
    <t>František Drgoň</t>
  </si>
  <si>
    <t>René Šimanský</t>
  </si>
  <si>
    <t>31795421</t>
  </si>
  <si>
    <t>Slovenský zväz florbalu</t>
  </si>
  <si>
    <t>www.szfb.sk</t>
  </si>
  <si>
    <t>info@szfb.sk</t>
  </si>
  <si>
    <t>Martin Kopejtko</t>
  </si>
  <si>
    <t>Oto Divinský</t>
  </si>
  <si>
    <t>30774772</t>
  </si>
  <si>
    <t>Slovenský zväz hádzanej</t>
  </si>
  <si>
    <t>www.slovakhandball.sk</t>
  </si>
  <si>
    <t>szh@slovakhandball.sk</t>
  </si>
  <si>
    <t>Jaroslav Holeša</t>
  </si>
  <si>
    <t>Ivan Sabovik</t>
  </si>
  <si>
    <t>30793211</t>
  </si>
  <si>
    <t>Slovenský zväz jachtingu</t>
  </si>
  <si>
    <t>www.sailing.sk</t>
  </si>
  <si>
    <t>szj@sailing.sk</t>
  </si>
  <si>
    <t>Martin Mydlík</t>
  </si>
  <si>
    <t>Zuzana Vargová</t>
  </si>
  <si>
    <t>17308518</t>
  </si>
  <si>
    <t>Slovenský zväz Judo</t>
  </si>
  <si>
    <t>www.judo.sk</t>
  </si>
  <si>
    <t>szj@judo.sk</t>
  </si>
  <si>
    <t>Jozef Tománek ml., Pavel Zvara</t>
  </si>
  <si>
    <t>predseda, podpredseda</t>
  </si>
  <si>
    <t>Sophia Kanátová</t>
  </si>
  <si>
    <t>30811571</t>
  </si>
  <si>
    <t>Slovenský Zväz Karate</t>
  </si>
  <si>
    <t>www.karate.sk</t>
  </si>
  <si>
    <t>karate@karate.sk</t>
  </si>
  <si>
    <t>Daniel Líška</t>
  </si>
  <si>
    <t>Leopold Roman</t>
  </si>
  <si>
    <t>31119247</t>
  </si>
  <si>
    <t>Slovenský zväz kickboxu</t>
  </si>
  <si>
    <t xml:space="preserve">www.slovak-kickboxing.sk </t>
  </si>
  <si>
    <t>onuscak@kickboxing.sk</t>
  </si>
  <si>
    <t>Jozef Kolozsy</t>
  </si>
  <si>
    <t>Viliam Sabol</t>
  </si>
  <si>
    <t>30845386</t>
  </si>
  <si>
    <t>Slovenský zväz ľadového hokeja</t>
  </si>
  <si>
    <t>Trnavská cesta 27/B</t>
  </si>
  <si>
    <t>www.hockeyslovakia.sk</t>
  </si>
  <si>
    <t>urbanova@szlh.sk</t>
  </si>
  <si>
    <t>Andrea Urbanová</t>
  </si>
  <si>
    <t>ekonomický riaditeľ</t>
  </si>
  <si>
    <t>30865930</t>
  </si>
  <si>
    <t>Slovenský zväz malého futbalu</t>
  </si>
  <si>
    <t>Ružinovská 28</t>
  </si>
  <si>
    <t>Bratislava 2</t>
  </si>
  <si>
    <t>821 03</t>
  </si>
  <si>
    <t>www.malyfutbal.sk</t>
  </si>
  <si>
    <t>peter.kralik@malyfutbal.sk</t>
  </si>
  <si>
    <t>Peter Králik</t>
  </si>
  <si>
    <t>30788714</t>
  </si>
  <si>
    <t>Slovenský zväz moderného päťboja</t>
  </si>
  <si>
    <t>www.pentathlon.sk</t>
  </si>
  <si>
    <t>smpa@pentathlon.sk</t>
  </si>
  <si>
    <t>Dušan Poláček ml.</t>
  </si>
  <si>
    <t>Dušan Poláček st.</t>
  </si>
  <si>
    <t>30806518</t>
  </si>
  <si>
    <t>Slovenský zväz orientačných športov</t>
  </si>
  <si>
    <t>www.orienteering.sk</t>
  </si>
  <si>
    <t>slovakia@orienteering.sk</t>
  </si>
  <si>
    <t>Andrej Patráš</t>
  </si>
  <si>
    <t>Milan Mazúr</t>
  </si>
  <si>
    <t>31751075</t>
  </si>
  <si>
    <t>Slovenský zväz pozemného hokeja</t>
  </si>
  <si>
    <t>Jurkovičova 5</t>
  </si>
  <si>
    <t>www.szph.sk</t>
  </si>
  <si>
    <t>szph@szph.sk</t>
  </si>
  <si>
    <t>Ľudmila Pastorová</t>
  </si>
  <si>
    <t>Matej Boho</t>
  </si>
  <si>
    <t>37818058</t>
  </si>
  <si>
    <t>Slovenský zväz psích záprahov</t>
  </si>
  <si>
    <t>M.R.Štefánika 217</t>
  </si>
  <si>
    <t>Vranov nad Topľou</t>
  </si>
  <si>
    <t>093 01</t>
  </si>
  <si>
    <t>www.mushing.sk</t>
  </si>
  <si>
    <t>igorpribula11@gmail.com</t>
  </si>
  <si>
    <t>Igor Pribula</t>
  </si>
  <si>
    <t>00896896</t>
  </si>
  <si>
    <t>Slovenský zväz rádioamatérov</t>
  </si>
  <si>
    <t>Mlynská 4</t>
  </si>
  <si>
    <t>Stupava</t>
  </si>
  <si>
    <t>900 31</t>
  </si>
  <si>
    <t>www.hamradio.sk</t>
  </si>
  <si>
    <t>szr@szr.sk</t>
  </si>
  <si>
    <t>Roman Kudláč</t>
  </si>
  <si>
    <t>31871526</t>
  </si>
  <si>
    <t>Slovenský zväz rybolovnej techniky</t>
  </si>
  <si>
    <t>Svornosti 69</t>
  </si>
  <si>
    <t>940 77</t>
  </si>
  <si>
    <t>www.szrtnz.sk</t>
  </si>
  <si>
    <t>szrtnz@szm.sk</t>
  </si>
  <si>
    <t>Juraj Mészáros</t>
  </si>
  <si>
    <t>31989373</t>
  </si>
  <si>
    <t>Slovenský zväz sánkarov</t>
  </si>
  <si>
    <t>Starý Smokovec 18074</t>
  </si>
  <si>
    <t>Vysoké Tatry</t>
  </si>
  <si>
    <t>062 01</t>
  </si>
  <si>
    <t>www.sane.sk</t>
  </si>
  <si>
    <t>sane@sane.sk</t>
  </si>
  <si>
    <t>Viera Bachárová Findurová</t>
  </si>
  <si>
    <t>42219922</t>
  </si>
  <si>
    <t>Slovenský zväz športového ju-jitsu</t>
  </si>
  <si>
    <t>Sládkovičova 454/16</t>
  </si>
  <si>
    <t>Martin</t>
  </si>
  <si>
    <t>036 01</t>
  </si>
  <si>
    <t>www.szsjj.sk</t>
  </si>
  <si>
    <t>predseda@szsjj.sk</t>
  </si>
  <si>
    <t>Miroslav Ševčík</t>
  </si>
  <si>
    <t>51118831</t>
  </si>
  <si>
    <t>Slovenský zväz športového rybolovu</t>
  </si>
  <si>
    <t>Andreja Kmeťa 314/20</t>
  </si>
  <si>
    <t>www.szsr.sk</t>
  </si>
  <si>
    <t>sekretariatszsr@gmail.com</t>
  </si>
  <si>
    <t>Jaroslav Sámela</t>
  </si>
  <si>
    <t>Mária Sprušanská</t>
  </si>
  <si>
    <t>37938941</t>
  </si>
  <si>
    <t>Slovenský zväz Taekwon-Do ITF</t>
  </si>
  <si>
    <t>Staré Grunty 3553/9A</t>
  </si>
  <si>
    <t>841 05</t>
  </si>
  <si>
    <t>www.sztkd-itf.sk</t>
  </si>
  <si>
    <t>sztkditf@gmail.com</t>
  </si>
  <si>
    <t>Matej Košalko</t>
  </si>
  <si>
    <t>Ladislav Huňady</t>
  </si>
  <si>
    <t>00684767</t>
  </si>
  <si>
    <t>Slovenský zväz tanečných športov</t>
  </si>
  <si>
    <t>Junácka 14290/6</t>
  </si>
  <si>
    <t>www.szts.sk</t>
  </si>
  <si>
    <t>szts@szts.sk</t>
  </si>
  <si>
    <t>Peter Ivanič</t>
  </si>
  <si>
    <t>22665234</t>
  </si>
  <si>
    <t>Slovenský zväz telesne postihnutých športovcov</t>
  </si>
  <si>
    <t>www.sztps.sk</t>
  </si>
  <si>
    <t>tps@sztps.sk</t>
  </si>
  <si>
    <t>Ján Riapoš
Martina Balcová</t>
  </si>
  <si>
    <t>421905788436;
421918940356</t>
  </si>
  <si>
    <t>30793203</t>
  </si>
  <si>
    <t>Slovenský zväz vodného lyžovania a wakeboardingu</t>
  </si>
  <si>
    <t>www.waterski.sk</t>
  </si>
  <si>
    <t>waterski@waterski.sk</t>
  </si>
  <si>
    <t>Alexander Vaško</t>
  </si>
  <si>
    <t>Denisa Oravcová</t>
  </si>
  <si>
    <t>00681768</t>
  </si>
  <si>
    <t>Slovenský zväz vodného motorizmu</t>
  </si>
  <si>
    <t>Trnavská cesta 29</t>
  </si>
  <si>
    <t>832 84</t>
  </si>
  <si>
    <t>www.szvm.sk</t>
  </si>
  <si>
    <t>szvm@szvm.sk</t>
  </si>
  <si>
    <t>Marian Jung</t>
  </si>
  <si>
    <t>31796079</t>
  </si>
  <si>
    <t>Slovenský zväz vzpierania</t>
  </si>
  <si>
    <t>www.vzpieranie.sk</t>
  </si>
  <si>
    <t xml:space="preserve">chairmanswf@gmail.com </t>
  </si>
  <si>
    <t>Tomáš Chovanec</t>
  </si>
  <si>
    <t>30811406</t>
  </si>
  <si>
    <t>Špeciálne olympiády Slovensko</t>
  </si>
  <si>
    <t>www.specialolympics.sk</t>
  </si>
  <si>
    <t>office@specialolympics.sk</t>
  </si>
  <si>
    <t>Eva Gažová</t>
  </si>
  <si>
    <t>Národná riaditeľka</t>
  </si>
  <si>
    <t>35538015</t>
  </si>
  <si>
    <t>Združenie šípkarských organizácií</t>
  </si>
  <si>
    <t>Szakkayho 1</t>
  </si>
  <si>
    <t>www.slovakiadart.sk</t>
  </si>
  <si>
    <t>info@sipky.sk</t>
  </si>
  <si>
    <t>Karol Kirchner</t>
  </si>
  <si>
    <t>00585319</t>
  </si>
  <si>
    <t>Zväz potápačov Slovenska</t>
  </si>
  <si>
    <t>www.zps-diving.sk</t>
  </si>
  <si>
    <t>zps@zps-diving.sk</t>
  </si>
  <si>
    <t>Roman Baláž</t>
  </si>
  <si>
    <t>Zuzana Žecová</t>
  </si>
  <si>
    <t>42132690</t>
  </si>
  <si>
    <t>Zväz slovenského kolieskového korčuľovania</t>
  </si>
  <si>
    <t>Trnavská 3273/37</t>
  </si>
  <si>
    <t>www.slovakskate.sk</t>
  </si>
  <si>
    <t>president@slovakskate.sk</t>
  </si>
  <si>
    <t>Štefan Pjontek</t>
  </si>
  <si>
    <t>50671669</t>
  </si>
  <si>
    <t>Zväz slovenského lyžovania</t>
  </si>
  <si>
    <t>Galvaniho 16617/17A</t>
  </si>
  <si>
    <t>821 04</t>
  </si>
  <si>
    <t>www.zsl.sk</t>
  </si>
  <si>
    <t>sekretariat@zsl.sk</t>
  </si>
  <si>
    <t>Martin Paško</t>
  </si>
  <si>
    <t>Radovan Cagala</t>
  </si>
  <si>
    <t>12664901</t>
  </si>
  <si>
    <t>Zväz vodáctva a raftingu Slovenskej republiky</t>
  </si>
  <si>
    <t>Dunajská 8</t>
  </si>
  <si>
    <t xml:space="preserve">811 08 </t>
  </si>
  <si>
    <t>www.zvazraftingu.sk</t>
  </si>
  <si>
    <t>zvazraftingu@gmail.com</t>
  </si>
  <si>
    <t>Radoslav Orokocký</t>
  </si>
  <si>
    <t>Predmet
(názov, miesto, termín, parametre)</t>
  </si>
  <si>
    <t>Schválená
(eur)</t>
  </si>
  <si>
    <t>SF
(%)</t>
  </si>
  <si>
    <t>B/K</t>
  </si>
  <si>
    <t>ico+ucel</t>
  </si>
  <si>
    <t>ico+ppg</t>
  </si>
  <si>
    <t>Šport</t>
  </si>
  <si>
    <t>ICO+PPG+BK</t>
  </si>
  <si>
    <t>Zoraď</t>
  </si>
  <si>
    <t>ico+ucel+B/K</t>
  </si>
  <si>
    <t>činnosť Deaflympijského výboru Slovenska</t>
  </si>
  <si>
    <t>B</t>
  </si>
  <si>
    <t>Antušeková Martina</t>
  </si>
  <si>
    <t>Birošová Tereza</t>
  </si>
  <si>
    <t>Jánošíková Jana</t>
  </si>
  <si>
    <t>Jelínek Rastislav</t>
  </si>
  <si>
    <t>Jurková Eva</t>
  </si>
  <si>
    <t>Keinath Thomas</t>
  </si>
  <si>
    <t>Krištofičová Ivana</t>
  </si>
  <si>
    <t>Lepótová Amália</t>
  </si>
  <si>
    <t>Petrovič Peter</t>
  </si>
  <si>
    <t>Štetková Ema</t>
  </si>
  <si>
    <t>Vaco Marek</t>
  </si>
  <si>
    <t>Vašíček Peter</t>
  </si>
  <si>
    <t>zabezpečenie účasti športovej reprezentácie SR na 20. Zimnej Deaflympiáde 2024 v Ankare</t>
  </si>
  <si>
    <t>značenie turistických trás</t>
  </si>
  <si>
    <t xml:space="preserve">dobudovanie Košickej futbalovej arény </t>
  </si>
  <si>
    <t>K</t>
  </si>
  <si>
    <t>Medzinárodný maratón mieru</t>
  </si>
  <si>
    <t>americký futbal - bežné transfery</t>
  </si>
  <si>
    <t>americký futbal</t>
  </si>
  <si>
    <t>boccia - bežné transfery</t>
  </si>
  <si>
    <t>boccia</t>
  </si>
  <si>
    <t>boule lyonnaise - bežné transfery</t>
  </si>
  <si>
    <t>boule lyonnaise</t>
  </si>
  <si>
    <t>boule lyonnaise - kapitálové transfery</t>
  </si>
  <si>
    <t>Strehovská Magdaléna</t>
  </si>
  <si>
    <t>odmena trénerovi Daniel Obročník</t>
  </si>
  <si>
    <t>wushu - bežné transfery</t>
  </si>
  <si>
    <t>wushu</t>
  </si>
  <si>
    <t>fitnes a kulturistika - bežné transfery</t>
  </si>
  <si>
    <t>fitnes a kulturistika</t>
  </si>
  <si>
    <t>silový trojboj - bežné transfery</t>
  </si>
  <si>
    <t>silový trojboj</t>
  </si>
  <si>
    <t>Holota Vladimír</t>
  </si>
  <si>
    <t>Horná Ivana</t>
  </si>
  <si>
    <t>Juricová Kristína</t>
  </si>
  <si>
    <t>Láskavá Bianka</t>
  </si>
  <si>
    <t>Novodomská Nelli</t>
  </si>
  <si>
    <t>Ondrušková Tatiana</t>
  </si>
  <si>
    <t>Sagan Martin</t>
  </si>
  <si>
    <t>Soták Ján</t>
  </si>
  <si>
    <t>Tatarka Peter</t>
  </si>
  <si>
    <t>Tichá Aneta</t>
  </si>
  <si>
    <t>odmena trénerke Michaela Končeková</t>
  </si>
  <si>
    <t>športy s lietajúcim diskom - bežné transfery</t>
  </si>
  <si>
    <t>športy s lietajúcim diskom</t>
  </si>
  <si>
    <t>Boďová Katarína</t>
  </si>
  <si>
    <t>go - bežné transfery</t>
  </si>
  <si>
    <t>go</t>
  </si>
  <si>
    <t>korfbal - bežné transfery</t>
  </si>
  <si>
    <t>korfbal</t>
  </si>
  <si>
    <t>automobilový šport - bežné transfery</t>
  </si>
  <si>
    <t>automobilový šport</t>
  </si>
  <si>
    <t>automobilový šport - kapitálové transfery</t>
  </si>
  <si>
    <t>pretláčanie rukou - bežné transfery</t>
  </si>
  <si>
    <t>pretláčanie rukou</t>
  </si>
  <si>
    <t>taekwondo - bežné transfery</t>
  </si>
  <si>
    <t>taekwondo</t>
  </si>
  <si>
    <t>zabezpečenie a rozvoj zdravotne postihnutých športovcov (SPV)</t>
  </si>
  <si>
    <t>Briškárová Gabriela</t>
  </si>
  <si>
    <t>Aktivity a úlohy v oblasti univerzitného športu v roku 2023</t>
  </si>
  <si>
    <t>činnosť Slovenskej asociácie zrakovo postihnutých športovcov</t>
  </si>
  <si>
    <t>baseball - bežné transfery</t>
  </si>
  <si>
    <t>baseball</t>
  </si>
  <si>
    <t>basketbal - bežné transfery</t>
  </si>
  <si>
    <t>basketbal</t>
  </si>
  <si>
    <t>Zabezpečenie finále školských športových súťaží (Piešťany 2023) v súťažiach kategórie "A" v basketbale stredných škôl</t>
  </si>
  <si>
    <t>Zabezpečenie finále školských športových súťaží (Šamorín 2023) v súťažiach kategórie "A" v basketbale základných škôl</t>
  </si>
  <si>
    <t>box - bežné transfery</t>
  </si>
  <si>
    <t>box</t>
  </si>
  <si>
    <t>Csemez Andrej</t>
  </si>
  <si>
    <t>Ďuríková Nicole</t>
  </si>
  <si>
    <t>Horváth Ladislav</t>
  </si>
  <si>
    <t>Horváth Roman</t>
  </si>
  <si>
    <t>Jedináková Miroslava</t>
  </si>
  <si>
    <t>Kostúr Joseph</t>
  </si>
  <si>
    <t>Kubalová Tamara</t>
  </si>
  <si>
    <t>Lovašová Bibiana</t>
  </si>
  <si>
    <t>Michálek Dávid</t>
  </si>
  <si>
    <t>Staněk Adolf</t>
  </si>
  <si>
    <t>Tankó Viliam</t>
  </si>
  <si>
    <t>Vymyslický Lukáš</t>
  </si>
  <si>
    <t>odmena trénerovi Andrej Horný</t>
  </si>
  <si>
    <t>odmena trénerovi Dávid Vyletel</t>
  </si>
  <si>
    <t>odmena trénerovi Pavol Hlavačka</t>
  </si>
  <si>
    <t>odmena trénerovi Roman Bielik</t>
  </si>
  <si>
    <t>odmena trénerovi Svätoslav Todorov</t>
  </si>
  <si>
    <t>odmena trénerovi Tibor Hlavačka</t>
  </si>
  <si>
    <t>Plnenie úloh verejného záujmu v športe - podpora a rozvoj športu mládeže v boxe</t>
  </si>
  <si>
    <t>petanque - bežné transfery</t>
  </si>
  <si>
    <t>petanque</t>
  </si>
  <si>
    <t>golf - bežné transfery</t>
  </si>
  <si>
    <t>golf</t>
  </si>
  <si>
    <t>Sabbatini Rory</t>
  </si>
  <si>
    <t>gymnastika - bežné transfery</t>
  </si>
  <si>
    <t>gymnastika</t>
  </si>
  <si>
    <t>gymnastika - kapitálové transfery</t>
  </si>
  <si>
    <t>Dobrocká Lucia</t>
  </si>
  <si>
    <t>Mokošová Barbora</t>
  </si>
  <si>
    <t>Plnenie úloh verejného záujmu v športe - podpora a rozvoj športu mládeže v gymnastike</t>
  </si>
  <si>
    <t>Zabezpečenie finále školských športových súťaží (Šamorín 2023) v súťažiach kategórie "A" v gymnastike základných škôl</t>
  </si>
  <si>
    <t>Zabezpečenie finále školských športových súťaží (Šamorín 2023) v súťažiach kategórie "A" v parkoure základných škôl</t>
  </si>
  <si>
    <t>jazdectvo - bežné transfery</t>
  </si>
  <si>
    <t>jazdectvo</t>
  </si>
  <si>
    <t>kanoistika - bežné transfery</t>
  </si>
  <si>
    <t>kanoistika</t>
  </si>
  <si>
    <t>kanoistika - kapitálové transfery</t>
  </si>
  <si>
    <t>Baláž Samuel</t>
  </si>
  <si>
    <t>Beňuš Matej</t>
  </si>
  <si>
    <t>Beňuš Matej - kapitálové výdavky</t>
  </si>
  <si>
    <t>Botek Adam</t>
  </si>
  <si>
    <t>Botek Adam - kapitálové výdavky</t>
  </si>
  <si>
    <t>Bugár Reka</t>
  </si>
  <si>
    <t>Czaniková Tereza</t>
  </si>
  <si>
    <t>Čulenová Dagmar</t>
  </si>
  <si>
    <t>Današ Matej</t>
  </si>
  <si>
    <t>Doktorík Dominik</t>
  </si>
  <si>
    <t>Dorner Milan</t>
  </si>
  <si>
    <t>Gavorová Hana</t>
  </si>
  <si>
    <t>Glejteková Simona</t>
  </si>
  <si>
    <t>Gonšenica Adam</t>
  </si>
  <si>
    <t>Grigar Jakub</t>
  </si>
  <si>
    <t>Grigar Jakub - kapitálové výdavky</t>
  </si>
  <si>
    <t>Halčin Martin</t>
  </si>
  <si>
    <t>Holka Tomáš</t>
  </si>
  <si>
    <t>Husariková Diana</t>
  </si>
  <si>
    <t>Chlebová Ivana</t>
  </si>
  <si>
    <t>Ivanecký Jaromír</t>
  </si>
  <si>
    <t>Jakubisová Romana</t>
  </si>
  <si>
    <t>Jedinák Matúš</t>
  </si>
  <si>
    <t>Kizek Peter</t>
  </si>
  <si>
    <t>Kmeťová Ivana</t>
  </si>
  <si>
    <t>Krajčí Samuel</t>
  </si>
  <si>
    <t>Kukučka Juraj</t>
  </si>
  <si>
    <t>Luknárová Emanuela</t>
  </si>
  <si>
    <t>Macúš Ondrej</t>
  </si>
  <si>
    <t>Maria Gamsjager Lisa</t>
  </si>
  <si>
    <t>Martikán Michal</t>
  </si>
  <si>
    <t>Mintálová Eliška</t>
  </si>
  <si>
    <t>Mirgorodský Marko</t>
  </si>
  <si>
    <t>Muková Alena</t>
  </si>
  <si>
    <t>Myšák Denis</t>
  </si>
  <si>
    <t>Paňková Zuzana</t>
  </si>
  <si>
    <t>Paňková Zuzana - kapitálové výdavky</t>
  </si>
  <si>
    <t>Pecsuková Katarína</t>
  </si>
  <si>
    <t>Petrušová Mariana</t>
  </si>
  <si>
    <t>Psotný Adam</t>
  </si>
  <si>
    <t>Rumanský Richard</t>
  </si>
  <si>
    <t>Ružič Patrik</t>
  </si>
  <si>
    <t>Rybanský Daniel</t>
  </si>
  <si>
    <t>Samuel Podhradský Viktor</t>
  </si>
  <si>
    <t>Sidová Bianka</t>
  </si>
  <si>
    <t>Slafkovský Alexander</t>
  </si>
  <si>
    <t>Stanko Filip</t>
  </si>
  <si>
    <t>Stanovská Soňa</t>
  </si>
  <si>
    <t>Stojkovič David</t>
  </si>
  <si>
    <t>Stolárik Peter</t>
  </si>
  <si>
    <t>Strýček Eduard</t>
  </si>
  <si>
    <t>Škáchová Monika</t>
  </si>
  <si>
    <t>Štaffen Dávid</t>
  </si>
  <si>
    <t>Švecová Romana</t>
  </si>
  <si>
    <t>Toth Ludovit</t>
  </si>
  <si>
    <t>Vargha Boris</t>
  </si>
  <si>
    <t>Vlček Erik</t>
  </si>
  <si>
    <t>Vlček Erik - kapitálové výdavky</t>
  </si>
  <si>
    <t>Zalka Csaba</t>
  </si>
  <si>
    <t>Zrutta Michal</t>
  </si>
  <si>
    <t>Majstrovstvá Európy vo vodnom slalome a kajak crosse U23 a juniorov</t>
  </si>
  <si>
    <t>odmena trénerovi Eugen Honti</t>
  </si>
  <si>
    <t>odmena trénerovi Ján Šajbidor</t>
  </si>
  <si>
    <t>odmena trénerovi Jozef Martikán</t>
  </si>
  <si>
    <t>odmena trénerovi Juraj Ontko</t>
  </si>
  <si>
    <t>odmena trénerovi Juraj Tarr</t>
  </si>
  <si>
    <t>odmena trénerovi Martin Stanovský</t>
  </si>
  <si>
    <t>odmena trénerovi Patrik Gajarský</t>
  </si>
  <si>
    <t>odmena trénerovi Pavol Ostrovský</t>
  </si>
  <si>
    <t>odmena trénerovi Peter Mráz</t>
  </si>
  <si>
    <t>odmena trénerovi Peter Murcko</t>
  </si>
  <si>
    <t>odmena trénerovi Radoslav Štaffen</t>
  </si>
  <si>
    <t>odmena trénerovi Vladimír Chrapčiak</t>
  </si>
  <si>
    <t>Plnenie úloh verejného záujmu v športe - podpora a rozvoj športu mládeže v kanoistike</t>
  </si>
  <si>
    <t>lakros - bežné transfery</t>
  </si>
  <si>
    <t>lakros</t>
  </si>
  <si>
    <t>motocyklový šport - bežné transfery</t>
  </si>
  <si>
    <t>motocyklový šport</t>
  </si>
  <si>
    <t>Kohút Tomáš</t>
  </si>
  <si>
    <t>Svitko Štefan</t>
  </si>
  <si>
    <t>Vaculík Martin</t>
  </si>
  <si>
    <t>thajský box - bežné transfery</t>
  </si>
  <si>
    <t>thajský box</t>
  </si>
  <si>
    <t>Chochlíková Monika</t>
  </si>
  <si>
    <t>odmena trénerovi Patrik Perun</t>
  </si>
  <si>
    <t>plavecké športy - bežné transfery</t>
  </si>
  <si>
    <t>plavecké športy</t>
  </si>
  <si>
    <t>Dikács Bence</t>
  </si>
  <si>
    <t>Diky Chiara</t>
  </si>
  <si>
    <t>Folťan Patrik</t>
  </si>
  <si>
    <t>Nagy Richard</t>
  </si>
  <si>
    <t>Podmaníková Andrea</t>
  </si>
  <si>
    <t>Slušná Lilian</t>
  </si>
  <si>
    <t>štafeta - plávanie</t>
  </si>
  <si>
    <t>Trníková Nikoleta</t>
  </si>
  <si>
    <t>Plnenie úloh verejného záujmu v športe - podpora a rozvoj športu mládeže v plávaní</t>
  </si>
  <si>
    <t>Zabezpečenie finále školských športových súťaží (Šamorín 2023) v súťažiach kategórie "A" v plávaní a vodnom póle základných škôl</t>
  </si>
  <si>
    <t>rugby - bežné transfery</t>
  </si>
  <si>
    <t>rugby</t>
  </si>
  <si>
    <t>skialpinizmus - bežné transfery</t>
  </si>
  <si>
    <t>skialpinizmus</t>
  </si>
  <si>
    <t>Jagerčíková Marianna</t>
  </si>
  <si>
    <t>softbal - bežné transfery</t>
  </si>
  <si>
    <t>softbal</t>
  </si>
  <si>
    <t>squash - bežné transfery</t>
  </si>
  <si>
    <t>squash</t>
  </si>
  <si>
    <t>triatlon - bežné transfery</t>
  </si>
  <si>
    <t>triatlon</t>
  </si>
  <si>
    <t>Kubo Ondrej</t>
  </si>
  <si>
    <t>Kuriačková Ivana</t>
  </si>
  <si>
    <t>štafeta - triatlon</t>
  </si>
  <si>
    <t>Varga Richard</t>
  </si>
  <si>
    <t>Vráblová Margaréta</t>
  </si>
  <si>
    <t>volejbal - bežné transfery</t>
  </si>
  <si>
    <t>volejbal</t>
  </si>
  <si>
    <t>Zabezpečenie finále školských športových súťaží (Poprad 2023) v súťažiach kategórie "A" vo volejbale stredných škôl</t>
  </si>
  <si>
    <t>Zabezpečenie finále školských športových súťaží (Šamorín 2023) v súťažiach kategórie "A" vo volejbale základných škôl</t>
  </si>
  <si>
    <t>Zabezpečenie finále školských športových súťaží (Šamorín 2023) v súťažiach kategórie "A" vo vybíjanej základných škôl</t>
  </si>
  <si>
    <t>atletika - bežné transfery</t>
  </si>
  <si>
    <t>atletika</t>
  </si>
  <si>
    <t>Baluch Matej</t>
  </si>
  <si>
    <t>Bátovský Jakub</t>
  </si>
  <si>
    <t>Forster Viktória</t>
  </si>
  <si>
    <t>Fraňo Peter</t>
  </si>
  <si>
    <t>Gajanová Gabriela</t>
  </si>
  <si>
    <t>Hrašnová Martina</t>
  </si>
  <si>
    <t>Kurucová Terézia</t>
  </si>
  <si>
    <t>Morvay Michal</t>
  </si>
  <si>
    <t>Slezáková Rebecca</t>
  </si>
  <si>
    <t>Šula Karel</t>
  </si>
  <si>
    <t>Úradník Miroslav</t>
  </si>
  <si>
    <t>Volko Ján</t>
  </si>
  <si>
    <t>Zapletalová Emma</t>
  </si>
  <si>
    <t>Atletický míting P-T-S</t>
  </si>
  <si>
    <t>odmena trénerovi Ján Sedlák</t>
  </si>
  <si>
    <t>odmena trénerovi Lukáš Kotala</t>
  </si>
  <si>
    <t>Zabezpečenie finále školských športových súťaží (Šamorín 2023) v súťažiach kategórie "A" v atletike základných škôl</t>
  </si>
  <si>
    <t>biliard - bežné transfery</t>
  </si>
  <si>
    <t>biliard</t>
  </si>
  <si>
    <t>bowling - bežné transfery</t>
  </si>
  <si>
    <t>bowling</t>
  </si>
  <si>
    <t>bridž - bežné transfery</t>
  </si>
  <si>
    <t>bridž</t>
  </si>
  <si>
    <t>curling - bežné transfery</t>
  </si>
  <si>
    <t>curling</t>
  </si>
  <si>
    <t>značenie cykloturistických trás</t>
  </si>
  <si>
    <t>futbal - bežné transfery</t>
  </si>
  <si>
    <t>futbal</t>
  </si>
  <si>
    <t>futbal - kapitálové transfery</t>
  </si>
  <si>
    <t>Zabezpečenie finále školských športových súťaží (Šamorín 2023) v súťažiach kategórie "A" vo futbale základných škôl</t>
  </si>
  <si>
    <t>Zabezpečenie školských športových súťaží 2023 v ostatných súťažiach kategórie "A" vo futbale (McDonald’s Cup) základných škôl</t>
  </si>
  <si>
    <t>horolezectvo - bežné transfery</t>
  </si>
  <si>
    <t>horolezectvo</t>
  </si>
  <si>
    <t>športové lezenie - bežné transfery</t>
  </si>
  <si>
    <t>športové lezenie</t>
  </si>
  <si>
    <t>Buršíková Martina</t>
  </si>
  <si>
    <t>Michalková Lujza</t>
  </si>
  <si>
    <t>Plnenie úloh verejného záujmu v športe - rozvoj športu</t>
  </si>
  <si>
    <t>krasokorčuľovanie - bežné transfery</t>
  </si>
  <si>
    <t>krasokorčuľovanie</t>
  </si>
  <si>
    <t>lukostreľba - bežné transfery</t>
  </si>
  <si>
    <t>lukostreľba</t>
  </si>
  <si>
    <t>Baránková Denisa</t>
  </si>
  <si>
    <t>Bošanský Jozef</t>
  </si>
  <si>
    <t>dvojica - terčová lukostreľba mix (dospelí)</t>
  </si>
  <si>
    <t>dvojica - terčová lukostreľba mix (juniori)</t>
  </si>
  <si>
    <t>Málek Peter</t>
  </si>
  <si>
    <t>letecké športy - bežné transfery</t>
  </si>
  <si>
    <t>letecké športy</t>
  </si>
  <si>
    <t>činnosť Slovenského olympijského a športového výboru</t>
  </si>
  <si>
    <t>zabezpečenia Slovenského domu na Hrách XXXIII. olympiády 2024 v Paríži</t>
  </si>
  <si>
    <t>zabezpečenie účasti športovej reprezentácie SR na letný EYOF Maribor 2023</t>
  </si>
  <si>
    <t>zabezpečenie účasti športovej reprezentácie SR na XXXII. letných olympijských hrách v Paríži 2024</t>
  </si>
  <si>
    <t>zabezpečenie účasti športovej reprezentácie SR na zimný EYOF Friuli 2023</t>
  </si>
  <si>
    <t>zabezpečenie účasti športovej reprezentácie SR na Zimných olympijských hrách mládeže v Gangwon 2024</t>
  </si>
  <si>
    <t>Príspevok na zabezpečenie prevádzky Slovenského olympijského a športového múzea</t>
  </si>
  <si>
    <t>Olympijský odznak všestrannosti</t>
  </si>
  <si>
    <t>činnosť Slovenského paralympijského výboru</t>
  </si>
  <si>
    <t>Blattnerová Tatiana</t>
  </si>
  <si>
    <t>Čuchran Ladislav</t>
  </si>
  <si>
    <t>Kopčík Štefan</t>
  </si>
  <si>
    <t>Kuřeja Marián</t>
  </si>
  <si>
    <t>Laczkó Dušan</t>
  </si>
  <si>
    <t>Malenovský Radoslav</t>
  </si>
  <si>
    <t>Marinov Filip</t>
  </si>
  <si>
    <t>Vadovičová Veronika</t>
  </si>
  <si>
    <t>zabezpečenie účasti športovej reprezentácie SR na XVII. letných paralympijských hrách v Paríži 2024</t>
  </si>
  <si>
    <t>odmena trénerovi Martin Makovník</t>
  </si>
  <si>
    <t>odmena trénerovi Roman Petrík</t>
  </si>
  <si>
    <t>kolieskové korčuľovanie - bežné transfery</t>
  </si>
  <si>
    <t>kolieskové korčuľovanie</t>
  </si>
  <si>
    <t>rýchlokorčuľovanie - bežné transfery</t>
  </si>
  <si>
    <t>rýchlokorčuľovanie</t>
  </si>
  <si>
    <t>stolný tenis - bežné transfery</t>
  </si>
  <si>
    <t>stolný tenis</t>
  </si>
  <si>
    <t>stolný tenis - kapitálové transfery</t>
  </si>
  <si>
    <t>Arpáš Samuel</t>
  </si>
  <si>
    <t>Balážová Barbora</t>
  </si>
  <si>
    <t>družstvo - dospelí - ženy</t>
  </si>
  <si>
    <t>družstvo - Umax. - muži</t>
  </si>
  <si>
    <t>Kukuľková Tatiana</t>
  </si>
  <si>
    <t>Pištej Ľubomír</t>
  </si>
  <si>
    <t>Wang Yang</t>
  </si>
  <si>
    <t>odmena trénerovi Dalibor Jahoda</t>
  </si>
  <si>
    <t>Zabezpečenie finále školských športových súťaží (Šamorín 2023) v súťažiach kategórie "A" v stolnom tenise základných škôl</t>
  </si>
  <si>
    <t>streľba - bežné transfery</t>
  </si>
  <si>
    <t>streľba</t>
  </si>
  <si>
    <t>streľba - kapitálové transfery</t>
  </si>
  <si>
    <t>Barteková Danka</t>
  </si>
  <si>
    <t>Copák Marek</t>
  </si>
  <si>
    <t>Demién Pešková Daniela</t>
  </si>
  <si>
    <t>dvojica - skeet mix (dospelí)</t>
  </si>
  <si>
    <t>dvojica - skeet mix (juniori)</t>
  </si>
  <si>
    <t>dvojica - trap mix (dospelí)</t>
  </si>
  <si>
    <t>dvojica - VzPi mix (dospelí)</t>
  </si>
  <si>
    <t>dvojica - VzPu mix (dospelí)</t>
  </si>
  <si>
    <t>dvojica - VzPu mix (juniori)</t>
  </si>
  <si>
    <t>Filip Lukáš</t>
  </si>
  <si>
    <t>Hocková Miroslava</t>
  </si>
  <si>
    <t>Hocková Vanesa</t>
  </si>
  <si>
    <t>Holko Ondrej</t>
  </si>
  <si>
    <t>Hruška Daniel</t>
  </si>
  <si>
    <t>Jány Patrik</t>
  </si>
  <si>
    <t>Jány Patrik - kapitálové výdavky</t>
  </si>
  <si>
    <t>Kortišová Emma</t>
  </si>
  <si>
    <t>Kostúr Marek</t>
  </si>
  <si>
    <t>Kovačócy Marián</t>
  </si>
  <si>
    <t>Ňakatová Zuzana</t>
  </si>
  <si>
    <t>Novotná Kamila</t>
  </si>
  <si>
    <t>Rehák Štefečeková Zuzana</t>
  </si>
  <si>
    <t>Supeková Adela</t>
  </si>
  <si>
    <t>Špotáková Jana</t>
  </si>
  <si>
    <t>Tóth Timotej</t>
  </si>
  <si>
    <t>Tužinský Juraj</t>
  </si>
  <si>
    <t>Varga Erik</t>
  </si>
  <si>
    <t>Zajíčková Adriana</t>
  </si>
  <si>
    <t>odmena trénerovi Juraj Sedlák</t>
  </si>
  <si>
    <t>šach - bežné transfery</t>
  </si>
  <si>
    <t>šach</t>
  </si>
  <si>
    <t>šerm - bežné transfery</t>
  </si>
  <si>
    <t>šerm</t>
  </si>
  <si>
    <t>družstvo - fleuret (juniori)</t>
  </si>
  <si>
    <t>tenis - bežné transfery</t>
  </si>
  <si>
    <t>tenis</t>
  </si>
  <si>
    <t>tenis - kapitálové transfery</t>
  </si>
  <si>
    <t>Behúlová Bianca</t>
  </si>
  <si>
    <t>Benjamín Privara Peter</t>
  </si>
  <si>
    <t>Daubnerová Nikola</t>
  </si>
  <si>
    <t>Jamrichová Renáta</t>
  </si>
  <si>
    <t>Naď Peter</t>
  </si>
  <si>
    <t>Polášek Filip</t>
  </si>
  <si>
    <t>Vargová Nina</t>
  </si>
  <si>
    <t>Zelníčková Radka</t>
  </si>
  <si>
    <t>odmena trénerovi Ján Matúš</t>
  </si>
  <si>
    <t>odmena trénerovi Jozef Blaško</t>
  </si>
  <si>
    <t>odmena trénerovi Juraj Dulík</t>
  </si>
  <si>
    <t>odmena trénerovi Marek Hrehorčík</t>
  </si>
  <si>
    <t>odmena trénerovi Martin Záthurecký</t>
  </si>
  <si>
    <t>odmena trénerovi Michal Lukačovič</t>
  </si>
  <si>
    <t>odmena trénerovi Petr Lajkep</t>
  </si>
  <si>
    <t>odmena trénerovi Richard Medyla</t>
  </si>
  <si>
    <t>odmena trénerovi Róbert Gašparetz</t>
  </si>
  <si>
    <t>veslovanie - bežné transfery</t>
  </si>
  <si>
    <t>veslovanie</t>
  </si>
  <si>
    <t>veslovanie - kapitálové transfery</t>
  </si>
  <si>
    <t>Strečanský Peter</t>
  </si>
  <si>
    <t>odmena trénerovi Peter Strečanský</t>
  </si>
  <si>
    <t>zápasenie - bežné transfery</t>
  </si>
  <si>
    <t>zápasenie</t>
  </si>
  <si>
    <t>Földešiová Viktória</t>
  </si>
  <si>
    <t>Gulaev Akhsarbek</t>
  </si>
  <si>
    <t>Hegedus Réka</t>
  </si>
  <si>
    <t>Jakšík Adam</t>
  </si>
  <si>
    <t>Makoev Boris</t>
  </si>
  <si>
    <t>Mikécz Robin</t>
  </si>
  <si>
    <t>Molnár Zsuzsanna</t>
  </si>
  <si>
    <t>Salkazanov Tajmuraz</t>
  </si>
  <si>
    <t>Sýkora Jakub</t>
  </si>
  <si>
    <t>bedminton - bežné transfery</t>
  </si>
  <si>
    <t>bedminton</t>
  </si>
  <si>
    <t>Zabezpečenie školských športových súťaží 2023 v súťažiach kategórie "A" v bedmintone stredných škôl</t>
  </si>
  <si>
    <t>biatlon - bežné transfery</t>
  </si>
  <si>
    <t>biatlon</t>
  </si>
  <si>
    <t>biatlon - kapitálové transfery</t>
  </si>
  <si>
    <t>Bátovská Fialková Paulína</t>
  </si>
  <si>
    <t>Borguľa Jakub</t>
  </si>
  <si>
    <t>dvojica-mix (juniori)</t>
  </si>
  <si>
    <t>Horvátová Henrieta</t>
  </si>
  <si>
    <t>Kapustová Ema</t>
  </si>
  <si>
    <t>Remeňová Mária</t>
  </si>
  <si>
    <t>Remeňová Zuzana</t>
  </si>
  <si>
    <t>Sklenárik Tomáš</t>
  </si>
  <si>
    <t>štafeta - biatlon - juniori</t>
  </si>
  <si>
    <t>štafeta - biatlon - juniorky</t>
  </si>
  <si>
    <t>štafeta - biatlon - kadetky</t>
  </si>
  <si>
    <t>Majstrovstvá Európy v biatlone 2024 Osrblie</t>
  </si>
  <si>
    <t>Majstrovstvá sveta v letnom biatlone</t>
  </si>
  <si>
    <t>odmena trénerke Jana Daubnerová</t>
  </si>
  <si>
    <t>boby a skeleton - bežné transfery</t>
  </si>
  <si>
    <t>boby a skeleton</t>
  </si>
  <si>
    <t>cyklistika - bežné transfery</t>
  </si>
  <si>
    <t>cyklistika</t>
  </si>
  <si>
    <t>cyklistika - kapitálové transfery</t>
  </si>
  <si>
    <t>Bačíková Alžbeta</t>
  </si>
  <si>
    <t>Baránek Rastislav</t>
  </si>
  <si>
    <t>Hudec Miloš</t>
  </si>
  <si>
    <t>Jenčušová Nora</t>
  </si>
  <si>
    <t>Jurík Martin</t>
  </si>
  <si>
    <t>Kukľa Daniel</t>
  </si>
  <si>
    <t>Kuril Patrik</t>
  </si>
  <si>
    <t>Kuril Patrik - kapitálové výdavky</t>
  </si>
  <si>
    <t>Maniková Dominika</t>
  </si>
  <si>
    <t>Metelka Jozef</t>
  </si>
  <si>
    <t>Oroszová Anna</t>
  </si>
  <si>
    <t>Sagan Peter</t>
  </si>
  <si>
    <t>Strečko Ondrej</t>
  </si>
  <si>
    <t>Svrček Martin</t>
  </si>
  <si>
    <t>Medzinárodné cyklistické preteky Okolo Slovenska</t>
  </si>
  <si>
    <t>dráhový golf - bežné transfery</t>
  </si>
  <si>
    <t>dráhový golf</t>
  </si>
  <si>
    <t>florbal - bežné transfery</t>
  </si>
  <si>
    <t>florbal</t>
  </si>
  <si>
    <t>Zabezpečenie finále školských športových súťaží (Trenčín 2023) v súťažiach kategórie "A" vo florbale základných škôl</t>
  </si>
  <si>
    <t>Zabezpečenie školských športových súťaží 2023 v súťažiach kategórie "A" vo florbale  stredných škôl</t>
  </si>
  <si>
    <t>hádzaná - bežné transfery</t>
  </si>
  <si>
    <t>hádzaná</t>
  </si>
  <si>
    <t>Zabezpečenie školských športových súťaží 2023 v súťažiach kategórie "A" v hádzanej  stredných škôl</t>
  </si>
  <si>
    <t>jachting - bežné transfery</t>
  </si>
  <si>
    <t>jachting</t>
  </si>
  <si>
    <t>Pollák Patrik</t>
  </si>
  <si>
    <t>Pollák Patrik - kapitálové výdavky</t>
  </si>
  <si>
    <t>judo - bežné transfery</t>
  </si>
  <si>
    <t>judo</t>
  </si>
  <si>
    <t>Ádam Viktor</t>
  </si>
  <si>
    <t>Fízeľ Márius</t>
  </si>
  <si>
    <t>Maťašeje Benjamín</t>
  </si>
  <si>
    <t>Tománková Lenka</t>
  </si>
  <si>
    <t>Tománková Patrícia</t>
  </si>
  <si>
    <t>odmena trénerovi Ján Gregor</t>
  </si>
  <si>
    <t>odmena trénerovi Jozef Tománek</t>
  </si>
  <si>
    <t>karate - bežné transfery</t>
  </si>
  <si>
    <t>karate</t>
  </si>
  <si>
    <t>Gyurík Adi</t>
  </si>
  <si>
    <t>Kopúňová Miroslava</t>
  </si>
  <si>
    <t>Kvasnicová Nina</t>
  </si>
  <si>
    <t>Suchánková Ingrida</t>
  </si>
  <si>
    <t>odmena trénerke Monika Višňovská</t>
  </si>
  <si>
    <t>odmena trénerovi Daniel Kvasnica</t>
  </si>
  <si>
    <t>odmena trénerovi Klaudio Farmadín</t>
  </si>
  <si>
    <t>odmena trénerovi Miroslav Ďuďák</t>
  </si>
  <si>
    <t>odmena trénerovi Peter Baďura</t>
  </si>
  <si>
    <t>kickbox - bežné transfery</t>
  </si>
  <si>
    <t>kickbox</t>
  </si>
  <si>
    <t>Filipová Alexandra</t>
  </si>
  <si>
    <t>Karlík Marek</t>
  </si>
  <si>
    <t>ľadový hokej - bežné transfery</t>
  </si>
  <si>
    <t>ľadový hokej</t>
  </si>
  <si>
    <t>ľadový hokej - kapitálové transfery</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</si>
  <si>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</si>
  <si>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</si>
  <si>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</si>
  <si>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</si>
  <si>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</si>
  <si>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</si>
  <si>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</si>
  <si>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</si>
  <si>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Bánoci Jaroslav</t>
  </si>
  <si>
    <t>Drábik Andrej</t>
  </si>
  <si>
    <t>Dučák Marcel</t>
  </si>
  <si>
    <t>Kotuliaková Mariana</t>
  </si>
  <si>
    <t>Pelikánová Lucia</t>
  </si>
  <si>
    <t>Reguli Jakub</t>
  </si>
  <si>
    <t>Sedilek Branislav</t>
  </si>
  <si>
    <t>rybolovná technika - bežné transfery</t>
  </si>
  <si>
    <t>rybolovná technika</t>
  </si>
  <si>
    <t>sánkovanie - bežné transfery</t>
  </si>
  <si>
    <t>sánkovanie</t>
  </si>
  <si>
    <t>štafeta - sánkovanie</t>
  </si>
  <si>
    <t>ju-jitsu - bežné transfery</t>
  </si>
  <si>
    <t>ju-jitsu</t>
  </si>
  <si>
    <t>odmena trénerovi Miroslav Ševčík</t>
  </si>
  <si>
    <t>športové rybárstvo - bežné transfery</t>
  </si>
  <si>
    <t>športové rybárstvo</t>
  </si>
  <si>
    <t>tanečný šport - bežné transfery</t>
  </si>
  <si>
    <t>tanečný šport</t>
  </si>
  <si>
    <t>tanečný šport - kapitálové transfery</t>
  </si>
  <si>
    <t>Pirhala "Twister" Oliver</t>
  </si>
  <si>
    <t>činnosť Slovenského zväzu telesne postihnutých športovcov</t>
  </si>
  <si>
    <t>Andrejčík Samuel</t>
  </si>
  <si>
    <t>Balcová Michaela</t>
  </si>
  <si>
    <t>družstvo - boccia (BC1-2)</t>
  </si>
  <si>
    <t>družstvo - boccia (BC4)</t>
  </si>
  <si>
    <t>dvojica - curling na vozíku (telesne postihnutí)</t>
  </si>
  <si>
    <t>Jambor Miroslav</t>
  </si>
  <si>
    <t>Kánová Alena</t>
  </si>
  <si>
    <t>Klohna Boris</t>
  </si>
  <si>
    <t>Král Tomáš</t>
  </si>
  <si>
    <t>Kudláčová Kristína</t>
  </si>
  <si>
    <t>Kurilák Rastislav</t>
  </si>
  <si>
    <t>Ludrovský Martin</t>
  </si>
  <si>
    <t>Mezík Róbert</t>
  </si>
  <si>
    <t>Mihálik Peter</t>
  </si>
  <si>
    <t>Pavlík Marcel</t>
  </si>
  <si>
    <t>Riapoš Ján</t>
  </si>
  <si>
    <t>Strehársky Martin</t>
  </si>
  <si>
    <t>Trávníček Boris</t>
  </si>
  <si>
    <t>zabezpečenie účasti športovej reprezentácie SR na Svetových hrách World Abilitysport 2023 v Nakhon Ratchasima</t>
  </si>
  <si>
    <t>vodné lyžovanie - bežné transfery</t>
  </si>
  <si>
    <t>vodné lyžovanie</t>
  </si>
  <si>
    <t>vodný motorizmus - bežné transfery</t>
  </si>
  <si>
    <t>vodný motorizmus</t>
  </si>
  <si>
    <t>Jung Marian</t>
  </si>
  <si>
    <t>vzpieranie - bežné transfery</t>
  </si>
  <si>
    <t>vzpieranie</t>
  </si>
  <si>
    <t>Cabala Sebastián</t>
  </si>
  <si>
    <t>Macura Vladimír</t>
  </si>
  <si>
    <t>Viktorínová Natália</t>
  </si>
  <si>
    <t>odmena trénerovi Rudolf Lukáč</t>
  </si>
  <si>
    <t>činnosť Špeciálnych olympiád Slovensko</t>
  </si>
  <si>
    <t>zabezpečenie účasti športovej reprezentácie SR na Svetových letných hrách špeciálnych olympiád v Berlíne 2023</t>
  </si>
  <si>
    <t>šípky - bežné transfery</t>
  </si>
  <si>
    <t>šípky</t>
  </si>
  <si>
    <t>potápačské športy - bežné transfery</t>
  </si>
  <si>
    <t>potápačské športy</t>
  </si>
  <si>
    <t>Hrašková Zuzana</t>
  </si>
  <si>
    <t>Tury Richard</t>
  </si>
  <si>
    <t>lyžovanie - bežné transfery</t>
  </si>
  <si>
    <t>lyžovanie</t>
  </si>
  <si>
    <t>lyžovanie - kapitálové transfery</t>
  </si>
  <si>
    <t>France Martin</t>
  </si>
  <si>
    <t>Gašková Vanesa</t>
  </si>
  <si>
    <t>Haraus Miroslav + navádzač</t>
  </si>
  <si>
    <t>Krako Jakub + navádzač</t>
  </si>
  <si>
    <t>Kubačka Marek + navádzač</t>
  </si>
  <si>
    <t>Rexová Alexandra + navádzač</t>
  </si>
  <si>
    <t>Rexová Alexandra + navádzač - kapitálové výdavky</t>
  </si>
  <si>
    <t>Smaržová Petra</t>
  </si>
  <si>
    <t>Vlhová Petra</t>
  </si>
  <si>
    <t>Žampa Adam</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</si>
  <si>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</si>
  <si>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</si>
  <si>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</si>
  <si>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</si>
  <si>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</si>
  <si>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</si>
  <si>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</si>
  <si>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</si>
  <si>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</si>
  <si>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</si>
  <si>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</si>
  <si>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</si>
  <si>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</si>
  <si>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</si>
  <si>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</si>
  <si>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</si>
  <si>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</si>
  <si>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</si>
  <si>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</si>
  <si>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</si>
  <si>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</si>
  <si>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</si>
  <si>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</si>
  <si>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</si>
  <si>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</si>
  <si>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</si>
  <si>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</si>
  <si>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</si>
  <si>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</si>
  <si>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</si>
  <si>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</si>
  <si>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</si>
  <si>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</si>
  <si>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</si>
  <si>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</si>
  <si>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</si>
  <si>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</si>
  <si>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</si>
  <si>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</si>
  <si>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</si>
  <si>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</si>
  <si>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</si>
  <si>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</si>
  <si>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</si>
  <si>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</si>
  <si>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</si>
  <si>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</si>
  <si>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</si>
  <si>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</si>
  <si>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</si>
  <si>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</si>
  <si>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</si>
  <si>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silové športy</t>
  </si>
  <si>
    <t>soft tenis</t>
  </si>
  <si>
    <t>sumo</t>
  </si>
  <si>
    <t>surfovanie</t>
  </si>
  <si>
    <t>športové lezectvo</t>
  </si>
  <si>
    <t>vodné záchranárstvo</t>
  </si>
  <si>
    <t>1. VYPLŇTE ZELENÉ BUNKY
2. VYTLAČTE, PODPÍŠTE A ODOŠLITE V LISTINNEJ PODOBE</t>
  </si>
  <si>
    <t>Ministerstvo školstva, vedy, výskumu a športu Slovenskej republiky</t>
  </si>
  <si>
    <t xml:space="preserve">sekcia športu </t>
  </si>
  <si>
    <t>Dátum poukázania vrátených prostriedkov:</t>
  </si>
  <si>
    <t>organizovanie významných a tradičných športových podujatí na území SR v roku 2020</t>
  </si>
  <si>
    <t>Stromová 1</t>
  </si>
  <si>
    <t>Suma vrátených prostriedkov (eur):</t>
  </si>
  <si>
    <t>projekty školského, univerzitného športu a športu pre všetkých</t>
  </si>
  <si>
    <t>813 30  Bratislava 1</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</si>
  <si>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</si>
  <si>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</si>
  <si>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</si>
  <si>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</si>
  <si>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</si>
  <si>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</si>
  <si>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</si>
  <si>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</si>
  <si>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</si>
  <si>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</si>
  <si>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</si>
  <si>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</si>
  <si>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</si>
  <si>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</si>
  <si>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SK68 8180 0000 0070 0006 3900</t>
  </si>
  <si>
    <t>Ing. Jaroslava Gregoríková</t>
  </si>
  <si>
    <t>02 / 59374 763</t>
  </si>
  <si>
    <t>ŠS:</t>
  </si>
  <si>
    <t>Ing. Mária Horáková</t>
  </si>
  <si>
    <t>02 / 59374 693</t>
  </si>
  <si>
    <t>Ing. Ildikó Belanová</t>
  </si>
  <si>
    <t>02 / 59374 762</t>
  </si>
  <si>
    <t>Mgr. Lýdia Gojda</t>
  </si>
  <si>
    <t>02 / 59374 636</t>
  </si>
  <si>
    <t>meno, priezvisko, mobil a podpis osoby oprávnenej vykonávať právne úkony
v mene prijímateľa (v súlade so stanovami/zriaďovacou listinou)</t>
  </si>
  <si>
    <t>SK80 8180 0000 0070 0006 5236</t>
  </si>
  <si>
    <t>SK94 8180 0000 0070 0006 3820</t>
  </si>
  <si>
    <t>IBAN určeného účtu ministerstva:</t>
  </si>
  <si>
    <t>Avízo o vrátení finančných prostriedkov</t>
  </si>
  <si>
    <r>
      <rPr>
        <b/>
        <sz val="8"/>
        <color rgb="FF000000"/>
        <rFont val="Arial"/>
        <family val="2"/>
        <charset val="238"/>
      </rPr>
      <t>SK80 8180 0000 0070 0006 5236</t>
    </r>
    <r>
      <rPr>
        <sz val="8"/>
        <color rgb="FF000000"/>
        <rFont val="Arial"/>
        <family val="2"/>
        <charset val="238"/>
      </rPr>
      <t xml:space="preserve">
(výdavkový účet štátneho rozpočtu)
slúži pre vrátenie nevyčerpaných finančných prostriedkov </t>
    </r>
    <r>
      <rPr>
        <b/>
        <sz val="8"/>
        <color rgb="FF000000"/>
        <rFont val="Arial"/>
        <family val="2"/>
        <charset val="238"/>
      </rPr>
      <t>poskytnutých v r. 2023</t>
    </r>
    <r>
      <rPr>
        <sz val="8"/>
        <color rgb="FF000000"/>
        <rFont val="Arial"/>
        <family val="2"/>
        <charset val="238"/>
      </rPr>
      <t xml:space="preserve">, </t>
    </r>
    <r>
      <rPr>
        <sz val="8"/>
        <color rgb="FFFF0000"/>
        <rFont val="Arial"/>
        <family val="2"/>
        <charset val="238"/>
      </rPr>
      <t xml:space="preserve"> v termíne </t>
    </r>
    <r>
      <rPr>
        <b/>
        <sz val="8"/>
        <color rgb="FFFF0000"/>
        <rFont val="Arial"/>
        <family val="2"/>
        <charset val="238"/>
      </rPr>
      <t>do 30.11.2023</t>
    </r>
  </si>
  <si>
    <r>
      <rPr>
        <b/>
        <sz val="8"/>
        <color rgb="FF000000"/>
        <rFont val="Arial"/>
        <family val="2"/>
        <charset val="238"/>
      </rPr>
      <t>SK68 8180 0000 0070 0006 3900</t>
    </r>
    <r>
      <rPr>
        <sz val="8"/>
        <color rgb="FF000000"/>
        <rFont val="Arial"/>
        <family val="2"/>
        <charset val="238"/>
      </rPr>
      <t xml:space="preserve">
(depozitný účet)
slúži pre vrátenie nevyčerpaných/nezúčtovaných finančných prostriedkov </t>
    </r>
    <r>
      <rPr>
        <b/>
        <sz val="8"/>
        <color rgb="FF000000"/>
        <rFont val="Arial"/>
        <family val="2"/>
        <charset val="238"/>
      </rPr>
      <t>poskytnutých v r.  2023</t>
    </r>
    <r>
      <rPr>
        <sz val="8"/>
        <color rgb="FF000000"/>
        <rFont val="Arial"/>
        <family val="2"/>
        <charset val="238"/>
      </rPr>
      <t xml:space="preserve">, v termíne </t>
    </r>
    <r>
      <rPr>
        <b/>
        <sz val="8"/>
        <color rgb="FFFF0000"/>
        <rFont val="Arial"/>
        <family val="2"/>
        <charset val="238"/>
      </rPr>
      <t>od 01.01.2024 do 31.05.2024</t>
    </r>
  </si>
  <si>
    <t>026 03 - Národné športové projekty</t>
  </si>
  <si>
    <r>
      <rPr>
        <b/>
        <sz val="8"/>
        <color rgb="FF000000"/>
        <rFont val="Arial"/>
        <family val="2"/>
        <charset val="238"/>
      </rPr>
      <t xml:space="preserve">SK92 8180 0000 0070 0006 3759 </t>
    </r>
    <r>
      <rPr>
        <sz val="8"/>
        <color rgb="FF000000"/>
        <rFont val="Arial"/>
        <family val="2"/>
        <charset val="238"/>
      </rPr>
      <t>(príjmový účet</t>
    </r>
    <r>
      <rPr>
        <b/>
        <sz val="8"/>
        <color rgb="FF000000"/>
        <rFont val="Arial"/>
        <family val="2"/>
        <charset val="238"/>
      </rPr>
      <t xml:space="preserve">) </t>
    </r>
    <r>
      <rPr>
        <sz val="8"/>
        <color rgb="FF000000"/>
        <rFont val="Arial"/>
        <family val="2"/>
        <charset val="238"/>
      </rPr>
      <t>slúži na vrátenie finančných prostriedkov</t>
    </r>
    <r>
      <rPr>
        <b/>
        <sz val="8"/>
        <color rgb="FF000000"/>
        <rFont val="Arial"/>
        <family val="2"/>
        <charset val="238"/>
      </rPr>
      <t xml:space="preserve"> za porušenie finančnej disciplíny</t>
    </r>
  </si>
  <si>
    <t>z účelu:</t>
  </si>
  <si>
    <r>
      <rPr>
        <b/>
        <sz val="8"/>
        <color rgb="FF000000"/>
        <rFont val="Arial"/>
        <family val="2"/>
        <charset val="238"/>
      </rPr>
      <t>SK94 8180 0000 0070 0006 3820</t>
    </r>
    <r>
      <rPr>
        <sz val="8"/>
        <color rgb="FF000000"/>
        <rFont val="Arial"/>
        <family val="2"/>
        <charset val="238"/>
      </rPr>
      <t xml:space="preserve">
(odvody nedaňových príjmov z minulých rokov)
slúži pre vrátenie nevyčerpaných/nezúčtovaných finančných prostriedkov </t>
    </r>
    <r>
      <rPr>
        <b/>
        <sz val="8"/>
        <color rgb="FF000000"/>
        <rFont val="Arial"/>
        <family val="2"/>
        <charset val="238"/>
      </rPr>
      <t>poskytnutých v r. 2023 a vrátených po 31.05.2024,</t>
    </r>
    <r>
      <rPr>
        <sz val="8"/>
        <color rgb="FF000000"/>
        <rFont val="Arial"/>
        <family val="2"/>
        <charset val="238"/>
      </rPr>
      <t xml:space="preserve"> </t>
    </r>
    <r>
      <rPr>
        <b/>
        <sz val="8"/>
        <color rgb="FF000000"/>
        <rFont val="Arial"/>
        <family val="2"/>
        <charset val="238"/>
      </rPr>
      <t>resp. poskytnutých  v predchádzajúcich rokoch (t. j. pred r. 2023),</t>
    </r>
    <r>
      <rPr>
        <sz val="8"/>
        <color rgb="FF000000"/>
        <rFont val="Arial"/>
        <family val="2"/>
        <charset val="238"/>
      </rPr>
      <t xml:space="preserve"> </t>
    </r>
    <r>
      <rPr>
        <b/>
        <sz val="8"/>
        <color rgb="FFFF0000"/>
        <rFont val="Arial"/>
        <family val="2"/>
        <charset val="238"/>
      </rPr>
      <t xml:space="preserve">bez rozdielu termínu ich vrátenia </t>
    </r>
  </si>
  <si>
    <t>VS:</t>
  </si>
  <si>
    <t>SK94 8180 0000 0070 0006 3759</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</si>
  <si>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</si>
  <si>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</si>
  <si>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</si>
  <si>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</si>
  <si>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</si>
  <si>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</si>
  <si>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</si>
  <si>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</si>
  <si>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</si>
  <si>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</si>
  <si>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</si>
  <si>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</si>
  <si>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</si>
  <si>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</si>
  <si>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</si>
  <si>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</si>
  <si>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</si>
  <si>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</si>
  <si>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</si>
  <si>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</si>
  <si>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</si>
  <si>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</si>
  <si>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</si>
  <si>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</si>
  <si>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</si>
  <si>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</si>
  <si>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</si>
  <si>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</si>
  <si>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</si>
  <si>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</si>
  <si>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</si>
  <si>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</si>
  <si>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</si>
  <si>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</si>
  <si>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</si>
  <si>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</si>
  <si>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</si>
  <si>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</si>
  <si>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</si>
  <si>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</si>
  <si>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CP - Pezinská Baba FITMIN RACE 9.9.2023-10.9.2023</t>
  </si>
  <si>
    <t>2023</t>
  </si>
  <si>
    <t>2300092</t>
  </si>
  <si>
    <t>2023020</t>
  </si>
  <si>
    <t>54777976</t>
  </si>
  <si>
    <t>Beáta Lipovská</t>
  </si>
  <si>
    <t>F2023001</t>
  </si>
  <si>
    <t>36166669</t>
  </si>
  <si>
    <t>2023002</t>
  </si>
  <si>
    <t>37832743</t>
  </si>
  <si>
    <t>2023004</t>
  </si>
  <si>
    <t>F2023003</t>
  </si>
  <si>
    <t>2023006</t>
  </si>
  <si>
    <t>2023-2024</t>
  </si>
  <si>
    <t>20230001</t>
  </si>
  <si>
    <t>48413879</t>
  </si>
  <si>
    <t>Speed4dogs</t>
  </si>
  <si>
    <t>2023008</t>
  </si>
  <si>
    <t>2023/012</t>
  </si>
  <si>
    <t>2023010</t>
  </si>
  <si>
    <t>2023011</t>
  </si>
  <si>
    <t>2023012</t>
  </si>
  <si>
    <t>2023013</t>
  </si>
  <si>
    <t>2023/2024-015</t>
  </si>
  <si>
    <t>Membership free</t>
  </si>
  <si>
    <t>2023014</t>
  </si>
  <si>
    <t>33225125</t>
  </si>
  <si>
    <t>2</t>
  </si>
  <si>
    <t>F2023005</t>
  </si>
  <si>
    <t>F2023006</t>
  </si>
  <si>
    <t>F2023004</t>
  </si>
  <si>
    <t>23031</t>
  </si>
  <si>
    <t>50782151</t>
  </si>
  <si>
    <t>odmena kontrolóra zväzu</t>
  </si>
  <si>
    <t>dobrovoľnícka z. delegát preteku Dobšinská ľadová Jaskyňa 28.1.2023-29.1.2023</t>
  </si>
  <si>
    <t>Membership free 2023-24</t>
  </si>
  <si>
    <t xml:space="preserve">Pracovná cesta
Názov: kongres ICF Wittenberg
Termín:
Miesto - mesto a štát                             spôsob dopravy:AUV
Počet všetkých osôb na pracovnej ceste: 1, z toho:
- športovci : 
</t>
  </si>
  <si>
    <t xml:space="preserve">Mgr. Dagmar Mataninová DONO </t>
  </si>
  <si>
    <t>Cestovný príkaz kontrolóra zväzu na kongres Turčianske Teplice 14.10.2023</t>
  </si>
  <si>
    <t>2023018</t>
  </si>
  <si>
    <t>2023019</t>
  </si>
  <si>
    <t>44190166</t>
  </si>
  <si>
    <t xml:space="preserve">ATEX Sportswear SK s.r.o. </t>
  </si>
  <si>
    <t>85/ 2023</t>
  </si>
  <si>
    <t>CP</t>
  </si>
  <si>
    <t>cestovný príkaz</t>
  </si>
  <si>
    <t>AUV</t>
  </si>
  <si>
    <t>automobil vlastný</t>
  </si>
  <si>
    <t>Obec Zuberec</t>
  </si>
  <si>
    <t>Sibírsky husky team Haniska</t>
  </si>
  <si>
    <t>Musher klub Lučenec</t>
  </si>
  <si>
    <t>d - príspevok športovcom top tímu</t>
  </si>
  <si>
    <t>MVDr. Igor Pribula, 0905 486 716</t>
  </si>
  <si>
    <t>a - príspevok uznaným športom</t>
  </si>
  <si>
    <t>SK43 5600 0000 0012 2522 6005</t>
  </si>
  <si>
    <t>MVDr. Igor Pribula</t>
  </si>
  <si>
    <t>Mgr. Zuzana Krajčírová, tel. 0904 586 536</t>
  </si>
  <si>
    <t xml:space="preserve">Beáta Lipovská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</si>
</sst>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55" x14ac:knownFonts="1">
    <font>
      <sz val="10"/>
      <name val="Calibri"/>
      <scheme val="minor"/>
    </font>
    <font>
      <b/>
      <sz val="14"/>
      <name val="Arial"/>
      <family val="2"/>
      <charset val="238"/>
    </font>
    <font>
      <sz val="14"/>
      <name val="Arial"/>
      <family val="2"/>
      <charset val="238"/>
    </font>
    <font>
      <b/>
      <sz val="12"/>
      <name val="Arial"/>
      <family val="2"/>
      <charset val="238"/>
    </font>
    <font>
      <sz val="10"/>
      <name val="Calibri"/>
      <family val="2"/>
      <charset val="238"/>
    </font>
    <font>
      <b/>
      <u/>
      <sz val="11"/>
      <name val="Arial"/>
      <family val="2"/>
      <charset val="238"/>
    </font>
    <font>
      <sz val="11"/>
      <name val="Arial"/>
      <family val="2"/>
      <charset val="238"/>
    </font>
    <font>
      <sz val="11"/>
      <name val="Arial"/>
      <family val="2"/>
      <charset val="238"/>
    </font>
    <font>
      <b/>
      <sz val="10"/>
      <name val="Arial"/>
      <family val="2"/>
      <charset val="238"/>
    </font>
    <font>
      <sz val="10"/>
      <name val="Arial"/>
      <family val="2"/>
      <charset val="238"/>
    </font>
    <font>
      <sz val="10"/>
      <color rgb="FFFF0000"/>
      <name val="Arial"/>
      <family val="2"/>
      <charset val="238"/>
    </font>
    <font>
      <sz val="10"/>
      <color rgb="FF00CCFF"/>
      <name val="Arial"/>
      <family val="2"/>
      <charset val="238"/>
    </font>
    <font>
      <b/>
      <sz val="10"/>
      <color rgb="FFFF0000"/>
      <name val="Arial"/>
      <family val="2"/>
      <charset val="238"/>
    </font>
    <font>
      <sz val="10"/>
      <name val="Arial"/>
      <family val="2"/>
      <charset val="238"/>
    </font>
    <font>
      <sz val="10"/>
      <color rgb="FF008000"/>
      <name val="Arial"/>
      <family val="2"/>
      <charset val="238"/>
    </font>
    <font>
      <b/>
      <strike/>
      <sz val="10"/>
      <color rgb="FFFF0000"/>
      <name val="Arial"/>
      <family val="2"/>
      <charset val="238"/>
    </font>
    <font>
      <strike/>
      <sz val="10"/>
      <color rgb="FFFF0000"/>
      <name val="Arial"/>
      <family val="2"/>
      <charset val="238"/>
    </font>
    <font>
      <b/>
      <i/>
      <sz val="12"/>
      <color rgb="FF969696"/>
      <name val="Arial"/>
      <family val="2"/>
      <charset val="238"/>
    </font>
    <font>
      <sz val="8"/>
      <name val="Arial"/>
      <family val="2"/>
      <charset val="238"/>
    </font>
    <font>
      <b/>
      <sz val="11"/>
      <name val="Arial"/>
      <family val="2"/>
      <charset val="238"/>
    </font>
    <font>
      <i/>
      <sz val="8"/>
      <color rgb="FF969696"/>
      <name val="Arial"/>
      <family val="2"/>
      <charset val="238"/>
    </font>
    <font>
      <b/>
      <sz val="11"/>
      <name val="Arial"/>
      <family val="2"/>
      <charset val="238"/>
    </font>
    <font>
      <b/>
      <sz val="8"/>
      <name val="Arial"/>
      <family val="2"/>
      <charset val="238"/>
    </font>
    <font>
      <sz val="8"/>
      <color rgb="FFFF0000"/>
      <name val="Arial"/>
      <family val="2"/>
      <charset val="238"/>
    </font>
    <font>
      <b/>
      <sz val="8"/>
      <name val="Arial"/>
      <family val="2"/>
      <charset val="238"/>
    </font>
    <font>
      <b/>
      <sz val="14"/>
      <color rgb="FF0066CC"/>
      <name val="Arial"/>
      <family val="2"/>
      <charset val="238"/>
    </font>
    <font>
      <b/>
      <sz val="14"/>
      <color rgb="FFFF0000"/>
      <name val="Arial"/>
      <family val="2"/>
      <charset val="238"/>
    </font>
    <font>
      <b/>
      <sz val="12"/>
      <color rgb="FFFF0000"/>
      <name val="Arial"/>
      <family val="2"/>
      <charset val="238"/>
    </font>
    <font>
      <b/>
      <sz val="8"/>
      <color rgb="FF0066CC"/>
      <name val="Arial"/>
      <family val="2"/>
      <charset val="238"/>
    </font>
    <font>
      <b/>
      <sz val="8"/>
      <color rgb="FFFF0000"/>
      <name val="Arial"/>
      <family val="2"/>
      <charset val="238"/>
    </font>
    <font>
      <i/>
      <sz val="8"/>
      <color rgb="FFFF0000"/>
      <name val="Arial"/>
      <family val="2"/>
      <charset val="238"/>
    </font>
    <font>
      <b/>
      <sz val="11"/>
      <color rgb="FFFF0000"/>
      <name val="Arial"/>
      <family val="2"/>
      <charset val="238"/>
    </font>
    <font>
      <b/>
      <i/>
      <sz val="12"/>
      <color rgb="FFFF0000"/>
      <name val="Arial"/>
      <family val="2"/>
      <charset val="238"/>
    </font>
    <font>
      <sz val="11"/>
      <color rgb="FFFF0000"/>
      <name val="Arial"/>
      <family val="2"/>
      <charset val="238"/>
    </font>
    <font>
      <sz val="8"/>
      <name val="Arial"/>
      <family val="2"/>
      <charset val="238"/>
    </font>
    <font>
      <b/>
      <sz val="12"/>
      <name val="Arial"/>
      <family val="2"/>
      <charset val="238"/>
    </font>
    <font>
      <u/>
      <sz val="8"/>
      <color rgb="FF0000FF"/>
      <name val="Arial"/>
      <family val="2"/>
      <charset val="238"/>
    </font>
    <font>
      <u/>
      <sz val="8"/>
      <color rgb="FF0000FF"/>
      <name val="Arial"/>
      <family val="2"/>
      <charset val="238"/>
    </font>
    <font>
      <u/>
      <sz val="8"/>
      <color rgb="FF0000FF"/>
      <name val="Arial"/>
      <family val="2"/>
      <charset val="238"/>
    </font>
    <font>
      <b/>
      <sz val="10"/>
      <name val="Arial"/>
      <family val="2"/>
      <charset val="238"/>
    </font>
    <font>
      <sz val="12"/>
      <name val="Arial"/>
      <family val="2"/>
      <charset val="238"/>
    </font>
    <font>
      <b/>
      <u/>
      <sz val="12"/>
      <color rgb="FFFF0000"/>
      <name val="Arial"/>
      <family val="2"/>
      <charset val="238"/>
    </font>
    <font>
      <i/>
      <sz val="10"/>
      <name val="Arial"/>
      <family val="2"/>
      <charset val="238"/>
    </font>
    <font>
      <sz val="8"/>
      <color rgb="FF000000"/>
      <name val="Arial"/>
      <family val="2"/>
      <charset val="238"/>
    </font>
    <font>
      <u/>
      <sz val="10"/>
      <name val="Arial"/>
      <family val="2"/>
      <charset val="238"/>
    </font>
    <font>
      <b/>
      <sz val="10"/>
      <color rgb="FF000000"/>
      <name val="Arial"/>
      <family val="2"/>
      <charset val="238"/>
    </font>
    <font>
      <sz val="10"/>
      <color rgb="FF000000"/>
      <name val="Arial"/>
      <family val="2"/>
      <charset val="238"/>
    </font>
    <font>
      <b/>
      <sz val="10"/>
      <color rgb="FF0066CC"/>
      <name val="Arial"/>
      <family val="2"/>
      <charset val="238"/>
    </font>
    <font>
      <b/>
      <strike/>
      <sz val="8"/>
      <color rgb="FFFF0000"/>
      <name val="Arial"/>
      <family val="2"/>
      <charset val="238"/>
    </font>
    <font>
      <b/>
      <sz val="8"/>
      <color rgb="FF003366"/>
      <name val="Arial"/>
      <family val="2"/>
      <charset val="238"/>
    </font>
    <font>
      <b/>
      <sz val="8"/>
      <color rgb="FF000000"/>
      <name val="Arial"/>
      <family val="2"/>
      <charset val="238"/>
    </font>
    <font>
      <sz val="8"/>
      <name val="Arial"/>
      <family val="2"/>
      <charset val="238"/>
    </font>
    <font>
      <sz val="10"/>
      <color rgb="FFFF0000"/>
      <name val="Arial"/>
      <family val="2"/>
      <charset val="238"/>
    </font>
    <font>
      <sz val="10"/>
      <name val="Arial"/>
      <family val="2"/>
      <charset val="238"/>
    </font>
    <font>
      <sz val="10"/>
      <name val="Calibri"/>
      <family val="2"/>
      <charset val="238"/>
      <scheme val="minor"/>
    </font>
  </fonts>
  <fills count="18">
    <fill>
      <patternFill patternType="none"/>
    </fill>
    <fill>
      <patternFill patternType="gray125"/>
    </fill>
    <fill>
      <patternFill patternType="solid">
        <fgColor rgb="FFDAEEF3"/>
        <bgColor rgb="FFDAEEF3"/>
      </patternFill>
    </fill>
    <fill>
      <patternFill patternType="solid">
        <fgColor rgb="FFFFFFFF"/>
        <bgColor rgb="FFFFFFFF"/>
      </patternFill>
    </fill>
    <fill>
      <patternFill patternType="solid">
        <fgColor rgb="FFC0C0C0"/>
        <bgColor rgb="FFC0C0C0"/>
      </patternFill>
    </fill>
    <fill>
      <patternFill patternType="solid">
        <fgColor rgb="FFFFCC00"/>
        <bgColor rgb="FFFFCC00"/>
      </patternFill>
    </fill>
    <fill>
      <patternFill patternType="solid">
        <fgColor rgb="FFEAF1DD"/>
        <bgColor rgb="FFEAF1DD"/>
      </patternFill>
    </fill>
    <fill>
      <patternFill patternType="solid">
        <fgColor rgb="FFD8D8D8"/>
        <bgColor rgb="FFD8D8D8"/>
      </patternFill>
    </fill>
    <fill>
      <patternFill patternType="solid">
        <fgColor rgb="FFFFFF00"/>
        <bgColor rgb="FFFFFF00"/>
      </patternFill>
    </fill>
    <fill>
      <patternFill patternType="solid">
        <fgColor rgb="FF99CC00"/>
        <bgColor rgb="FF99CC00"/>
      </patternFill>
    </fill>
    <fill>
      <patternFill patternType="solid">
        <fgColor rgb="FF003366"/>
        <bgColor rgb="FF003366"/>
      </patternFill>
    </fill>
    <fill>
      <patternFill patternType="solid">
        <fgColor rgb="FFB8CCE4"/>
        <bgColor rgb="FFB8CCE4"/>
      </patternFill>
    </fill>
    <fill>
      <patternFill patternType="solid">
        <fgColor rgb="FFF2F2F2"/>
        <bgColor rgb="FFF2F2F2"/>
      </patternFill>
    </fill>
    <fill>
      <patternFill patternType="solid">
        <fgColor rgb="FFDBE5F1"/>
        <bgColor rgb="FFDBE5F1"/>
      </patternFill>
    </fill>
    <fill>
      <patternFill patternType="solid">
        <fgColor rgb="FFFFFFCC"/>
        <bgColor rgb="FFFFFFCC"/>
      </patternFill>
    </fill>
    <fill>
      <patternFill patternType="solid">
        <fgColor rgb="FFFFFFCC"/>
        <bgColor rgb="FFFFFFFF"/>
      </patternFill>
    </fill>
    <fill>
      <patternFill patternType="solid">
        <fgColor theme="1"/>
        <bgColor indexed="64"/>
      </patternFill>
    </fill>
    <fill>
      <patternFill patternType="solid">
        <fgColor theme="1"/>
        <bgColor rgb="FFFFFFFF"/>
      </patternFill>
    </fill>
  </fills>
  <borders count="5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rgb="FF000000"/>
      </top>
      <bottom style="thin">
        <color rgb="FF000000"/>
      </bottom>
      <diagonal/>
    </border>
    <border>
      <left style="thick">
        <color rgb="FFFF0000"/>
      </left>
      <right/>
      <top style="thick">
        <color rgb="FFFF0000"/>
      </top>
      <bottom style="thin">
        <color rgb="FF000000"/>
      </bottom>
      <diagonal/>
    </border>
    <border>
      <left/>
      <right style="thick">
        <color rgb="FFFF0000"/>
      </right>
      <top style="thick">
        <color rgb="FFFF0000"/>
      </top>
      <bottom style="thin">
        <color rgb="FF000000"/>
      </bottom>
      <diagonal/>
    </border>
    <border>
      <left style="thick">
        <color rgb="FFFF0000"/>
      </left>
      <right/>
      <top style="thin">
        <color rgb="FF000000"/>
      </top>
      <bottom style="thin">
        <color rgb="FF000000"/>
      </bottom>
      <diagonal/>
    </border>
    <border>
      <left/>
      <right style="thick">
        <color rgb="FFFF0000"/>
      </right>
      <top style="thin">
        <color rgb="FF000000"/>
      </top>
      <bottom style="thin">
        <color rgb="FF000000"/>
      </bottom>
      <diagonal/>
    </border>
    <border>
      <left style="thick">
        <color rgb="FFFF0000"/>
      </left>
      <right/>
      <top style="thin">
        <color rgb="FF000000"/>
      </top>
      <bottom style="thick">
        <color rgb="FFFF0000"/>
      </bottom>
      <diagonal/>
    </border>
    <border>
      <left/>
      <right style="thick">
        <color rgb="FFFF0000"/>
      </right>
      <top style="thin">
        <color rgb="FF000000"/>
      </top>
      <bottom style="thick">
        <color rgb="FFFF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medium">
        <color rgb="FF000000"/>
      </top>
      <bottom/>
      <diagonal/>
    </border>
    <border>
      <left/>
      <right/>
      <top/>
      <bottom style="medium">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32">
    <xf numFmtId="0" fontId="0" fillId="0" borderId="0" xfId="0"/>
    <xf numFmtId="0" fontId="1" fillId="0" borderId="1" xfId="0" applyFont="1" applyBorder="1" applyAlignment="1">
      <alignment horizontal="center" vertical="top" wrapText="1"/>
    </xf>
    <xf numFmtId="0" fontId="2" fillId="0" borderId="1" xfId="0" applyFont="1" applyBorder="1" applyAlignment="1">
      <alignment vertical="top"/>
    </xf>
    <xf numFmtId="0" fontId="3" fillId="0" borderId="1" xfId="0" applyFont="1" applyBorder="1" applyAlignment="1">
      <alignment horizontal="center" vertical="top" wrapText="1"/>
    </xf>
    <xf numFmtId="0" fontId="5"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5" xfId="0" applyFont="1" applyBorder="1" applyAlignment="1">
      <alignment horizontal="left" vertical="top"/>
    </xf>
    <xf numFmtId="0" fontId="7" fillId="0" borderId="6" xfId="0" applyFont="1" applyBorder="1" applyAlignment="1">
      <alignment horizontal="left" vertical="top" wrapText="1"/>
    </xf>
    <xf numFmtId="0" fontId="8" fillId="0" borderId="1" xfId="0" applyFont="1" applyBorder="1" applyAlignment="1">
      <alignment horizontal="left" vertical="top"/>
    </xf>
    <xf numFmtId="0" fontId="9" fillId="0" borderId="1" xfId="0" applyFont="1" applyBorder="1" applyAlignment="1">
      <alignment vertical="top"/>
    </xf>
    <xf numFmtId="0" fontId="9" fillId="0" borderId="1" xfId="0" applyFont="1" applyBorder="1" applyAlignment="1">
      <alignment vertical="top" wrapText="1"/>
    </xf>
    <xf numFmtId="0" fontId="9" fillId="0" borderId="7" xfId="0" applyFont="1" applyBorder="1" applyAlignment="1">
      <alignment vertical="top" wrapText="1"/>
    </xf>
    <xf numFmtId="0" fontId="10" fillId="0" borderId="1" xfId="0" applyFont="1" applyBorder="1" applyAlignment="1">
      <alignment vertical="top"/>
    </xf>
    <xf numFmtId="0" fontId="9" fillId="0" borderId="4" xfId="0" applyFont="1" applyBorder="1" applyAlignment="1">
      <alignment horizontal="left" vertical="top"/>
    </xf>
    <xf numFmtId="0" fontId="9" fillId="0" borderId="5" xfId="0" applyFont="1" applyBorder="1" applyAlignment="1">
      <alignment horizontal="left" vertical="top"/>
    </xf>
    <xf numFmtId="0" fontId="9" fillId="0" borderId="5" xfId="0" applyFont="1" applyBorder="1" applyAlignment="1">
      <alignment horizontal="left" vertical="top" wrapText="1"/>
    </xf>
    <xf numFmtId="9" fontId="9" fillId="0" borderId="1" xfId="0" applyNumberFormat="1" applyFont="1" applyBorder="1" applyAlignment="1">
      <alignment horizontal="center" vertical="center" wrapText="1"/>
    </xf>
    <xf numFmtId="9" fontId="9" fillId="0" borderId="1" xfId="0" applyNumberFormat="1" applyFont="1" applyBorder="1" applyAlignment="1">
      <alignment horizontal="center" vertical="center"/>
    </xf>
    <xf numFmtId="0" fontId="10" fillId="0" borderId="1" xfId="0" applyFont="1" applyBorder="1" applyAlignment="1">
      <alignment vertical="top" wrapText="1"/>
    </xf>
    <xf numFmtId="0" fontId="9" fillId="0" borderId="5" xfId="0" applyFont="1" applyBorder="1" applyAlignment="1">
      <alignment vertical="top"/>
    </xf>
    <xf numFmtId="0" fontId="9" fillId="0" borderId="5" xfId="0" applyFont="1" applyBorder="1" applyAlignment="1">
      <alignment vertical="top" wrapText="1"/>
    </xf>
    <xf numFmtId="0" fontId="9" fillId="0" borderId="8" xfId="0" applyFont="1" applyBorder="1" applyAlignment="1">
      <alignment horizontal="left" vertical="top"/>
    </xf>
    <xf numFmtId="0" fontId="11" fillId="0" borderId="1" xfId="0" applyFont="1" applyBorder="1" applyAlignment="1">
      <alignment vertical="top"/>
    </xf>
    <xf numFmtId="0" fontId="12" fillId="0" borderId="5" xfId="0" applyFont="1" applyBorder="1" applyAlignment="1">
      <alignment horizontal="left" vertical="top"/>
    </xf>
    <xf numFmtId="0" fontId="8" fillId="0" borderId="5" xfId="0" applyFont="1" applyBorder="1" applyAlignment="1">
      <alignment horizontal="left" vertical="top"/>
    </xf>
    <xf numFmtId="0" fontId="9" fillId="0" borderId="6" xfId="0" applyFont="1" applyBorder="1" applyAlignment="1">
      <alignment horizontal="left" vertical="top" wrapText="1"/>
    </xf>
    <xf numFmtId="0" fontId="9" fillId="0" borderId="1" xfId="0" applyFont="1" applyBorder="1" applyAlignment="1">
      <alignment horizontal="left" vertical="top"/>
    </xf>
    <xf numFmtId="0" fontId="1" fillId="0" borderId="1" xfId="0" applyFont="1" applyBorder="1" applyAlignment="1">
      <alignment horizontal="center" vertical="top"/>
    </xf>
    <xf numFmtId="0" fontId="13" fillId="0" borderId="1" xfId="0" applyFont="1" applyBorder="1" applyAlignment="1">
      <alignment horizontal="left" vertical="top" wrapText="1"/>
    </xf>
    <xf numFmtId="0" fontId="9" fillId="0" borderId="1" xfId="0" applyFont="1" applyBorder="1" applyAlignment="1">
      <alignment horizontal="left" vertical="top" wrapText="1"/>
    </xf>
    <xf numFmtId="0" fontId="8" fillId="0" borderId="1" xfId="0" applyFont="1" applyBorder="1" applyAlignment="1">
      <alignment horizontal="left" vertical="top" wrapText="1"/>
    </xf>
    <xf numFmtId="0" fontId="8" fillId="0" borderId="4" xfId="0" applyFont="1" applyBorder="1" applyAlignment="1">
      <alignment horizontal="left" vertical="top" wrapText="1"/>
    </xf>
    <xf numFmtId="0" fontId="9" fillId="0" borderId="6" xfId="0" applyFont="1" applyBorder="1" applyAlignment="1">
      <alignment horizontal="left" wrapText="1"/>
    </xf>
    <xf numFmtId="0" fontId="9" fillId="0" borderId="1" xfId="0" applyFont="1" applyBorder="1" applyAlignment="1">
      <alignment horizontal="left" wrapText="1"/>
    </xf>
    <xf numFmtId="0" fontId="8" fillId="2" borderId="7" xfId="0" applyFont="1" applyFill="1" applyBorder="1" applyAlignment="1">
      <alignment horizontal="left" vertical="top" wrapText="1"/>
    </xf>
    <xf numFmtId="0" fontId="14" fillId="0" borderId="1" xfId="0" applyFont="1" applyBorder="1" applyAlignment="1">
      <alignment vertical="top"/>
    </xf>
    <xf numFmtId="0" fontId="15" fillId="0" borderId="1" xfId="0" applyFont="1" applyBorder="1" applyAlignment="1">
      <alignment horizontal="left" vertical="top" wrapText="1"/>
    </xf>
    <xf numFmtId="0" fontId="16" fillId="0" borderId="1" xfId="0" applyFont="1" applyBorder="1" applyAlignment="1">
      <alignment vertical="top"/>
    </xf>
    <xf numFmtId="0" fontId="9" fillId="0" borderId="0" xfId="0" applyFont="1" applyAlignment="1">
      <alignment horizontal="left" vertical="top" wrapText="1"/>
    </xf>
    <xf numFmtId="0" fontId="9" fillId="0" borderId="1" xfId="0" applyFont="1" applyBorder="1" applyAlignment="1">
      <alignment horizontal="left" vertical="center" wrapText="1"/>
    </xf>
    <xf numFmtId="0" fontId="10" fillId="0" borderId="1" xfId="0" applyFont="1" applyBorder="1" applyAlignment="1">
      <alignment horizontal="left" vertical="top"/>
    </xf>
    <xf numFmtId="1" fontId="17" fillId="3" borderId="1" xfId="0" applyNumberFormat="1" applyFont="1" applyFill="1" applyBorder="1"/>
    <xf numFmtId="0" fontId="17" fillId="3" borderId="1" xfId="0" applyFont="1" applyFill="1" applyBorder="1"/>
    <xf numFmtId="0" fontId="18" fillId="3" borderId="1" xfId="0" applyFont="1" applyFill="1" applyBorder="1"/>
    <xf numFmtId="0" fontId="20" fillId="3" borderId="1" xfId="0" applyFont="1" applyFill="1" applyBorder="1"/>
    <xf numFmtId="0" fontId="21" fillId="3" borderId="1" xfId="0" applyFont="1" applyFill="1" applyBorder="1" applyAlignment="1">
      <alignment horizontal="center"/>
    </xf>
    <xf numFmtId="0" fontId="8" fillId="3" borderId="1" xfId="0" applyFont="1" applyFill="1" applyBorder="1" applyAlignment="1">
      <alignment horizontal="right" vertical="center"/>
    </xf>
    <xf numFmtId="0" fontId="6" fillId="3" borderId="1" xfId="0" applyFont="1" applyFill="1" applyBorder="1"/>
    <xf numFmtId="1" fontId="18" fillId="3" borderId="1" xfId="0" applyNumberFormat="1" applyFont="1" applyFill="1" applyBorder="1"/>
    <xf numFmtId="0" fontId="6" fillId="3" borderId="1" xfId="0" applyFont="1" applyFill="1" applyBorder="1" applyAlignment="1">
      <alignment horizontal="center"/>
    </xf>
    <xf numFmtId="1" fontId="20" fillId="3" borderId="1" xfId="0" applyNumberFormat="1" applyFont="1" applyFill="1" applyBorder="1"/>
    <xf numFmtId="0" fontId="9" fillId="3" borderId="1" xfId="0" applyFont="1" applyFill="1" applyBorder="1"/>
    <xf numFmtId="0" fontId="22" fillId="4" borderId="7" xfId="0" applyFont="1" applyFill="1" applyBorder="1" applyAlignment="1">
      <alignment horizontal="center" vertical="center" wrapText="1"/>
    </xf>
    <xf numFmtId="4" fontId="22" fillId="4" borderId="7" xfId="0" applyNumberFormat="1" applyFont="1" applyFill="1" applyBorder="1" applyAlignment="1">
      <alignment horizontal="center" vertical="center" wrapText="1"/>
    </xf>
    <xf numFmtId="3" fontId="22" fillId="4" borderId="7" xfId="0" applyNumberFormat="1" applyFont="1" applyFill="1" applyBorder="1" applyAlignment="1">
      <alignment horizontal="center" vertical="center" wrapText="1"/>
    </xf>
    <xf numFmtId="0" fontId="22" fillId="3" borderId="1" xfId="0" applyFont="1" applyFill="1" applyBorder="1"/>
    <xf numFmtId="0" fontId="18" fillId="3" borderId="1" xfId="0" applyFont="1" applyFill="1" applyBorder="1" applyAlignment="1">
      <alignment vertical="top" wrapText="1"/>
    </xf>
    <xf numFmtId="49" fontId="22" fillId="5" borderId="1" xfId="0" applyNumberFormat="1" applyFont="1" applyFill="1" applyBorder="1" applyAlignment="1">
      <alignment vertical="top" wrapText="1"/>
    </xf>
    <xf numFmtId="14" fontId="18" fillId="3" borderId="1" xfId="0" applyNumberFormat="1" applyFont="1" applyFill="1" applyBorder="1" applyAlignment="1">
      <alignment vertical="top"/>
    </xf>
    <xf numFmtId="0" fontId="22" fillId="5" borderId="1" xfId="0" applyFont="1" applyFill="1" applyBorder="1" applyAlignment="1">
      <alignment vertical="top" wrapText="1"/>
    </xf>
    <xf numFmtId="4" fontId="22" fillId="5" borderId="1" xfId="0" applyNumberFormat="1" applyFont="1" applyFill="1" applyBorder="1" applyAlignment="1">
      <alignment vertical="top"/>
    </xf>
    <xf numFmtId="1" fontId="22" fillId="5" borderId="1" xfId="0" applyNumberFormat="1" applyFont="1" applyFill="1" applyBorder="1" applyAlignment="1">
      <alignment vertical="top"/>
    </xf>
    <xf numFmtId="49" fontId="18" fillId="3" borderId="1" xfId="0" applyNumberFormat="1" applyFont="1" applyFill="1" applyBorder="1" applyAlignment="1">
      <alignment vertical="top" wrapText="1"/>
    </xf>
    <xf numFmtId="4" fontId="18" fillId="3" borderId="1" xfId="0" applyNumberFormat="1" applyFont="1" applyFill="1" applyBorder="1" applyAlignment="1">
      <alignment vertical="top"/>
    </xf>
    <xf numFmtId="1" fontId="18" fillId="3" borderId="1" xfId="0" applyNumberFormat="1" applyFont="1" applyFill="1" applyBorder="1" applyAlignment="1">
      <alignment vertical="top"/>
    </xf>
    <xf numFmtId="49" fontId="22" fillId="3" borderId="1" xfId="0" applyNumberFormat="1" applyFont="1" applyFill="1" applyBorder="1" applyAlignment="1">
      <alignment vertical="top" wrapText="1"/>
    </xf>
    <xf numFmtId="0" fontId="22" fillId="3" borderId="1" xfId="0" applyFont="1" applyFill="1" applyBorder="1" applyAlignment="1">
      <alignment vertical="top" wrapText="1"/>
    </xf>
    <xf numFmtId="4" fontId="22" fillId="3" borderId="1" xfId="0" applyNumberFormat="1" applyFont="1" applyFill="1" applyBorder="1" applyAlignment="1">
      <alignment vertical="top"/>
    </xf>
    <xf numFmtId="1" fontId="22" fillId="3" borderId="1" xfId="0" applyNumberFormat="1" applyFont="1" applyFill="1" applyBorder="1" applyAlignment="1">
      <alignment vertical="top"/>
    </xf>
    <xf numFmtId="17" fontId="18" fillId="3" borderId="1" xfId="0" applyNumberFormat="1" applyFont="1" applyFill="1" applyBorder="1" applyAlignment="1">
      <alignment vertical="top" wrapText="1"/>
    </xf>
    <xf numFmtId="14" fontId="21" fillId="6" borderId="7" xfId="0" applyNumberFormat="1" applyFont="1" applyFill="1" applyBorder="1" applyAlignment="1">
      <alignment horizontal="center" vertical="center"/>
    </xf>
    <xf numFmtId="0" fontId="21" fillId="3" borderId="1" xfId="0" applyFont="1" applyFill="1" applyBorder="1" applyAlignment="1">
      <alignment vertical="center" wrapText="1"/>
    </xf>
    <xf numFmtId="0" fontId="6" fillId="0" borderId="1" xfId="0" applyFont="1" applyBorder="1"/>
    <xf numFmtId="164" fontId="6" fillId="0" borderId="1" xfId="0" applyNumberFormat="1" applyFont="1" applyBorder="1"/>
    <xf numFmtId="0" fontId="21" fillId="3" borderId="1" xfId="0" applyFont="1" applyFill="1" applyBorder="1" applyAlignment="1">
      <alignment horizontal="center" wrapText="1"/>
    </xf>
    <xf numFmtId="0" fontId="9" fillId="0" borderId="1" xfId="0" applyFont="1" applyBorder="1"/>
    <xf numFmtId="0" fontId="8" fillId="3" borderId="1" xfId="0" applyFont="1" applyFill="1" applyBorder="1" applyAlignment="1">
      <alignment horizontal="right"/>
    </xf>
    <xf numFmtId="0" fontId="22"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18" fillId="0" borderId="7" xfId="0" applyFont="1" applyBorder="1" applyAlignment="1">
      <alignment vertical="center"/>
    </xf>
    <xf numFmtId="0" fontId="9" fillId="0" borderId="7" xfId="0" applyFont="1" applyBorder="1"/>
    <xf numFmtId="4" fontId="18" fillId="6" borderId="7" xfId="0" applyNumberFormat="1" applyFont="1" applyFill="1" applyBorder="1" applyAlignment="1">
      <alignment vertical="center"/>
    </xf>
    <xf numFmtId="0" fontId="22" fillId="7" borderId="7" xfId="0" applyFont="1" applyFill="1" applyBorder="1" applyAlignment="1">
      <alignment vertical="center"/>
    </xf>
    <xf numFmtId="0" fontId="9" fillId="7" borderId="7" xfId="0" applyFont="1" applyFill="1" applyBorder="1"/>
    <xf numFmtId="4" fontId="22" fillId="7" borderId="7" xfId="0" applyNumberFormat="1" applyFont="1" applyFill="1" applyBorder="1" applyAlignment="1">
      <alignment vertical="center"/>
    </xf>
    <xf numFmtId="164" fontId="9" fillId="0" borderId="1" xfId="0" applyNumberFormat="1" applyFont="1" applyBorder="1"/>
    <xf numFmtId="0" fontId="23" fillId="3" borderId="1" xfId="0" applyFont="1" applyFill="1" applyBorder="1"/>
    <xf numFmtId="0" fontId="8" fillId="3" borderId="1" xfId="0" applyFont="1" applyFill="1" applyBorder="1" applyAlignment="1">
      <alignment horizontal="right" vertical="top"/>
    </xf>
    <xf numFmtId="0" fontId="9" fillId="3" borderId="1" xfId="0" applyFont="1" applyFill="1" applyBorder="1" applyAlignment="1">
      <alignment vertical="top" wrapText="1"/>
    </xf>
    <xf numFmtId="14" fontId="24" fillId="0" borderId="1" xfId="0" applyNumberFormat="1" applyFont="1" applyBorder="1" applyAlignment="1">
      <alignment horizontal="center"/>
    </xf>
    <xf numFmtId="0" fontId="10" fillId="3" borderId="1" xfId="0" applyFont="1" applyFill="1" applyBorder="1"/>
    <xf numFmtId="49" fontId="9" fillId="3" borderId="1" xfId="0" applyNumberFormat="1" applyFont="1" applyFill="1" applyBorder="1" applyAlignment="1">
      <alignment horizontal="left"/>
    </xf>
    <xf numFmtId="4" fontId="22" fillId="7" borderId="14" xfId="0" applyNumberFormat="1" applyFont="1" applyFill="1" applyBorder="1" applyAlignment="1">
      <alignment horizontal="center" vertical="center" wrapText="1"/>
    </xf>
    <xf numFmtId="4" fontId="18" fillId="3" borderId="1" xfId="0" applyNumberFormat="1" applyFont="1" applyFill="1" applyBorder="1"/>
    <xf numFmtId="0" fontId="23" fillId="3" borderId="1" xfId="0" applyFont="1" applyFill="1" applyBorder="1" applyAlignment="1">
      <alignment horizontal="left"/>
    </xf>
    <xf numFmtId="49" fontId="18" fillId="3" borderId="7" xfId="0" applyNumberFormat="1" applyFont="1" applyFill="1" applyBorder="1" applyAlignment="1">
      <alignment horizontal="center" vertical="center"/>
    </xf>
    <xf numFmtId="0" fontId="18" fillId="3" borderId="7" xfId="0" applyFont="1" applyFill="1" applyBorder="1" applyAlignment="1">
      <alignment vertical="center"/>
    </xf>
    <xf numFmtId="4" fontId="18" fillId="3" borderId="14" xfId="0" applyNumberFormat="1" applyFont="1" applyFill="1" applyBorder="1" applyAlignment="1">
      <alignment vertical="center"/>
    </xf>
    <xf numFmtId="0" fontId="23" fillId="3" borderId="7" xfId="0" applyFont="1" applyFill="1" applyBorder="1" applyAlignment="1">
      <alignment horizontal="center"/>
    </xf>
    <xf numFmtId="0" fontId="26" fillId="3" borderId="1" xfId="0" applyFont="1" applyFill="1" applyBorder="1"/>
    <xf numFmtId="0" fontId="23" fillId="3" borderId="7" xfId="0" applyFont="1" applyFill="1" applyBorder="1" applyAlignment="1">
      <alignment horizontal="left"/>
    </xf>
    <xf numFmtId="0" fontId="27" fillId="3" borderId="1" xfId="0" applyFont="1" applyFill="1" applyBorder="1"/>
    <xf numFmtId="0" fontId="8" fillId="7" borderId="7" xfId="0" applyFont="1" applyFill="1" applyBorder="1"/>
    <xf numFmtId="0" fontId="8" fillId="7" borderId="7" xfId="0" applyFont="1" applyFill="1" applyBorder="1" applyAlignment="1">
      <alignment horizontal="center"/>
    </xf>
    <xf numFmtId="0" fontId="18" fillId="0" borderId="7" xfId="0" applyFont="1" applyBorder="1" applyAlignment="1">
      <alignment horizontal="center" vertical="top" wrapText="1"/>
    </xf>
    <xf numFmtId="4" fontId="18" fillId="0" borderId="7" xfId="0" applyNumberFormat="1" applyFont="1" applyBorder="1" applyAlignment="1">
      <alignment vertical="top" wrapText="1"/>
    </xf>
    <xf numFmtId="4" fontId="23" fillId="3" borderId="1" xfId="0" applyNumberFormat="1" applyFont="1" applyFill="1" applyBorder="1"/>
    <xf numFmtId="0" fontId="18" fillId="0" borderId="7" xfId="0" applyFont="1" applyBorder="1" applyAlignment="1">
      <alignment horizontal="center"/>
    </xf>
    <xf numFmtId="0" fontId="8" fillId="3" borderId="1" xfId="0" applyFont="1" applyFill="1" applyBorder="1"/>
    <xf numFmtId="3" fontId="23" fillId="3" borderId="1" xfId="0" applyNumberFormat="1" applyFont="1" applyFill="1" applyBorder="1" applyAlignment="1">
      <alignment horizontal="center"/>
    </xf>
    <xf numFmtId="4" fontId="8" fillId="3" borderId="1" xfId="0" applyNumberFormat="1" applyFont="1" applyFill="1" applyBorder="1"/>
    <xf numFmtId="4" fontId="22" fillId="7" borderId="7" xfId="0" applyNumberFormat="1" applyFont="1" applyFill="1" applyBorder="1" applyAlignment="1">
      <alignment horizontal="center" vertical="center" wrapText="1"/>
    </xf>
    <xf numFmtId="0" fontId="18" fillId="0" borderId="7" xfId="0" applyFont="1" applyBorder="1" applyAlignment="1">
      <alignment vertical="top" wrapText="1"/>
    </xf>
    <xf numFmtId="4" fontId="18" fillId="0" borderId="7" xfId="0" applyNumberFormat="1" applyFont="1" applyBorder="1" applyAlignment="1">
      <alignment vertical="center"/>
    </xf>
    <xf numFmtId="0" fontId="23" fillId="3" borderId="1" xfId="0" applyFont="1" applyFill="1" applyBorder="1" applyAlignment="1">
      <alignment horizontal="right"/>
    </xf>
    <xf numFmtId="0" fontId="22" fillId="0" borderId="7" xfId="0" applyFont="1" applyBorder="1" applyAlignment="1">
      <alignment vertical="top" wrapText="1"/>
    </xf>
    <xf numFmtId="4" fontId="22" fillId="0" borderId="7" xfId="0" applyNumberFormat="1" applyFont="1" applyBorder="1" applyAlignment="1">
      <alignment vertical="center"/>
    </xf>
    <xf numFmtId="4" fontId="23" fillId="3" borderId="1" xfId="0" applyNumberFormat="1" applyFont="1" applyFill="1" applyBorder="1" applyAlignment="1">
      <alignment horizontal="right"/>
    </xf>
    <xf numFmtId="4" fontId="18" fillId="0" borderId="7" xfId="0" applyNumberFormat="1" applyFont="1" applyBorder="1"/>
    <xf numFmtId="0" fontId="18" fillId="0" borderId="1" xfId="0" applyFont="1" applyBorder="1" applyAlignment="1">
      <alignment horizontal="center" vertical="top" wrapText="1"/>
    </xf>
    <xf numFmtId="0" fontId="18" fillId="0" borderId="1" xfId="0" applyFont="1" applyBorder="1" applyAlignment="1">
      <alignment vertical="top" wrapText="1"/>
    </xf>
    <xf numFmtId="4" fontId="18" fillId="0" borderId="1" xfId="0" applyNumberFormat="1" applyFont="1" applyBorder="1" applyAlignment="1">
      <alignment vertical="top" wrapText="1"/>
    </xf>
    <xf numFmtId="4" fontId="18" fillId="0" borderId="1" xfId="0" applyNumberFormat="1" applyFont="1" applyBorder="1"/>
    <xf numFmtId="4" fontId="18" fillId="0" borderId="21" xfId="0" applyNumberFormat="1" applyFont="1" applyBorder="1" applyAlignment="1">
      <alignment vertical="center"/>
    </xf>
    <xf numFmtId="4" fontId="22" fillId="0" borderId="21" xfId="0" applyNumberFormat="1" applyFont="1" applyBorder="1" applyAlignment="1">
      <alignment vertical="center"/>
    </xf>
    <xf numFmtId="4" fontId="18" fillId="3" borderId="22" xfId="0" applyNumberFormat="1" applyFont="1" applyFill="1" applyBorder="1" applyAlignment="1">
      <alignment vertical="center"/>
    </xf>
    <xf numFmtId="4" fontId="29" fillId="7" borderId="7" xfId="0" applyNumberFormat="1" applyFont="1" applyFill="1" applyBorder="1" applyAlignment="1">
      <alignment horizontal="center" vertical="center" wrapText="1"/>
    </xf>
    <xf numFmtId="49" fontId="18" fillId="3" borderId="7" xfId="0" applyNumberFormat="1" applyFont="1" applyFill="1" applyBorder="1" applyAlignment="1">
      <alignment horizontal="center" vertical="top" wrapText="1"/>
    </xf>
    <xf numFmtId="0" fontId="18" fillId="3" borderId="7" xfId="0" applyFont="1" applyFill="1" applyBorder="1" applyAlignment="1">
      <alignment horizontal="left" vertical="top" wrapText="1"/>
    </xf>
    <xf numFmtId="4" fontId="18" fillId="3" borderId="7" xfId="0" applyNumberFormat="1" applyFont="1" applyFill="1" applyBorder="1" applyAlignment="1">
      <alignment vertical="center"/>
    </xf>
    <xf numFmtId="3" fontId="23" fillId="3" borderId="1" xfId="0" applyNumberFormat="1" applyFont="1" applyFill="1" applyBorder="1"/>
    <xf numFmtId="0" fontId="18" fillId="3" borderId="7" xfId="0" applyFont="1" applyFill="1" applyBorder="1" applyAlignment="1">
      <alignment horizontal="center" vertical="top" wrapText="1"/>
    </xf>
    <xf numFmtId="0" fontId="22" fillId="7" borderId="7" xfId="0" applyFont="1" applyFill="1" applyBorder="1" applyAlignment="1">
      <alignment horizontal="center" vertical="top" wrapText="1"/>
    </xf>
    <xf numFmtId="0" fontId="22" fillId="7" borderId="7" xfId="0" applyFont="1" applyFill="1" applyBorder="1" applyAlignment="1">
      <alignment horizontal="left" vertical="top" wrapText="1"/>
    </xf>
    <xf numFmtId="4" fontId="22" fillId="7" borderId="7" xfId="0" applyNumberFormat="1" applyFont="1" applyFill="1" applyBorder="1" applyAlignment="1">
      <alignment vertical="top" wrapText="1"/>
    </xf>
    <xf numFmtId="0" fontId="29" fillId="3" borderId="1" xfId="0" applyFont="1" applyFill="1" applyBorder="1"/>
    <xf numFmtId="4" fontId="9" fillId="3" borderId="1" xfId="0" applyNumberFormat="1" applyFont="1" applyFill="1" applyBorder="1"/>
    <xf numFmtId="3" fontId="9" fillId="0" borderId="1" xfId="0" applyNumberFormat="1" applyFont="1" applyBorder="1"/>
    <xf numFmtId="0" fontId="9" fillId="3" borderId="21" xfId="0" applyFont="1" applyFill="1" applyBorder="1" applyAlignment="1">
      <alignment horizontal="center" vertical="top" wrapText="1"/>
    </xf>
    <xf numFmtId="0" fontId="9" fillId="3" borderId="1" xfId="0" applyFont="1" applyFill="1" applyBorder="1" applyAlignment="1">
      <alignment vertical="center" wrapText="1"/>
    </xf>
    <xf numFmtId="0" fontId="9" fillId="3" borderId="22" xfId="0" applyFont="1" applyFill="1" applyBorder="1" applyAlignment="1">
      <alignment horizontal="center" vertical="top" wrapText="1"/>
    </xf>
    <xf numFmtId="0" fontId="9" fillId="3" borderId="1" xfId="0" applyFont="1" applyFill="1" applyBorder="1" applyAlignment="1">
      <alignment horizontal="center" vertical="top" wrapText="1"/>
    </xf>
    <xf numFmtId="0" fontId="9" fillId="3" borderId="21" xfId="0" applyFont="1" applyFill="1" applyBorder="1"/>
    <xf numFmtId="0" fontId="23" fillId="0" borderId="14" xfId="0" applyFont="1" applyBorder="1"/>
    <xf numFmtId="49" fontId="30" fillId="8" borderId="29" xfId="0" applyNumberFormat="1" applyFont="1" applyFill="1" applyBorder="1" applyAlignment="1">
      <alignment horizontal="center"/>
    </xf>
    <xf numFmtId="9" fontId="23" fillId="0" borderId="30" xfId="0" applyNumberFormat="1" applyFont="1" applyBorder="1" applyAlignment="1">
      <alignment horizontal="center"/>
    </xf>
    <xf numFmtId="49" fontId="23" fillId="0" borderId="7" xfId="0" applyNumberFormat="1" applyFont="1" applyBorder="1" applyAlignment="1">
      <alignment horizontal="center"/>
    </xf>
    <xf numFmtId="0" fontId="23" fillId="0" borderId="7" xfId="0" applyFont="1" applyBorder="1" applyAlignment="1">
      <alignment horizontal="center"/>
    </xf>
    <xf numFmtId="0" fontId="23" fillId="0" borderId="7" xfId="0" applyFont="1" applyBorder="1"/>
    <xf numFmtId="4" fontId="23" fillId="0" borderId="7" xfId="0" applyNumberFormat="1" applyFont="1" applyBorder="1"/>
    <xf numFmtId="0" fontId="30" fillId="8" borderId="31" xfId="0" applyFont="1" applyFill="1" applyBorder="1"/>
    <xf numFmtId="0" fontId="30" fillId="8" borderId="32" xfId="0" applyFont="1" applyFill="1" applyBorder="1"/>
    <xf numFmtId="0" fontId="30" fillId="8" borderId="33" xfId="0" applyFont="1" applyFill="1" applyBorder="1" applyAlignment="1">
      <alignment horizontal="center"/>
    </xf>
    <xf numFmtId="0" fontId="30" fillId="3" borderId="34" xfId="0" applyFont="1" applyFill="1" applyBorder="1"/>
    <xf numFmtId="0" fontId="30" fillId="3" borderId="35" xfId="0" applyFont="1" applyFill="1" applyBorder="1"/>
    <xf numFmtId="0" fontId="30" fillId="8" borderId="36" xfId="0" applyFont="1" applyFill="1" applyBorder="1" applyAlignment="1">
      <alignment horizontal="center"/>
    </xf>
    <xf numFmtId="0" fontId="30" fillId="3" borderId="37" xfId="0" applyFont="1" applyFill="1" applyBorder="1"/>
    <xf numFmtId="0" fontId="30" fillId="3" borderId="32" xfId="0" applyFont="1" applyFill="1" applyBorder="1"/>
    <xf numFmtId="0" fontId="30" fillId="0" borderId="6" xfId="0" applyFont="1" applyBorder="1"/>
    <xf numFmtId="9" fontId="23" fillId="0" borderId="7" xfId="0" applyNumberFormat="1" applyFont="1" applyBorder="1" applyAlignment="1">
      <alignment horizontal="center"/>
    </xf>
    <xf numFmtId="0" fontId="30" fillId="9" borderId="34" xfId="0" applyFont="1" applyFill="1" applyBorder="1"/>
    <xf numFmtId="0" fontId="30" fillId="9" borderId="35" xfId="0" applyFont="1" applyFill="1" applyBorder="1"/>
    <xf numFmtId="3" fontId="23" fillId="0" borderId="7" xfId="0" applyNumberFormat="1" applyFont="1" applyBorder="1" applyAlignment="1">
      <alignment horizontal="center"/>
    </xf>
    <xf numFmtId="0" fontId="30" fillId="9" borderId="37" xfId="0" applyFont="1" applyFill="1" applyBorder="1"/>
    <xf numFmtId="0" fontId="30" fillId="9" borderId="32" xfId="0" applyFont="1" applyFill="1" applyBorder="1"/>
    <xf numFmtId="0" fontId="30" fillId="9" borderId="38" xfId="0" applyFont="1" applyFill="1" applyBorder="1"/>
    <xf numFmtId="0" fontId="30" fillId="9" borderId="39" xfId="0" applyFont="1" applyFill="1" applyBorder="1"/>
    <xf numFmtId="0" fontId="30" fillId="3" borderId="40" xfId="0" applyFont="1" applyFill="1" applyBorder="1"/>
    <xf numFmtId="0" fontId="30" fillId="3" borderId="39" xfId="0" applyFont="1" applyFill="1" applyBorder="1"/>
    <xf numFmtId="0" fontId="30" fillId="3" borderId="41" xfId="0" applyFont="1" applyFill="1" applyBorder="1"/>
    <xf numFmtId="0" fontId="30" fillId="3" borderId="6" xfId="0" applyFont="1" applyFill="1" applyBorder="1"/>
    <xf numFmtId="0" fontId="30" fillId="3" borderId="4" xfId="0" applyFont="1" applyFill="1" applyBorder="1"/>
    <xf numFmtId="0" fontId="23" fillId="0" borderId="1" xfId="0" applyFont="1" applyBorder="1" applyAlignment="1">
      <alignment horizontal="center"/>
    </xf>
    <xf numFmtId="0" fontId="23" fillId="3" borderId="7" xfId="0" applyFont="1" applyFill="1" applyBorder="1"/>
    <xf numFmtId="3" fontId="23" fillId="0" borderId="1" xfId="0" applyNumberFormat="1" applyFont="1" applyBorder="1" applyAlignment="1">
      <alignment horizontal="center"/>
    </xf>
    <xf numFmtId="0" fontId="30" fillId="3" borderId="1" xfId="0" applyFont="1" applyFill="1" applyBorder="1"/>
    <xf numFmtId="0" fontId="23" fillId="3" borderId="7" xfId="0" applyFont="1" applyFill="1" applyBorder="1" applyAlignment="1">
      <alignment vertical="top"/>
    </xf>
    <xf numFmtId="0" fontId="23" fillId="3" borderId="1" xfId="0" applyFont="1" applyFill="1" applyBorder="1" applyAlignment="1">
      <alignment vertical="top"/>
    </xf>
    <xf numFmtId="0" fontId="23" fillId="3" borderId="1" xfId="0" applyFont="1" applyFill="1" applyBorder="1" applyAlignment="1">
      <alignment wrapText="1"/>
    </xf>
    <xf numFmtId="0" fontId="32" fillId="3" borderId="1" xfId="0" applyFont="1" applyFill="1" applyBorder="1"/>
    <xf numFmtId="0" fontId="12" fillId="3" borderId="1" xfId="0" applyFont="1" applyFill="1" applyBorder="1" applyAlignment="1">
      <alignment horizontal="right" vertical="center"/>
    </xf>
    <xf numFmtId="0" fontId="33" fillId="3" borderId="1" xfId="0" applyFont="1" applyFill="1" applyBorder="1" applyAlignment="1">
      <alignment horizontal="center"/>
    </xf>
    <xf numFmtId="0" fontId="24" fillId="3" borderId="1" xfId="0" applyFont="1" applyFill="1" applyBorder="1" applyAlignment="1">
      <alignment horizontal="right" vertical="center"/>
    </xf>
    <xf numFmtId="0" fontId="34" fillId="3" borderId="1" xfId="0" applyFont="1" applyFill="1" applyBorder="1" applyAlignment="1">
      <alignment horizontal="center"/>
    </xf>
    <xf numFmtId="4" fontId="34" fillId="3" borderId="1" xfId="0" applyNumberFormat="1" applyFont="1" applyFill="1" applyBorder="1" applyAlignment="1">
      <alignment horizontal="center"/>
    </xf>
    <xf numFmtId="3" fontId="34" fillId="3" borderId="1" xfId="0" applyNumberFormat="1" applyFont="1" applyFill="1" applyBorder="1" applyAlignment="1">
      <alignment horizontal="center"/>
    </xf>
    <xf numFmtId="0" fontId="29" fillId="4" borderId="1" xfId="0" applyFont="1" applyFill="1" applyBorder="1" applyAlignment="1">
      <alignment horizontal="center" vertical="center" wrapText="1"/>
    </xf>
    <xf numFmtId="4" fontId="29" fillId="4" borderId="1" xfId="0" applyNumberFormat="1" applyFont="1" applyFill="1" applyBorder="1" applyAlignment="1">
      <alignment horizontal="center" vertical="center" wrapText="1"/>
    </xf>
    <xf numFmtId="3" fontId="29" fillId="4" borderId="1" xfId="0" applyNumberFormat="1" applyFont="1" applyFill="1" applyBorder="1" applyAlignment="1">
      <alignment horizontal="center" vertical="center" wrapText="1"/>
    </xf>
    <xf numFmtId="164" fontId="18" fillId="3" borderId="1" xfId="0" applyNumberFormat="1" applyFont="1" applyFill="1" applyBorder="1" applyAlignment="1">
      <alignment vertical="top"/>
    </xf>
    <xf numFmtId="3" fontId="18" fillId="3" borderId="1" xfId="0" applyNumberFormat="1" applyFont="1" applyFill="1" applyBorder="1" applyAlignment="1">
      <alignment horizontal="center" vertical="top"/>
    </xf>
    <xf numFmtId="49" fontId="22" fillId="11" borderId="7" xfId="0" applyNumberFormat="1" applyFont="1" applyFill="1" applyBorder="1" applyAlignment="1">
      <alignment horizontal="center" vertical="center" wrapText="1"/>
    </xf>
    <xf numFmtId="0" fontId="22" fillId="11" borderId="7" xfId="0" applyFont="1" applyFill="1" applyBorder="1" applyAlignment="1">
      <alignment horizontal="center" vertical="center" wrapText="1"/>
    </xf>
    <xf numFmtId="3" fontId="22" fillId="11" borderId="7" xfId="0" applyNumberFormat="1" applyFont="1" applyFill="1" applyBorder="1" applyAlignment="1">
      <alignment horizontal="center" vertical="center" wrapText="1"/>
    </xf>
    <xf numFmtId="49" fontId="18" fillId="0" borderId="7" xfId="0" applyNumberFormat="1" applyFont="1" applyBorder="1" applyAlignment="1">
      <alignment vertical="top"/>
    </xf>
    <xf numFmtId="0" fontId="18" fillId="0" borderId="7" xfId="0" applyFont="1" applyBorder="1" applyAlignment="1">
      <alignment vertical="top"/>
    </xf>
    <xf numFmtId="0" fontId="34" fillId="0" borderId="7" xfId="0" applyFont="1" applyBorder="1" applyAlignment="1">
      <alignment vertical="top"/>
    </xf>
    <xf numFmtId="3" fontId="18" fillId="0" borderId="7" xfId="0" applyNumberFormat="1" applyFont="1" applyBorder="1" applyAlignment="1">
      <alignment vertical="top"/>
    </xf>
    <xf numFmtId="0" fontId="36" fillId="0" borderId="7" xfId="0" applyFont="1" applyBorder="1" applyAlignment="1">
      <alignment vertical="top"/>
    </xf>
    <xf numFmtId="0" fontId="34" fillId="0" borderId="7" xfId="0" applyFont="1" applyBorder="1" applyAlignment="1">
      <alignment vertical="top" wrapText="1"/>
    </xf>
    <xf numFmtId="3" fontId="18" fillId="0" borderId="7" xfId="0" applyNumberFormat="1" applyFont="1" applyBorder="1" applyAlignment="1">
      <alignment vertical="top" wrapText="1"/>
    </xf>
    <xf numFmtId="0" fontId="37" fillId="0" borderId="7" xfId="0" applyFont="1" applyBorder="1" applyAlignment="1">
      <alignment vertical="top"/>
    </xf>
    <xf numFmtId="49" fontId="18" fillId="0" borderId="7" xfId="0" applyNumberFormat="1" applyFont="1" applyBorder="1"/>
    <xf numFmtId="0" fontId="18" fillId="0" borderId="7" xfId="0" applyFont="1" applyBorder="1"/>
    <xf numFmtId="3" fontId="18" fillId="0" borderId="7" xfId="0" applyNumberFormat="1" applyFont="1" applyBorder="1"/>
    <xf numFmtId="0" fontId="38" fillId="0" borderId="7" xfId="0" applyFont="1" applyBorder="1"/>
    <xf numFmtId="49" fontId="24" fillId="11" borderId="7" xfId="0" applyNumberFormat="1" applyFont="1" applyFill="1" applyBorder="1" applyAlignment="1">
      <alignment horizontal="center" vertical="center" wrapText="1"/>
    </xf>
    <xf numFmtId="0" fontId="24" fillId="11" borderId="7" xfId="0" applyFont="1" applyFill="1" applyBorder="1" applyAlignment="1">
      <alignment horizontal="center" vertical="center" wrapText="1"/>
    </xf>
    <xf numFmtId="3" fontId="24" fillId="11" borderId="7" xfId="0" applyNumberFormat="1" applyFont="1" applyFill="1" applyBorder="1" applyAlignment="1">
      <alignment horizontal="center" vertical="center" wrapText="1"/>
    </xf>
    <xf numFmtId="9" fontId="24" fillId="11" borderId="7" xfId="0" applyNumberFormat="1" applyFont="1" applyFill="1" applyBorder="1" applyAlignment="1">
      <alignment horizontal="center" vertical="center" wrapText="1"/>
    </xf>
    <xf numFmtId="0" fontId="34" fillId="7" borderId="7" xfId="0" applyFont="1" applyFill="1" applyBorder="1"/>
    <xf numFmtId="0" fontId="34" fillId="0" borderId="7" xfId="0" applyFont="1" applyBorder="1" applyAlignment="1">
      <alignment wrapText="1"/>
    </xf>
    <xf numFmtId="3" fontId="34" fillId="0" borderId="7" xfId="0" applyNumberFormat="1" applyFont="1" applyBorder="1"/>
    <xf numFmtId="9" fontId="34" fillId="0" borderId="7" xfId="0" applyNumberFormat="1" applyFont="1" applyBorder="1" applyAlignment="1">
      <alignment vertical="top"/>
    </xf>
    <xf numFmtId="49" fontId="34" fillId="0" borderId="7" xfId="0" applyNumberFormat="1" applyFont="1" applyBorder="1" applyAlignment="1">
      <alignment vertical="top"/>
    </xf>
    <xf numFmtId="0" fontId="34" fillId="7" borderId="7" xfId="0" applyFont="1" applyFill="1" applyBorder="1" applyAlignment="1">
      <alignment vertical="top"/>
    </xf>
    <xf numFmtId="0" fontId="34" fillId="0" borderId="0" xfId="0" applyFont="1" applyAlignment="1">
      <alignment vertical="top"/>
    </xf>
    <xf numFmtId="49" fontId="34" fillId="0" borderId="7" xfId="0" applyNumberFormat="1" applyFont="1" applyBorder="1"/>
    <xf numFmtId="9" fontId="34" fillId="0" borderId="7" xfId="0" applyNumberFormat="1" applyFont="1" applyBorder="1"/>
    <xf numFmtId="3" fontId="34" fillId="0" borderId="7" xfId="0" applyNumberFormat="1" applyFont="1" applyBorder="1" applyAlignment="1">
      <alignment vertical="top"/>
    </xf>
    <xf numFmtId="0" fontId="34" fillId="0" borderId="7" xfId="0" applyFont="1" applyBorder="1"/>
    <xf numFmtId="49" fontId="34" fillId="0" borderId="1" xfId="0" applyNumberFormat="1" applyFont="1" applyBorder="1"/>
    <xf numFmtId="0" fontId="34" fillId="0" borderId="1" xfId="0" applyFont="1" applyBorder="1"/>
    <xf numFmtId="3" fontId="34" fillId="0" borderId="1" xfId="0" applyNumberFormat="1" applyFont="1" applyBorder="1"/>
    <xf numFmtId="9" fontId="34" fillId="0" borderId="1" xfId="0" applyNumberFormat="1" applyFont="1" applyBorder="1"/>
    <xf numFmtId="0" fontId="39" fillId="7" borderId="1" xfId="0" applyFont="1" applyFill="1" applyBorder="1"/>
    <xf numFmtId="0" fontId="40" fillId="0" borderId="1" xfId="0" applyFont="1" applyBorder="1" applyAlignment="1">
      <alignment vertical="top"/>
    </xf>
    <xf numFmtId="0" fontId="13" fillId="0" borderId="1" xfId="0" applyFont="1" applyBorder="1" applyAlignment="1">
      <alignment vertical="top"/>
    </xf>
    <xf numFmtId="0" fontId="40" fillId="0" borderId="1" xfId="0" applyFont="1" applyBorder="1" applyAlignment="1">
      <alignment vertical="top" wrapText="1"/>
    </xf>
    <xf numFmtId="0" fontId="42" fillId="0" borderId="1" xfId="0" applyFont="1" applyBorder="1" applyAlignment="1">
      <alignment vertical="top"/>
    </xf>
    <xf numFmtId="165" fontId="42" fillId="6" borderId="7" xfId="0" applyNumberFormat="1" applyFont="1" applyFill="1" applyBorder="1" applyAlignment="1">
      <alignment horizontal="left" vertical="top"/>
    </xf>
    <xf numFmtId="4" fontId="42" fillId="6" borderId="7" xfId="0" applyNumberFormat="1" applyFont="1" applyFill="1" applyBorder="1" applyAlignment="1">
      <alignment horizontal="left" vertical="top"/>
    </xf>
    <xf numFmtId="0" fontId="42" fillId="6" borderId="7" xfId="0" applyFont="1" applyFill="1" applyBorder="1" applyAlignment="1">
      <alignment vertical="top"/>
    </xf>
    <xf numFmtId="0" fontId="34" fillId="0" borderId="1" xfId="0" applyFont="1" applyBorder="1" applyAlignment="1">
      <alignment vertical="top" wrapText="1"/>
    </xf>
    <xf numFmtId="0" fontId="39" fillId="0" borderId="1" xfId="0" applyFont="1" applyBorder="1" applyAlignment="1">
      <alignment vertical="top"/>
    </xf>
    <xf numFmtId="0" fontId="40" fillId="0" borderId="46" xfId="0" applyFont="1" applyBorder="1" applyAlignment="1">
      <alignment vertical="top"/>
    </xf>
    <xf numFmtId="0" fontId="40" fillId="0" borderId="47" xfId="0" applyFont="1" applyBorder="1" applyAlignment="1">
      <alignment vertical="top"/>
    </xf>
    <xf numFmtId="0" fontId="8" fillId="0" borderId="1" xfId="0" applyFont="1" applyBorder="1" applyAlignment="1">
      <alignment vertical="top"/>
    </xf>
    <xf numFmtId="0" fontId="39" fillId="0" borderId="1" xfId="0" applyFont="1" applyBorder="1" applyAlignment="1">
      <alignment horizontal="left" vertical="top"/>
    </xf>
    <xf numFmtId="0" fontId="40" fillId="0" borderId="48" xfId="0" applyFont="1" applyBorder="1" applyAlignment="1">
      <alignment vertical="top"/>
    </xf>
    <xf numFmtId="0" fontId="40" fillId="0" borderId="49" xfId="0" applyFont="1" applyBorder="1" applyAlignment="1">
      <alignment vertical="top"/>
    </xf>
    <xf numFmtId="0" fontId="39" fillId="0" borderId="1" xfId="0" applyFont="1" applyBorder="1" applyAlignment="1">
      <alignment horizontal="right" vertical="top"/>
    </xf>
    <xf numFmtId="49" fontId="39" fillId="0" borderId="1" xfId="0" applyNumberFormat="1" applyFont="1" applyBorder="1" applyAlignment="1">
      <alignment vertical="top"/>
    </xf>
    <xf numFmtId="165" fontId="13" fillId="0" borderId="1" xfId="0" applyNumberFormat="1" applyFont="1" applyBorder="1" applyAlignment="1">
      <alignment horizontal="left" vertical="top"/>
    </xf>
    <xf numFmtId="0" fontId="40" fillId="0" borderId="50" xfId="0" applyFont="1" applyBorder="1" applyAlignment="1">
      <alignment vertical="top"/>
    </xf>
    <xf numFmtId="0" fontId="40" fillId="0" borderId="51" xfId="0" applyFont="1" applyBorder="1" applyAlignment="1">
      <alignment vertical="top"/>
    </xf>
    <xf numFmtId="0" fontId="13" fillId="0" borderId="22" xfId="0" applyFont="1" applyBorder="1" applyAlignment="1">
      <alignment horizontal="left" wrapText="1"/>
    </xf>
    <xf numFmtId="0" fontId="13" fillId="0" borderId="22" xfId="0" applyFont="1" applyBorder="1" applyAlignment="1">
      <alignment vertical="top"/>
    </xf>
    <xf numFmtId="0" fontId="43" fillId="0" borderId="7" xfId="0" applyFont="1" applyBorder="1" applyAlignment="1">
      <alignment vertical="top" wrapText="1"/>
    </xf>
    <xf numFmtId="0" fontId="40" fillId="0" borderId="54" xfId="0" applyFont="1" applyBorder="1" applyAlignment="1">
      <alignment vertical="top"/>
    </xf>
    <xf numFmtId="0" fontId="13" fillId="0" borderId="22" xfId="0" applyFont="1" applyBorder="1" applyAlignment="1">
      <alignment wrapText="1"/>
    </xf>
    <xf numFmtId="0" fontId="40" fillId="0" borderId="55" xfId="0" applyFont="1" applyBorder="1" applyAlignment="1">
      <alignment vertical="top"/>
    </xf>
    <xf numFmtId="0" fontId="13" fillId="0" borderId="1" xfId="0" applyFont="1" applyBorder="1" applyAlignment="1">
      <alignment vertical="top" wrapText="1"/>
    </xf>
    <xf numFmtId="0" fontId="3" fillId="0" borderId="1" xfId="0" applyFont="1" applyBorder="1" applyAlignment="1">
      <alignment vertical="top"/>
    </xf>
    <xf numFmtId="0" fontId="8" fillId="7" borderId="7" xfId="0" applyFont="1" applyFill="1" applyBorder="1" applyAlignment="1">
      <alignment horizontal="center" vertical="top"/>
    </xf>
    <xf numFmtId="0" fontId="9" fillId="13" borderId="7" xfId="0" applyFont="1" applyFill="1" applyBorder="1" applyAlignment="1">
      <alignment vertical="top"/>
    </xf>
    <xf numFmtId="0" fontId="9" fillId="14" borderId="7" xfId="0" applyFont="1" applyFill="1" applyBorder="1" applyAlignment="1">
      <alignment vertical="top"/>
    </xf>
    <xf numFmtId="0" fontId="52" fillId="3" borderId="1" xfId="0" applyFont="1" applyFill="1" applyBorder="1" applyAlignment="1">
      <alignment vertical="top"/>
    </xf>
    <xf numFmtId="0" fontId="52" fillId="3" borderId="1" xfId="0" applyFont="1" applyFill="1" applyBorder="1"/>
    <xf numFmtId="49" fontId="18" fillId="3" borderId="56" xfId="0" applyNumberFormat="1" applyFont="1" applyFill="1" applyBorder="1" applyAlignment="1">
      <alignment vertical="top" wrapText="1"/>
    </xf>
    <xf numFmtId="164" fontId="18" fillId="3" borderId="56" xfId="0" applyNumberFormat="1" applyFont="1" applyFill="1" applyBorder="1" applyAlignment="1">
      <alignment vertical="top"/>
    </xf>
    <xf numFmtId="3" fontId="18" fillId="3" borderId="56" xfId="0" applyNumberFormat="1" applyFont="1" applyFill="1" applyBorder="1" applyAlignment="1">
      <alignment horizontal="center" vertical="top"/>
    </xf>
    <xf numFmtId="49" fontId="51" fillId="3" borderId="56" xfId="0" applyNumberFormat="1" applyFont="1" applyFill="1" applyBorder="1" applyAlignment="1">
      <alignment vertical="top" wrapText="1"/>
    </xf>
    <xf numFmtId="4" fontId="18" fillId="3" borderId="56" xfId="0" applyNumberFormat="1" applyFont="1" applyFill="1" applyBorder="1" applyAlignment="1">
      <alignment vertical="top"/>
    </xf>
    <xf numFmtId="49" fontId="18" fillId="15" borderId="56" xfId="0" applyNumberFormat="1" applyFont="1" applyFill="1" applyBorder="1" applyAlignment="1">
      <alignment vertical="top" wrapText="1"/>
    </xf>
    <xf numFmtId="49" fontId="51" fillId="15" borderId="56" xfId="0" applyNumberFormat="1" applyFont="1" applyFill="1" applyBorder="1" applyAlignment="1">
      <alignment vertical="top" wrapText="1"/>
    </xf>
    <xf numFmtId="164" fontId="51" fillId="15" borderId="56" xfId="0" applyNumberFormat="1" applyFont="1" applyFill="1" applyBorder="1" applyAlignment="1">
      <alignment vertical="top"/>
    </xf>
    <xf numFmtId="4" fontId="51" fillId="15" borderId="56" xfId="0" applyNumberFormat="1" applyFont="1" applyFill="1" applyBorder="1" applyAlignment="1">
      <alignment vertical="top"/>
    </xf>
    <xf numFmtId="3" fontId="51" fillId="15" borderId="56" xfId="0" applyNumberFormat="1" applyFont="1" applyFill="1" applyBorder="1" applyAlignment="1">
      <alignment horizontal="center" vertical="top"/>
    </xf>
    <xf numFmtId="49" fontId="51" fillId="15" borderId="56" xfId="0" applyNumberFormat="1" applyFont="1" applyFill="1" applyBorder="1" applyAlignment="1">
      <alignment vertical="top"/>
    </xf>
    <xf numFmtId="49" fontId="51" fillId="15" borderId="56" xfId="0" applyNumberFormat="1" applyFont="1" applyFill="1" applyBorder="1" applyAlignment="1">
      <alignment horizontal="right" vertical="top" wrapText="1"/>
    </xf>
    <xf numFmtId="4" fontId="51" fillId="17" borderId="56" xfId="0" applyNumberFormat="1" applyFont="1" applyFill="1" applyBorder="1" applyAlignment="1">
      <alignment vertical="top"/>
    </xf>
    <xf numFmtId="0" fontId="53" fillId="14" borderId="7" xfId="0" applyFont="1" applyFill="1" applyBorder="1" applyAlignment="1">
      <alignment vertical="top"/>
    </xf>
    <xf numFmtId="0" fontId="9" fillId="0" borderId="22" xfId="0" applyFont="1" applyBorder="1" applyAlignment="1">
      <alignment horizontal="left" wrapText="1"/>
    </xf>
    <xf numFmtId="0" fontId="9" fillId="3" borderId="1" xfId="0" applyFont="1" applyFill="1" applyBorder="1" applyAlignment="1">
      <alignment horizontal="left"/>
    </xf>
    <xf numFmtId="9" fontId="9" fillId="0" borderId="0" xfId="0" applyNumberFormat="1" applyFont="1" applyAlignment="1">
      <alignment horizontal="center" vertical="center"/>
    </xf>
    <xf numFmtId="0" fontId="0" fillId="0" borderId="0" xfId="0"/>
    <xf numFmtId="0" fontId="3" fillId="0" borderId="2" xfId="0" applyFont="1" applyBorder="1" applyAlignment="1">
      <alignment horizontal="center" vertical="top" wrapText="1"/>
    </xf>
    <xf numFmtId="0" fontId="4" fillId="0" borderId="3" xfId="0" applyFont="1" applyBorder="1"/>
    <xf numFmtId="0" fontId="9" fillId="0" borderId="2" xfId="0" applyFont="1" applyBorder="1" applyAlignment="1">
      <alignment horizontal="center" vertical="center"/>
    </xf>
    <xf numFmtId="9" fontId="9" fillId="0" borderId="2" xfId="0" applyNumberFormat="1" applyFont="1" applyBorder="1" applyAlignment="1">
      <alignment horizontal="center" vertical="center"/>
    </xf>
    <xf numFmtId="0" fontId="3" fillId="3" borderId="2" xfId="0" applyFont="1" applyFill="1" applyBorder="1" applyAlignment="1">
      <alignment horizontal="center"/>
    </xf>
    <xf numFmtId="0" fontId="4" fillId="0" borderId="9" xfId="0" applyFont="1" applyBorder="1"/>
    <xf numFmtId="0" fontId="6" fillId="3" borderId="10" xfId="0" applyFont="1" applyFill="1" applyBorder="1"/>
    <xf numFmtId="0" fontId="4" fillId="0" borderId="11" xfId="0" applyFont="1" applyBorder="1"/>
    <xf numFmtId="0" fontId="4" fillId="0" borderId="12" xfId="0" applyFont="1" applyBorder="1"/>
    <xf numFmtId="2" fontId="19" fillId="0" borderId="2" xfId="0" applyNumberFormat="1" applyFont="1" applyBorder="1" applyAlignment="1">
      <alignment horizontal="center"/>
    </xf>
    <xf numFmtId="164" fontId="19" fillId="0" borderId="2" xfId="0" applyNumberFormat="1" applyFont="1" applyBorder="1" applyAlignment="1">
      <alignment horizontal="center"/>
    </xf>
    <xf numFmtId="0" fontId="9" fillId="0" borderId="2" xfId="0" applyFont="1" applyBorder="1"/>
    <xf numFmtId="0" fontId="9" fillId="0" borderId="2" xfId="0" applyFont="1" applyBorder="1" applyAlignment="1">
      <alignment vertical="top" wrapText="1"/>
    </xf>
    <xf numFmtId="0" fontId="21" fillId="3" borderId="2" xfId="0" applyFont="1" applyFill="1" applyBorder="1" applyAlignment="1">
      <alignment vertical="center" wrapText="1"/>
    </xf>
    <xf numFmtId="0" fontId="4" fillId="0" borderId="13" xfId="0" applyFont="1" applyBorder="1"/>
    <xf numFmtId="0" fontId="9" fillId="3" borderId="26" xfId="0" applyFont="1" applyFill="1" applyBorder="1" applyAlignment="1">
      <alignment horizontal="center" vertical="top" wrapText="1"/>
    </xf>
    <xf numFmtId="0" fontId="4" fillId="0" borderId="27" xfId="0" applyFont="1" applyBorder="1"/>
    <xf numFmtId="0" fontId="4" fillId="0" borderId="28" xfId="0" applyFont="1" applyBorder="1"/>
    <xf numFmtId="3" fontId="9" fillId="0" borderId="23" xfId="0" applyNumberFormat="1" applyFont="1" applyBorder="1" applyAlignment="1">
      <alignment horizontal="center"/>
    </xf>
    <xf numFmtId="0" fontId="4" fillId="0" borderId="24" xfId="0" applyFont="1" applyBorder="1"/>
    <xf numFmtId="0" fontId="4" fillId="0" borderId="25" xfId="0" applyFont="1" applyBorder="1"/>
    <xf numFmtId="4" fontId="1" fillId="3" borderId="17" xfId="0" applyNumberFormat="1" applyFont="1" applyFill="1" applyBorder="1"/>
    <xf numFmtId="0" fontId="4" fillId="0" borderId="18" xfId="0" applyFont="1" applyBorder="1"/>
    <xf numFmtId="4" fontId="28" fillId="0" borderId="2" xfId="0" applyNumberFormat="1" applyFont="1" applyBorder="1" applyAlignment="1">
      <alignment horizontal="left" vertical="top" wrapText="1"/>
    </xf>
    <xf numFmtId="0" fontId="9" fillId="3" borderId="2" xfId="0" applyFont="1" applyFill="1" applyBorder="1" applyAlignment="1">
      <alignment vertical="top" wrapText="1"/>
    </xf>
    <xf numFmtId="0" fontId="25" fillId="7" borderId="15" xfId="0" applyFont="1" applyFill="1" applyBorder="1" applyAlignment="1">
      <alignment horizontal="center" vertical="center" wrapText="1"/>
    </xf>
    <xf numFmtId="0" fontId="4" fillId="0" borderId="16" xfId="0" applyFont="1" applyBorder="1"/>
    <xf numFmtId="0" fontId="18" fillId="0" borderId="10" xfId="0" applyFont="1" applyBorder="1" applyAlignment="1">
      <alignment horizontal="left" vertical="center"/>
    </xf>
    <xf numFmtId="4" fontId="1" fillId="6" borderId="17" xfId="0" applyNumberFormat="1" applyFont="1" applyFill="1" applyBorder="1" applyAlignment="1">
      <alignment horizontal="right" vertical="center"/>
    </xf>
    <xf numFmtId="4" fontId="1" fillId="3" borderId="19" xfId="0" applyNumberFormat="1" applyFont="1" applyFill="1" applyBorder="1"/>
    <xf numFmtId="0" fontId="4" fillId="0" borderId="20" xfId="0" applyFont="1" applyBorder="1"/>
    <xf numFmtId="0" fontId="18" fillId="0" borderId="10" xfId="0" applyFont="1" applyBorder="1" applyAlignment="1">
      <alignment vertical="center"/>
    </xf>
    <xf numFmtId="0" fontId="18" fillId="0" borderId="10" xfId="0" applyFont="1" applyBorder="1" applyAlignment="1">
      <alignment vertical="center" wrapText="1"/>
    </xf>
    <xf numFmtId="0" fontId="18" fillId="0" borderId="10" xfId="0" applyFont="1" applyBorder="1" applyAlignment="1">
      <alignment horizontal="left" vertical="center" wrapText="1"/>
    </xf>
    <xf numFmtId="0" fontId="8" fillId="7" borderId="10" xfId="0" applyFont="1" applyFill="1" applyBorder="1" applyAlignment="1">
      <alignment horizontal="left"/>
    </xf>
    <xf numFmtId="0" fontId="27" fillId="3" borderId="2" xfId="0" applyFont="1" applyFill="1" applyBorder="1" applyAlignment="1">
      <alignment horizontal="center"/>
    </xf>
    <xf numFmtId="164" fontId="31" fillId="16" borderId="2" xfId="0" applyNumberFormat="1" applyFont="1" applyFill="1" applyBorder="1" applyAlignment="1">
      <alignment horizontal="center"/>
    </xf>
    <xf numFmtId="0" fontId="4" fillId="16" borderId="3" xfId="0" applyFont="1" applyFill="1" applyBorder="1"/>
    <xf numFmtId="2" fontId="31" fillId="16" borderId="2" xfId="0" applyNumberFormat="1" applyFont="1" applyFill="1" applyBorder="1" applyAlignment="1">
      <alignment horizontal="center"/>
    </xf>
    <xf numFmtId="0" fontId="35" fillId="10" borderId="10" xfId="0" applyFont="1" applyFill="1" applyBorder="1" applyAlignment="1">
      <alignment horizontal="center" vertical="center" wrapText="1"/>
    </xf>
    <xf numFmtId="0" fontId="13" fillId="0" borderId="2" xfId="0" applyFont="1" applyBorder="1" applyAlignment="1">
      <alignment horizontal="center" vertical="top" wrapText="1"/>
    </xf>
    <xf numFmtId="0" fontId="40" fillId="0" borderId="23" xfId="0" applyFont="1" applyBorder="1" applyAlignment="1">
      <alignment horizontal="center" vertical="center" wrapText="1"/>
    </xf>
    <xf numFmtId="0" fontId="41" fillId="12" borderId="42" xfId="0" applyFont="1" applyFill="1" applyBorder="1" applyAlignment="1">
      <alignment horizontal="center" vertical="center" wrapText="1"/>
    </xf>
    <xf numFmtId="0" fontId="4" fillId="0" borderId="43" xfId="0" applyFont="1" applyBorder="1"/>
    <xf numFmtId="0" fontId="4" fillId="0" borderId="44" xfId="0" applyFont="1" applyBorder="1"/>
    <xf numFmtId="0" fontId="4" fillId="0" borderId="45" xfId="0" applyFont="1" applyBorder="1"/>
    <xf numFmtId="0" fontId="35" fillId="0" borderId="2" xfId="0" applyFont="1" applyBorder="1" applyAlignment="1">
      <alignment horizontal="center"/>
    </xf>
    <xf numFmtId="0" fontId="13" fillId="0" borderId="2" xfId="0" applyFont="1" applyBorder="1" applyAlignment="1">
      <alignment horizontal="left" vertical="top" wrapText="1"/>
    </xf>
    <xf numFmtId="0" fontId="39" fillId="6" borderId="10" xfId="0" applyFont="1" applyFill="1" applyBorder="1" applyAlignment="1">
      <alignment horizontal="left" vertical="top" wrapText="1"/>
    </xf>
    <xf numFmtId="0" fontId="13" fillId="0" borderId="2" xfId="0" applyFont="1" applyBorder="1" applyAlignment="1">
      <alignment horizontal="center" vertical="center" wrapText="1"/>
    </xf>
    <xf numFmtId="0" fontId="43" fillId="0" borderId="52" xfId="0" applyFont="1" applyBorder="1" applyAlignment="1">
      <alignment horizontal="left" vertical="top" wrapText="1"/>
    </xf>
    <xf numFmtId="0" fontId="4" fillId="0" borderId="8" xfId="0" applyFont="1" applyBorder="1"/>
    <xf numFmtId="0" fontId="4" fillId="0" borderId="53" xfId="0" applyFont="1" applyBorder="1"/>
    <xf numFmtId="0" fontId="9" fillId="0" borderId="23" xfId="0" applyFont="1" applyBorder="1" applyAlignment="1">
      <alignment vertical="top" wrapText="1"/>
    </xf>
    <xf numFmtId="164" fontId="18" fillId="15" borderId="56" xfId="0" applyNumberFormat="1" applyFont="1" applyFill="1" applyBorder="1" applyAlignment="1">
      <alignment vertical="top"/>
    </xf>
  </cellXfs>
  <cellStyles count="1">
    <cellStyle name="Normálna" xfId="0" builtinId="0"/>
  </cellStyles>
  <dxfs count="52">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
      <font>
        <color rgb="FF800080"/>
      </font>
      <fill>
        <patternFill patternType="solid">
          <fgColor rgb="FFFF99CC"/>
          <bgColor rgb="FFFF99CC"/>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FF0000"/>
      </font>
      <fill>
        <patternFill patternType="solid">
          <fgColor rgb="FFE5B8B7"/>
          <bgColor rgb="FFE5B8B7"/>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008000"/>
      </font>
      <fill>
        <patternFill patternType="solid">
          <fgColor rgb="FFCCFFCC"/>
          <bgColor rgb="FFCCFFCC"/>
        </patternFill>
      </fill>
    </dxf>
    <dxf>
      <fill>
        <patternFill patternType="solid">
          <fgColor rgb="FFFFFFCC"/>
          <bgColor rgb="FFFFFFCC"/>
        </patternFill>
      </fill>
    </dxf>
    <dxf>
      <fill>
        <patternFill patternType="solid">
          <fgColor rgb="FFFFFFCC"/>
          <bgColor rgb="FFFFFFCC"/>
        </patternFill>
      </fill>
    </dxf>
    <dxf>
      <fill>
        <patternFill patternType="solid">
          <fgColor rgb="FFFFFFCC"/>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1213083</xdr:colOff>
      <xdr:row>137</xdr:row>
      <xdr:rowOff>9524</xdr:rowOff>
    </xdr:from>
    <xdr:to>
      <xdr:col>1</xdr:col>
      <xdr:colOff>2571751</xdr:colOff>
      <xdr:row>139</xdr:row>
      <xdr:rowOff>540919</xdr:rowOff>
    </xdr:to>
    <xdr:pic>
      <xdr:nvPicPr>
        <xdr:cNvPr id="2" name="Obrázok 1">
          <a:extLst>
            <a:ext uri="{FF2B5EF4-FFF2-40B4-BE49-F238E27FC236}">
              <a16:creationId xmlns:a16="http://schemas.microsoft.com/office/drawing/2014/main" id="{CB6A80CE-EDAA-BAA5-6C86-76764CA1A7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94083" y="21135974"/>
          <a:ext cx="1358668" cy="8552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1066800</xdr:colOff>
      <xdr:row>3</xdr:row>
      <xdr:rowOff>476250</xdr:rowOff>
    </xdr:from>
    <xdr:ext cx="180975" cy="342900"/>
    <xdr:sp macro="" textlink="">
      <xdr:nvSpPr>
        <xdr:cNvPr id="15450" name="Shape 15450">
          <a:extLst>
            <a:ext uri="{FF2B5EF4-FFF2-40B4-BE49-F238E27FC236}">
              <a16:creationId xmlns:a16="http://schemas.microsoft.com/office/drawing/2014/main" id="{00000000-0008-0000-0800-00005A3C0000}"/>
            </a:ext>
          </a:extLst>
        </xdr:cNvPr>
        <xdr:cNvSpPr/>
      </xdr:nvSpPr>
      <xdr:spPr>
        <a:xfrm>
          <a:off x="0" y="0"/>
          <a:ext cx="1" cy="1"/>
        </a:xfrm>
        <a:prstGeom prst="downArrow">
          <a:avLst/>
        </a:prstGeom>
        <a:solidFill>
          <a:srgbClr val="4F81BD"/>
        </a:solidFill>
        <a:ln w="12700" cap="flat" cmpd="sng" algn="ctr">
          <a:solidFill>
            <a:srgbClr val="000000"/>
          </a:solidFill>
          <a:miter lim="800000"/>
          <a:headEnd/>
          <a:tailEnd/>
        </a:ln>
      </xdr:spPr>
    </xdr:sp>
    <xdr:clientData fLocksWithSheet="0"/>
  </xdr:oneCellAnchor>
  <xdr:oneCellAnchor>
    <xdr:from>
      <xdr:col>3</xdr:col>
      <xdr:colOff>676275</xdr:colOff>
      <xdr:row>14</xdr:row>
      <xdr:rowOff>38100</xdr:rowOff>
    </xdr:from>
    <xdr:ext cx="523875" cy="285750"/>
    <xdr:sp macro="" textlink="">
      <xdr:nvSpPr>
        <xdr:cNvPr id="15451" name="Shape 15451">
          <a:extLst>
            <a:ext uri="{FF2B5EF4-FFF2-40B4-BE49-F238E27FC236}">
              <a16:creationId xmlns:a16="http://schemas.microsoft.com/office/drawing/2014/main" id="{00000000-0008-0000-0800-00005B3C0000}"/>
            </a:ext>
          </a:extLst>
        </xdr:cNvPr>
        <xdr:cNvSpPr/>
      </xdr:nvSpPr>
      <xdr:spPr>
        <a:xfrm rot="5400000">
          <a:off x="0" y="0"/>
          <a:ext cx="1" cy="1"/>
        </a:xfrm>
        <a:prstGeom prst="downArrow">
          <a:avLst/>
        </a:prstGeom>
        <a:solidFill>
          <a:srgbClr val="4F81BD"/>
        </a:solidFill>
        <a:ln w="12700" cap="flat" cmpd="sng" algn="ctr">
          <a:solidFill>
            <a:srgbClr val="000000"/>
          </a:solidFill>
          <a:miter lim="800000"/>
          <a:headEnd/>
          <a:tailEnd/>
        </a:ln>
      </xdr:spPr>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1066800</xdr:colOff>
      <xdr:row>3</xdr:row>
      <xdr:rowOff>476250</xdr:rowOff>
    </xdr:from>
    <xdr:ext cx="180975" cy="342900"/>
    <xdr:sp macro="" textlink="">
      <xdr:nvSpPr>
        <xdr:cNvPr id="13800" name="Shape 13800">
          <a:extLst>
            <a:ext uri="{FF2B5EF4-FFF2-40B4-BE49-F238E27FC236}">
              <a16:creationId xmlns:a16="http://schemas.microsoft.com/office/drawing/2014/main" id="{00000000-0008-0000-0900-0000E8350000}"/>
            </a:ext>
          </a:extLst>
        </xdr:cNvPr>
        <xdr:cNvSpPr/>
      </xdr:nvSpPr>
      <xdr:spPr>
        <a:xfrm>
          <a:off x="0" y="0"/>
          <a:ext cx="1" cy="1"/>
        </a:xfrm>
        <a:prstGeom prst="downArrow">
          <a:avLst/>
        </a:prstGeom>
        <a:solidFill>
          <a:srgbClr val="4F81BD"/>
        </a:solidFill>
        <a:ln w="12700" cap="flat" cmpd="sng" algn="ctr">
          <a:solidFill>
            <a:srgbClr val="000000"/>
          </a:solidFill>
          <a:miter lim="800000"/>
          <a:headEnd/>
          <a:tailEnd/>
        </a:ln>
      </xdr:spPr>
    </xdr:sp>
    <xdr:clientData fLocksWithSheet="0"/>
  </xdr:oneCellAnchor>
  <xdr:oneCellAnchor>
    <xdr:from>
      <xdr:col>3</xdr:col>
      <xdr:colOff>676275</xdr:colOff>
      <xdr:row>14</xdr:row>
      <xdr:rowOff>419100</xdr:rowOff>
    </xdr:from>
    <xdr:ext cx="466725" cy="200025"/>
    <xdr:sp macro="" textlink="">
      <xdr:nvSpPr>
        <xdr:cNvPr id="13801" name="Shape 13801">
          <a:extLst>
            <a:ext uri="{FF2B5EF4-FFF2-40B4-BE49-F238E27FC236}">
              <a16:creationId xmlns:a16="http://schemas.microsoft.com/office/drawing/2014/main" id="{00000000-0008-0000-0900-0000E9350000}"/>
            </a:ext>
          </a:extLst>
        </xdr:cNvPr>
        <xdr:cNvSpPr/>
      </xdr:nvSpPr>
      <xdr:spPr>
        <a:xfrm rot="5400000">
          <a:off x="0" y="0"/>
          <a:ext cx="1" cy="1"/>
        </a:xfrm>
        <a:prstGeom prst="downArrow">
          <a:avLst/>
        </a:prstGeom>
        <a:solidFill>
          <a:srgbClr val="4F81BD"/>
        </a:solidFill>
        <a:ln w="12700" cap="flat" cmpd="sng" algn="ctr">
          <a:solidFill>
            <a:srgbClr val="000000"/>
          </a:solidFill>
          <a:miter lim="800000"/>
          <a:headEnd/>
          <a:tailEnd/>
        </a:ln>
      </xdr:spPr>
    </xdr:sp>
    <xdr:clientData fLocksWithSheet="0"/>
  </xdr:oneCellAnchor>
  <xdr:oneCellAnchor>
    <xdr:from>
      <xdr:col>4</xdr:col>
      <xdr:colOff>0</xdr:colOff>
      <xdr:row>16</xdr:row>
      <xdr:rowOff>47625</xdr:rowOff>
    </xdr:from>
    <xdr:ext cx="447675" cy="276225"/>
    <xdr:sp macro="" textlink="">
      <xdr:nvSpPr>
        <xdr:cNvPr id="13802" name="Shape 13802">
          <a:extLst>
            <a:ext uri="{FF2B5EF4-FFF2-40B4-BE49-F238E27FC236}">
              <a16:creationId xmlns:a16="http://schemas.microsoft.com/office/drawing/2014/main" id="{00000000-0008-0000-0900-0000EA350000}"/>
            </a:ext>
          </a:extLst>
        </xdr:cNvPr>
        <xdr:cNvSpPr/>
      </xdr:nvSpPr>
      <xdr:spPr>
        <a:xfrm rot="5400000">
          <a:off x="0" y="0"/>
          <a:ext cx="1" cy="1"/>
        </a:xfrm>
        <a:prstGeom prst="downArrow">
          <a:avLst/>
        </a:prstGeom>
        <a:solidFill>
          <a:srgbClr val="4F81BD"/>
        </a:solidFill>
        <a:ln w="12700" cap="flat" cmpd="sng" algn="ctr">
          <a:solidFill>
            <a:srgbClr val="000000"/>
          </a:solidFill>
          <a:miter lim="800000"/>
          <a:headEnd/>
          <a:tailEnd/>
        </a:ln>
      </xdr:spPr>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1066800</xdr:colOff>
      <xdr:row>3</xdr:row>
      <xdr:rowOff>476250</xdr:rowOff>
    </xdr:from>
    <xdr:ext cx="180975" cy="342900"/>
    <xdr:sp macro="" textlink="">
      <xdr:nvSpPr>
        <xdr:cNvPr id="2" name="Shape 13800">
          <a:extLst>
            <a:ext uri="{FF2B5EF4-FFF2-40B4-BE49-F238E27FC236}">
              <a16:creationId xmlns:a16="http://schemas.microsoft.com/office/drawing/2014/main" id="{CC9084B4-57D5-4ACA-9B98-57FCA805FA9F}"/>
            </a:ext>
          </a:extLst>
        </xdr:cNvPr>
        <xdr:cNvSpPr/>
      </xdr:nvSpPr>
      <xdr:spPr>
        <a:xfrm>
          <a:off x="10477500" y="1333500"/>
          <a:ext cx="180975" cy="342900"/>
        </a:xfrm>
        <a:prstGeom prst="downArrow">
          <a:avLst/>
        </a:prstGeom>
        <a:solidFill>
          <a:srgbClr val="4F81BD"/>
        </a:solidFill>
        <a:ln w="12700" cap="flat" cmpd="sng" algn="ctr">
          <a:solidFill>
            <a:srgbClr val="000000"/>
          </a:solidFill>
          <a:miter lim="800000"/>
          <a:headEnd/>
          <a:tailEnd/>
        </a:ln>
      </xdr:spPr>
    </xdr:sp>
    <xdr:clientData fLocksWithSheet="0"/>
  </xdr:oneCellAnchor>
  <xdr:oneCellAnchor>
    <xdr:from>
      <xdr:col>3</xdr:col>
      <xdr:colOff>676275</xdr:colOff>
      <xdr:row>14</xdr:row>
      <xdr:rowOff>419100</xdr:rowOff>
    </xdr:from>
    <xdr:ext cx="466725" cy="200025"/>
    <xdr:sp macro="" textlink="">
      <xdr:nvSpPr>
        <xdr:cNvPr id="3" name="Shape 13801">
          <a:extLst>
            <a:ext uri="{FF2B5EF4-FFF2-40B4-BE49-F238E27FC236}">
              <a16:creationId xmlns:a16="http://schemas.microsoft.com/office/drawing/2014/main" id="{9F5DBD13-0C95-4E4B-BF9B-661E320AC5BE}"/>
            </a:ext>
          </a:extLst>
        </xdr:cNvPr>
        <xdr:cNvSpPr/>
      </xdr:nvSpPr>
      <xdr:spPr>
        <a:xfrm rot="5400000">
          <a:off x="7019925" y="5076825"/>
          <a:ext cx="200025" cy="466725"/>
        </a:xfrm>
        <a:prstGeom prst="downArrow">
          <a:avLst/>
        </a:prstGeom>
        <a:solidFill>
          <a:srgbClr val="4F81BD"/>
        </a:solidFill>
        <a:ln w="12700" cap="flat" cmpd="sng" algn="ctr">
          <a:solidFill>
            <a:srgbClr val="000000"/>
          </a:solidFill>
          <a:miter lim="800000"/>
          <a:headEnd/>
          <a:tailEnd/>
        </a:ln>
      </xdr:spPr>
    </xdr:sp>
    <xdr:clientData fLocksWithSheet="0"/>
  </xdr:oneCellAnchor>
  <xdr:oneCellAnchor>
    <xdr:from>
      <xdr:col>4</xdr:col>
      <xdr:colOff>0</xdr:colOff>
      <xdr:row>16</xdr:row>
      <xdr:rowOff>47625</xdr:rowOff>
    </xdr:from>
    <xdr:ext cx="447675" cy="276225"/>
    <xdr:sp macro="" textlink="">
      <xdr:nvSpPr>
        <xdr:cNvPr id="4" name="Shape 13802">
          <a:extLst>
            <a:ext uri="{FF2B5EF4-FFF2-40B4-BE49-F238E27FC236}">
              <a16:creationId xmlns:a16="http://schemas.microsoft.com/office/drawing/2014/main" id="{3C13829D-55C2-414A-B1CA-1290B11D91EB}"/>
            </a:ext>
          </a:extLst>
        </xdr:cNvPr>
        <xdr:cNvSpPr/>
      </xdr:nvSpPr>
      <xdr:spPr>
        <a:xfrm rot="5400000">
          <a:off x="6981825" y="5372100"/>
          <a:ext cx="276225" cy="447675"/>
        </a:xfrm>
        <a:prstGeom prst="downArrow">
          <a:avLst/>
        </a:prstGeom>
        <a:solidFill>
          <a:srgbClr val="4F81BD"/>
        </a:solidFill>
        <a:ln w="12700" cap="flat" cmpd="sng" algn="ctr">
          <a:solidFill>
            <a:srgbClr val="000000"/>
          </a:solidFill>
          <a:miter lim="800000"/>
          <a:headEnd/>
          <a:tailEnd/>
        </a:ln>
      </xdr:spPr>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8" Type="http://schemas.openxmlformats.org/officeDocument/2006/relationships/hyperlink" Target="mailto:peter.sury@gmail.com" TargetMode="External"/><Relationship Id="rId13" Type="http://schemas.openxmlformats.org/officeDocument/2006/relationships/hyperlink" Target="http://www.slovakskimo.sk/" TargetMode="External"/><Relationship Id="rId18" Type="http://schemas.openxmlformats.org/officeDocument/2006/relationships/hyperlink" Target="http://www.slovak-fencing.sk/" TargetMode="External"/><Relationship Id="rId3" Type="http://schemas.openxmlformats.org/officeDocument/2006/relationships/hyperlink" Target="mailto:sekretariat@safkst.sk" TargetMode="External"/><Relationship Id="rId21" Type="http://schemas.openxmlformats.org/officeDocument/2006/relationships/hyperlink" Target="mailto:urbanova@szlh.sk" TargetMode="External"/><Relationship Id="rId7" Type="http://schemas.openxmlformats.org/officeDocument/2006/relationships/hyperlink" Target="mailto:martin.sevcek@gmail.com" TargetMode="External"/><Relationship Id="rId12" Type="http://schemas.openxmlformats.org/officeDocument/2006/relationships/hyperlink" Target="mailto:info@vladimirmoravcik.com" TargetMode="External"/><Relationship Id="rId17" Type="http://schemas.openxmlformats.org/officeDocument/2006/relationships/hyperlink" Target="http://www.squashtour.sk/" TargetMode="External"/><Relationship Id="rId2" Type="http://schemas.openxmlformats.org/officeDocument/2006/relationships/hyperlink" Target="mailto:office@kosickafutbalovaarena.sk" TargetMode="External"/><Relationship Id="rId16" Type="http://schemas.openxmlformats.org/officeDocument/2006/relationships/hyperlink" Target="mailto:gs@squash.sk" TargetMode="External"/><Relationship Id="rId20" Type="http://schemas.openxmlformats.org/officeDocument/2006/relationships/hyperlink" Target="http://www.veslovanie.sk/" TargetMode="External"/><Relationship Id="rId1" Type="http://schemas.openxmlformats.org/officeDocument/2006/relationships/hyperlink" Target="http://www.kosickafutbalovaarena.sk/" TargetMode="External"/><Relationship Id="rId6" Type="http://schemas.openxmlformats.org/officeDocument/2006/relationships/hyperlink" Target="http://www.slovakiabaseball.com/" TargetMode="External"/><Relationship Id="rId11" Type="http://schemas.openxmlformats.org/officeDocument/2006/relationships/hyperlink" Target="http://www.nohejbalsk.com/" TargetMode="External"/><Relationship Id="rId24" Type="http://schemas.openxmlformats.org/officeDocument/2006/relationships/hyperlink" Target="mailto:sane@sane.sk" TargetMode="External"/><Relationship Id="rId5" Type="http://schemas.openxmlformats.org/officeDocument/2006/relationships/hyperlink" Target="mailto:office@baseballslovakia.com" TargetMode="External"/><Relationship Id="rId15" Type="http://schemas.openxmlformats.org/officeDocument/2006/relationships/hyperlink" Target="http://www.squash.sk/" TargetMode="External"/><Relationship Id="rId23" Type="http://schemas.openxmlformats.org/officeDocument/2006/relationships/hyperlink" Target="http://www.orienteering.sk/" TargetMode="External"/><Relationship Id="rId10" Type="http://schemas.openxmlformats.org/officeDocument/2006/relationships/hyperlink" Target="mailto:office@smta.sk" TargetMode="External"/><Relationship Id="rId19" Type="http://schemas.openxmlformats.org/officeDocument/2006/relationships/hyperlink" Target="mailto:slovak-fencing@slovak-fencing.sk" TargetMode="External"/><Relationship Id="rId4" Type="http://schemas.openxmlformats.org/officeDocument/2006/relationships/hyperlink" Target="http://www.baseballslovakia.com/" TargetMode="External"/><Relationship Id="rId9" Type="http://schemas.openxmlformats.org/officeDocument/2006/relationships/hyperlink" Target="mailto:eminentasro@gmail.com" TargetMode="External"/><Relationship Id="rId14" Type="http://schemas.openxmlformats.org/officeDocument/2006/relationships/hyperlink" Target="mailto:info@slovakskimo.sk" TargetMode="External"/><Relationship Id="rId22" Type="http://schemas.openxmlformats.org/officeDocument/2006/relationships/hyperlink" Target="mailto:urbanova@szlh.sk" TargetMode="Externa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48"/>
  <sheetViews>
    <sheetView workbookViewId="0"/>
  </sheetViews>
  <sheetFormatPr defaultColWidth="14.42578125" defaultRowHeight="15" customHeight="1" x14ac:dyDescent="0.2"/>
  <cols>
    <col min="1" max="1" width="102.7109375" customWidth="1"/>
    <col min="2" max="2" width="103.5703125" customWidth="1"/>
    <col min="3" max="4" width="4.7109375" customWidth="1"/>
    <col min="5" max="6" width="11.42578125" customWidth="1"/>
    <col min="7" max="11" width="8" customWidth="1"/>
  </cols>
  <sheetData>
    <row r="1" spans="1:11" ht="41.25" customHeight="1" x14ac:dyDescent="0.2">
      <c r="A1" s="1" t="s">
        <v>0</v>
      </c>
      <c r="B1" s="2"/>
      <c r="C1" s="277"/>
      <c r="D1" s="278"/>
      <c r="E1" s="2"/>
      <c r="F1" s="2"/>
      <c r="G1" s="2"/>
      <c r="H1" s="2"/>
      <c r="I1" s="2"/>
      <c r="J1" s="2"/>
      <c r="K1" s="2"/>
    </row>
    <row r="2" spans="1:11" ht="18" customHeight="1" x14ac:dyDescent="0.2">
      <c r="A2" s="1"/>
      <c r="B2" s="2"/>
      <c r="C2" s="3"/>
      <c r="D2" s="3"/>
      <c r="E2" s="2"/>
      <c r="F2" s="2"/>
      <c r="G2" s="2"/>
      <c r="H2" s="2"/>
      <c r="I2" s="2"/>
      <c r="J2" s="2"/>
      <c r="K2" s="2"/>
    </row>
    <row r="3" spans="1:11" ht="15.75" customHeight="1" x14ac:dyDescent="0.2">
      <c r="A3" s="4" t="s">
        <v>1</v>
      </c>
      <c r="B3" s="2"/>
      <c r="C3" s="3"/>
      <c r="D3" s="3"/>
      <c r="E3" s="2"/>
      <c r="F3" s="2"/>
      <c r="G3" s="2"/>
      <c r="H3" s="2"/>
      <c r="I3" s="2"/>
      <c r="J3" s="2"/>
      <c r="K3" s="2"/>
    </row>
    <row r="4" spans="1:11" ht="15.75" customHeight="1" x14ac:dyDescent="0.2">
      <c r="A4" s="5" t="s">
        <v>2</v>
      </c>
      <c r="B4" s="2"/>
      <c r="C4" s="3"/>
      <c r="D4" s="3"/>
      <c r="E4" s="2"/>
      <c r="F4" s="2"/>
      <c r="G4" s="2"/>
      <c r="H4" s="2"/>
      <c r="I4" s="2"/>
      <c r="J4" s="2"/>
      <c r="K4" s="2"/>
    </row>
    <row r="5" spans="1:11" ht="15.75" customHeight="1" x14ac:dyDescent="0.2">
      <c r="A5" s="5" t="s">
        <v>3</v>
      </c>
      <c r="B5" s="2"/>
      <c r="C5" s="3"/>
      <c r="D5" s="3"/>
      <c r="E5" s="2"/>
      <c r="F5" s="2"/>
      <c r="G5" s="2"/>
      <c r="H5" s="2"/>
      <c r="I5" s="2"/>
      <c r="J5" s="2"/>
      <c r="K5" s="2"/>
    </row>
    <row r="6" spans="1:11" ht="15.75" customHeight="1" x14ac:dyDescent="0.2">
      <c r="A6" s="5" t="s">
        <v>4</v>
      </c>
      <c r="B6" s="2"/>
      <c r="C6" s="3"/>
      <c r="D6" s="3"/>
      <c r="E6" s="2"/>
      <c r="F6" s="2"/>
      <c r="G6" s="2"/>
      <c r="H6" s="2"/>
      <c r="I6" s="2"/>
      <c r="J6" s="2"/>
      <c r="K6" s="2"/>
    </row>
    <row r="7" spans="1:11" ht="15.75" customHeight="1" x14ac:dyDescent="0.2">
      <c r="A7" s="6" t="s">
        <v>5</v>
      </c>
      <c r="B7" s="2"/>
      <c r="C7" s="3"/>
      <c r="D7" s="3"/>
      <c r="E7" s="2"/>
      <c r="F7" s="2"/>
      <c r="G7" s="2"/>
      <c r="H7" s="2"/>
      <c r="I7" s="2"/>
      <c r="J7" s="2"/>
      <c r="K7" s="2"/>
    </row>
    <row r="8" spans="1:11" ht="15.75" customHeight="1" x14ac:dyDescent="0.2">
      <c r="A8" s="6" t="s">
        <v>6</v>
      </c>
      <c r="B8" s="2"/>
      <c r="C8" s="3"/>
      <c r="D8" s="3"/>
      <c r="E8" s="2"/>
      <c r="F8" s="2"/>
      <c r="G8" s="2"/>
      <c r="H8" s="2"/>
      <c r="I8" s="2"/>
      <c r="J8" s="2"/>
      <c r="K8" s="2"/>
    </row>
    <row r="9" spans="1:11" ht="15.75" customHeight="1" x14ac:dyDescent="0.2">
      <c r="A9" s="6" t="s">
        <v>7</v>
      </c>
      <c r="B9" s="2"/>
      <c r="C9" s="3"/>
      <c r="D9" s="3"/>
      <c r="E9" s="2"/>
      <c r="F9" s="2"/>
      <c r="G9" s="2"/>
      <c r="H9" s="2"/>
      <c r="I9" s="2"/>
      <c r="J9" s="2"/>
      <c r="K9" s="2"/>
    </row>
    <row r="10" spans="1:11" ht="45.75" customHeight="1" x14ac:dyDescent="0.2">
      <c r="A10" s="5" t="s">
        <v>8</v>
      </c>
      <c r="B10" s="2"/>
      <c r="C10" s="3"/>
      <c r="D10" s="3"/>
      <c r="E10" s="2"/>
      <c r="F10" s="2"/>
      <c r="G10" s="2"/>
      <c r="H10" s="2"/>
      <c r="I10" s="2"/>
      <c r="J10" s="2"/>
      <c r="K10" s="2"/>
    </row>
    <row r="11" spans="1:11" ht="33" customHeight="1" x14ac:dyDescent="0.2">
      <c r="A11" s="5" t="s">
        <v>9</v>
      </c>
      <c r="B11" s="2"/>
      <c r="C11" s="3"/>
      <c r="D11" s="3"/>
      <c r="E11" s="2"/>
      <c r="F11" s="2"/>
      <c r="G11" s="2"/>
      <c r="H11" s="2"/>
      <c r="I11" s="2"/>
      <c r="J11" s="2"/>
      <c r="K11" s="2"/>
    </row>
    <row r="12" spans="1:11" ht="31.5" customHeight="1" x14ac:dyDescent="0.2">
      <c r="A12" s="7" t="s">
        <v>10</v>
      </c>
      <c r="B12" s="2"/>
      <c r="C12" s="3"/>
      <c r="D12" s="3"/>
      <c r="E12" s="2"/>
      <c r="F12" s="2"/>
      <c r="G12" s="2"/>
      <c r="H12" s="2"/>
      <c r="I12" s="2"/>
      <c r="J12" s="2"/>
      <c r="K12" s="2"/>
    </row>
    <row r="13" spans="1:11" ht="13.5" customHeight="1" x14ac:dyDescent="0.2">
      <c r="A13" s="8"/>
      <c r="B13" s="9"/>
      <c r="C13" s="10"/>
      <c r="D13" s="9"/>
      <c r="E13" s="9"/>
      <c r="F13" s="9"/>
      <c r="G13" s="9"/>
      <c r="H13" s="9"/>
      <c r="I13" s="9"/>
      <c r="J13" s="9"/>
      <c r="K13" s="9"/>
    </row>
    <row r="14" spans="1:11" ht="300.75" customHeight="1" x14ac:dyDescent="0.2">
      <c r="A14" s="11" t="s">
        <v>11</v>
      </c>
      <c r="B14" s="9"/>
      <c r="C14" s="10"/>
      <c r="D14" s="9"/>
      <c r="E14" s="9"/>
      <c r="F14" s="9"/>
      <c r="G14" s="9"/>
      <c r="H14" s="9"/>
      <c r="I14" s="9"/>
      <c r="J14" s="9"/>
      <c r="K14" s="9"/>
    </row>
    <row r="15" spans="1:11" ht="12.75" customHeight="1" x14ac:dyDescent="0.2">
      <c r="A15" s="10"/>
      <c r="B15" s="9"/>
      <c r="C15" s="10"/>
      <c r="D15" s="9"/>
      <c r="E15" s="9"/>
      <c r="F15" s="9"/>
      <c r="G15" s="9"/>
      <c r="H15" s="9"/>
      <c r="I15" s="9"/>
      <c r="J15" s="9"/>
      <c r="K15" s="9"/>
    </row>
    <row r="16" spans="1:11" ht="255.75" customHeight="1" x14ac:dyDescent="0.2">
      <c r="A16" s="11" t="s">
        <v>12</v>
      </c>
      <c r="B16" s="12"/>
      <c r="C16" s="10"/>
      <c r="D16" s="9"/>
      <c r="E16" s="9"/>
      <c r="F16" s="9"/>
      <c r="G16" s="9"/>
      <c r="H16" s="9"/>
      <c r="I16" s="9"/>
      <c r="J16" s="9"/>
      <c r="K16" s="9"/>
    </row>
    <row r="17" spans="1:11" ht="12.75" customHeight="1" x14ac:dyDescent="0.2">
      <c r="A17" s="10"/>
      <c r="B17" s="9"/>
      <c r="C17" s="10"/>
      <c r="D17" s="9"/>
      <c r="E17" s="9"/>
      <c r="F17" s="9"/>
      <c r="G17" s="9"/>
      <c r="H17" s="9"/>
      <c r="I17" s="9"/>
      <c r="J17" s="9"/>
      <c r="K17" s="9"/>
    </row>
    <row r="18" spans="1:11" ht="38.25" customHeight="1" x14ac:dyDescent="0.2">
      <c r="A18" s="13" t="s">
        <v>13</v>
      </c>
      <c r="B18" s="9"/>
      <c r="C18" s="279"/>
      <c r="D18" s="278"/>
      <c r="E18" s="9"/>
      <c r="F18" s="9"/>
      <c r="G18" s="9"/>
      <c r="H18" s="9"/>
      <c r="I18" s="9"/>
      <c r="J18" s="9"/>
      <c r="K18" s="9"/>
    </row>
    <row r="19" spans="1:11" ht="12.75" customHeight="1" x14ac:dyDescent="0.2">
      <c r="A19" s="14"/>
      <c r="B19" s="9"/>
      <c r="C19" s="280"/>
      <c r="D19" s="278"/>
      <c r="E19" s="9"/>
      <c r="F19" s="9"/>
      <c r="G19" s="9"/>
      <c r="H19" s="9"/>
      <c r="I19" s="9"/>
      <c r="J19" s="9"/>
      <c r="K19" s="9"/>
    </row>
    <row r="20" spans="1:11" ht="82.5" customHeight="1" x14ac:dyDescent="0.2">
      <c r="A20" s="15" t="s">
        <v>14</v>
      </c>
      <c r="B20" s="9"/>
      <c r="C20" s="16"/>
      <c r="D20" s="17"/>
      <c r="E20" s="9"/>
      <c r="F20" s="9"/>
      <c r="G20" s="9"/>
      <c r="H20" s="9"/>
      <c r="I20" s="9"/>
      <c r="J20" s="9"/>
      <c r="K20" s="9"/>
    </row>
    <row r="21" spans="1:11" ht="12.75" customHeight="1" x14ac:dyDescent="0.2">
      <c r="A21" s="14"/>
      <c r="B21" s="9"/>
      <c r="C21" s="275"/>
      <c r="D21" s="276"/>
      <c r="E21" s="9"/>
      <c r="F21" s="9"/>
      <c r="G21" s="9"/>
      <c r="H21" s="9"/>
      <c r="I21" s="9"/>
      <c r="J21" s="9"/>
      <c r="K21" s="9"/>
    </row>
    <row r="22" spans="1:11" ht="43.5" customHeight="1" x14ac:dyDescent="0.2">
      <c r="A22" s="14" t="s">
        <v>15</v>
      </c>
      <c r="B22" s="9"/>
      <c r="C22" s="9"/>
      <c r="D22" s="9"/>
      <c r="E22" s="9"/>
      <c r="F22" s="9"/>
      <c r="G22" s="9"/>
      <c r="H22" s="9"/>
      <c r="I22" s="9"/>
      <c r="J22" s="9"/>
      <c r="K22" s="9"/>
    </row>
    <row r="23" spans="1:11" ht="12.75" customHeight="1" x14ac:dyDescent="0.2">
      <c r="A23" s="14"/>
      <c r="B23" s="9"/>
      <c r="C23" s="9"/>
      <c r="D23" s="9"/>
      <c r="E23" s="9"/>
      <c r="F23" s="9"/>
      <c r="G23" s="9"/>
      <c r="H23" s="9"/>
      <c r="I23" s="9"/>
      <c r="J23" s="9"/>
      <c r="K23" s="9"/>
    </row>
    <row r="24" spans="1:11" ht="25.5" customHeight="1" x14ac:dyDescent="0.2">
      <c r="A24" s="14" t="s">
        <v>16</v>
      </c>
      <c r="B24" s="18"/>
      <c r="C24" s="9"/>
      <c r="D24" s="9"/>
      <c r="E24" s="9"/>
      <c r="F24" s="9"/>
      <c r="G24" s="9"/>
      <c r="H24" s="9"/>
      <c r="I24" s="9"/>
      <c r="J24" s="9"/>
      <c r="K24" s="9"/>
    </row>
    <row r="25" spans="1:11" ht="12.75" customHeight="1" x14ac:dyDescent="0.2">
      <c r="A25" s="19"/>
      <c r="B25" s="9"/>
      <c r="C25" s="9"/>
      <c r="D25" s="9"/>
      <c r="E25" s="9"/>
      <c r="F25" s="9"/>
      <c r="G25" s="9"/>
      <c r="H25" s="9"/>
      <c r="I25" s="9"/>
      <c r="J25" s="9"/>
      <c r="K25" s="9"/>
    </row>
    <row r="26" spans="1:11" ht="51" customHeight="1" x14ac:dyDescent="0.2">
      <c r="A26" s="20" t="s">
        <v>17</v>
      </c>
      <c r="B26" s="9"/>
      <c r="C26" s="9"/>
      <c r="D26" s="9"/>
      <c r="E26" s="9"/>
      <c r="F26" s="9"/>
      <c r="G26" s="9"/>
      <c r="H26" s="9"/>
      <c r="I26" s="9"/>
      <c r="J26" s="9"/>
      <c r="K26" s="9"/>
    </row>
    <row r="27" spans="1:11" ht="12.75" customHeight="1" x14ac:dyDescent="0.2">
      <c r="A27" s="14"/>
      <c r="B27" s="9"/>
      <c r="C27" s="9"/>
      <c r="D27" s="9"/>
      <c r="E27" s="9"/>
      <c r="F27" s="9"/>
      <c r="G27" s="9"/>
      <c r="H27" s="9"/>
      <c r="I27" s="9"/>
      <c r="J27" s="9"/>
      <c r="K27" s="9"/>
    </row>
    <row r="28" spans="1:11" ht="25.5" customHeight="1" x14ac:dyDescent="0.2">
      <c r="A28" s="14" t="s">
        <v>18</v>
      </c>
      <c r="B28" s="9"/>
      <c r="C28" s="9"/>
      <c r="D28" s="9"/>
      <c r="E28" s="9"/>
      <c r="F28" s="9"/>
      <c r="G28" s="9"/>
      <c r="H28" s="9"/>
      <c r="I28" s="9"/>
      <c r="J28" s="9"/>
      <c r="K28" s="9"/>
    </row>
    <row r="29" spans="1:11" ht="12.75" customHeight="1" x14ac:dyDescent="0.2">
      <c r="A29" s="14"/>
      <c r="B29" s="9"/>
      <c r="C29" s="9"/>
      <c r="D29" s="9"/>
      <c r="E29" s="9"/>
      <c r="F29" s="9"/>
      <c r="G29" s="9"/>
      <c r="H29" s="9"/>
      <c r="I29" s="9"/>
      <c r="J29" s="9"/>
      <c r="K29" s="9"/>
    </row>
    <row r="30" spans="1:11" ht="15.75" customHeight="1" x14ac:dyDescent="0.2">
      <c r="A30" s="14" t="s">
        <v>19</v>
      </c>
      <c r="B30" s="9"/>
      <c r="C30" s="9"/>
      <c r="D30" s="9"/>
      <c r="E30" s="9"/>
      <c r="F30" s="9"/>
      <c r="G30" s="9"/>
      <c r="H30" s="9"/>
      <c r="I30" s="9"/>
      <c r="J30" s="9"/>
      <c r="K30" s="9"/>
    </row>
    <row r="31" spans="1:11" ht="12.75" customHeight="1" x14ac:dyDescent="0.2">
      <c r="A31" s="14"/>
      <c r="B31" s="9"/>
      <c r="C31" s="9"/>
      <c r="D31" s="9"/>
      <c r="E31" s="9"/>
      <c r="F31" s="9"/>
      <c r="G31" s="9"/>
      <c r="H31" s="9"/>
      <c r="I31" s="9"/>
      <c r="J31" s="9"/>
      <c r="K31" s="9"/>
    </row>
    <row r="32" spans="1:11" ht="51" customHeight="1" x14ac:dyDescent="0.2">
      <c r="A32" s="14" t="s">
        <v>20</v>
      </c>
      <c r="B32" s="9"/>
      <c r="C32" s="9"/>
      <c r="D32" s="9"/>
      <c r="E32" s="9"/>
      <c r="F32" s="9"/>
      <c r="G32" s="9"/>
      <c r="H32" s="9"/>
      <c r="I32" s="9"/>
      <c r="J32" s="9"/>
      <c r="K32" s="9"/>
    </row>
    <row r="33" spans="1:11" ht="12.75" customHeight="1" x14ac:dyDescent="0.2">
      <c r="A33" s="14"/>
      <c r="B33" s="9"/>
      <c r="C33" s="9"/>
      <c r="D33" s="9"/>
      <c r="E33" s="9"/>
      <c r="F33" s="9"/>
      <c r="G33" s="9"/>
      <c r="H33" s="9"/>
      <c r="I33" s="9"/>
      <c r="J33" s="9"/>
      <c r="K33" s="9"/>
    </row>
    <row r="34" spans="1:11" ht="25.5" customHeight="1" x14ac:dyDescent="0.2">
      <c r="A34" s="21" t="s">
        <v>21</v>
      </c>
      <c r="B34" s="9"/>
      <c r="C34" s="9"/>
      <c r="D34" s="9"/>
      <c r="E34" s="9"/>
      <c r="F34" s="9"/>
      <c r="G34" s="9"/>
      <c r="H34" s="9"/>
      <c r="I34" s="9"/>
      <c r="J34" s="9"/>
      <c r="K34" s="9"/>
    </row>
    <row r="35" spans="1:11" ht="12.75" customHeight="1" x14ac:dyDescent="0.2">
      <c r="A35" s="14"/>
      <c r="B35" s="9"/>
      <c r="C35" s="9"/>
      <c r="D35" s="9"/>
      <c r="E35" s="9"/>
      <c r="F35" s="9"/>
      <c r="G35" s="9"/>
      <c r="H35" s="9"/>
      <c r="I35" s="9"/>
      <c r="J35" s="9"/>
      <c r="K35" s="9"/>
    </row>
    <row r="36" spans="1:11" ht="85.5" customHeight="1" x14ac:dyDescent="0.2">
      <c r="A36" s="15" t="s">
        <v>22</v>
      </c>
      <c r="B36" s="9"/>
      <c r="C36" s="9"/>
      <c r="D36" s="9"/>
      <c r="E36" s="9"/>
      <c r="F36" s="9"/>
      <c r="G36" s="9"/>
      <c r="H36" s="9"/>
      <c r="I36" s="9"/>
      <c r="J36" s="9"/>
      <c r="K36" s="9"/>
    </row>
    <row r="37" spans="1:11" ht="12.75" customHeight="1" x14ac:dyDescent="0.2">
      <c r="A37" s="14"/>
      <c r="B37" s="9"/>
      <c r="C37" s="9"/>
      <c r="D37" s="9"/>
      <c r="E37" s="9"/>
      <c r="F37" s="9"/>
      <c r="G37" s="9"/>
      <c r="H37" s="9"/>
      <c r="I37" s="9"/>
      <c r="J37" s="9"/>
      <c r="K37" s="9"/>
    </row>
    <row r="38" spans="1:11" ht="42.75" customHeight="1" x14ac:dyDescent="0.2">
      <c r="A38" s="14" t="s">
        <v>23</v>
      </c>
      <c r="B38" s="9"/>
      <c r="C38" s="9"/>
      <c r="D38" s="9"/>
      <c r="E38" s="9"/>
      <c r="F38" s="9"/>
      <c r="G38" s="9"/>
      <c r="H38" s="9"/>
      <c r="I38" s="9"/>
      <c r="J38" s="9"/>
      <c r="K38" s="9"/>
    </row>
    <row r="39" spans="1:11" ht="12.75" customHeight="1" x14ac:dyDescent="0.2">
      <c r="A39" s="14"/>
      <c r="B39" s="9"/>
      <c r="C39" s="9"/>
      <c r="D39" s="9"/>
      <c r="E39" s="9"/>
      <c r="F39" s="9"/>
      <c r="G39" s="9"/>
      <c r="H39" s="9"/>
      <c r="I39" s="9"/>
      <c r="J39" s="9"/>
      <c r="K39" s="9"/>
    </row>
    <row r="40" spans="1:11" ht="142.5" customHeight="1" x14ac:dyDescent="0.2">
      <c r="A40" s="14" t="s">
        <v>24</v>
      </c>
      <c r="B40" s="9"/>
      <c r="C40" s="22"/>
      <c r="D40" s="9"/>
      <c r="E40" s="9"/>
      <c r="F40" s="9"/>
      <c r="G40" s="9"/>
      <c r="H40" s="9"/>
      <c r="I40" s="9"/>
      <c r="J40" s="9"/>
      <c r="K40" s="9"/>
    </row>
    <row r="41" spans="1:11" ht="55.5" customHeight="1" x14ac:dyDescent="0.2">
      <c r="A41" s="23" t="s">
        <v>25</v>
      </c>
      <c r="B41" s="9"/>
      <c r="C41" s="9"/>
      <c r="D41" s="9"/>
      <c r="E41" s="9"/>
      <c r="F41" s="9"/>
      <c r="G41" s="9"/>
      <c r="H41" s="9"/>
      <c r="I41" s="9"/>
      <c r="J41" s="9"/>
      <c r="K41" s="9"/>
    </row>
    <row r="42" spans="1:11" ht="12.75" customHeight="1" x14ac:dyDescent="0.2">
      <c r="A42" s="14"/>
      <c r="B42" s="9"/>
      <c r="C42" s="9"/>
      <c r="D42" s="9"/>
      <c r="E42" s="9"/>
      <c r="F42" s="9"/>
      <c r="G42" s="9"/>
      <c r="H42" s="9"/>
      <c r="I42" s="9"/>
      <c r="J42" s="9"/>
      <c r="K42" s="9"/>
    </row>
    <row r="43" spans="1:11" ht="12.75" customHeight="1" x14ac:dyDescent="0.2">
      <c r="A43" s="14" t="s">
        <v>26</v>
      </c>
      <c r="B43" s="9"/>
      <c r="C43" s="9"/>
      <c r="D43" s="9"/>
      <c r="E43" s="9"/>
      <c r="F43" s="9"/>
      <c r="G43" s="9"/>
      <c r="H43" s="9"/>
      <c r="I43" s="9"/>
      <c r="J43" s="9"/>
      <c r="K43" s="9"/>
    </row>
    <row r="44" spans="1:11" ht="12.75" customHeight="1" x14ac:dyDescent="0.2">
      <c r="A44" s="14"/>
      <c r="B44" s="9"/>
      <c r="C44" s="9"/>
      <c r="D44" s="9"/>
      <c r="E44" s="9"/>
      <c r="F44" s="9"/>
      <c r="G44" s="9"/>
      <c r="H44" s="9"/>
      <c r="I44" s="9"/>
      <c r="J44" s="9"/>
      <c r="K44" s="9"/>
    </row>
    <row r="45" spans="1:11" ht="57" customHeight="1" x14ac:dyDescent="0.2">
      <c r="A45" s="14" t="s">
        <v>27</v>
      </c>
      <c r="B45" s="9"/>
      <c r="C45" s="9"/>
      <c r="D45" s="9"/>
      <c r="E45" s="9"/>
      <c r="F45" s="9"/>
      <c r="G45" s="9"/>
      <c r="H45" s="9"/>
      <c r="I45" s="9"/>
      <c r="J45" s="9"/>
      <c r="K45" s="9"/>
    </row>
    <row r="46" spans="1:11" ht="12.75" customHeight="1" x14ac:dyDescent="0.2">
      <c r="A46" s="14"/>
      <c r="B46" s="9"/>
      <c r="C46" s="9"/>
      <c r="D46" s="9"/>
      <c r="E46" s="9"/>
      <c r="F46" s="9"/>
      <c r="G46" s="9"/>
      <c r="H46" s="9"/>
      <c r="I46" s="9"/>
      <c r="J46" s="9"/>
      <c r="K46" s="9"/>
    </row>
    <row r="47" spans="1:11" ht="30.75" customHeight="1" x14ac:dyDescent="0.2">
      <c r="A47" s="14" t="s">
        <v>28</v>
      </c>
      <c r="B47" s="9"/>
      <c r="C47" s="9"/>
      <c r="D47" s="9"/>
      <c r="E47" s="9"/>
      <c r="F47" s="9"/>
      <c r="G47" s="9"/>
      <c r="H47" s="9"/>
      <c r="I47" s="9"/>
      <c r="J47" s="9"/>
      <c r="K47" s="9"/>
    </row>
    <row r="48" spans="1:11" ht="12.75" customHeight="1" x14ac:dyDescent="0.2">
      <c r="A48" s="24"/>
      <c r="B48" s="9"/>
      <c r="C48" s="9"/>
      <c r="D48" s="9"/>
      <c r="E48" s="9"/>
      <c r="F48" s="9"/>
      <c r="G48" s="9"/>
      <c r="H48" s="9"/>
      <c r="I48" s="9"/>
      <c r="J48" s="9"/>
      <c r="K48" s="9"/>
    </row>
    <row r="49" spans="1:11" ht="60.75" customHeight="1" x14ac:dyDescent="0.2">
      <c r="A49" s="14" t="s">
        <v>29</v>
      </c>
      <c r="B49" s="9"/>
      <c r="C49" s="9"/>
      <c r="D49" s="9"/>
      <c r="E49" s="9"/>
      <c r="F49" s="9"/>
      <c r="G49" s="9"/>
      <c r="H49" s="9"/>
      <c r="I49" s="9"/>
      <c r="J49" s="9"/>
      <c r="K49" s="9"/>
    </row>
    <row r="50" spans="1:11" ht="12.75" customHeight="1" x14ac:dyDescent="0.2">
      <c r="A50" s="14"/>
      <c r="B50" s="9"/>
      <c r="C50" s="9"/>
      <c r="D50" s="9"/>
      <c r="E50" s="9"/>
      <c r="F50" s="9"/>
      <c r="G50" s="9"/>
      <c r="H50" s="9"/>
      <c r="I50" s="9"/>
      <c r="J50" s="9"/>
      <c r="K50" s="9"/>
    </row>
    <row r="51" spans="1:11" ht="38.25" customHeight="1" x14ac:dyDescent="0.2">
      <c r="A51" s="14" t="s">
        <v>30</v>
      </c>
      <c r="B51" s="9"/>
      <c r="C51" s="9"/>
      <c r="D51" s="9"/>
      <c r="E51" s="9"/>
      <c r="F51" s="9"/>
      <c r="G51" s="9"/>
      <c r="H51" s="9"/>
      <c r="I51" s="9"/>
      <c r="J51" s="9"/>
      <c r="K51" s="9"/>
    </row>
    <row r="52" spans="1:11" ht="12.75" customHeight="1" x14ac:dyDescent="0.2">
      <c r="A52" s="14"/>
      <c r="B52" s="9"/>
      <c r="C52" s="9"/>
      <c r="D52" s="9"/>
      <c r="E52" s="9"/>
      <c r="F52" s="9"/>
      <c r="G52" s="9"/>
      <c r="H52" s="9"/>
      <c r="I52" s="9"/>
      <c r="J52" s="9"/>
      <c r="K52" s="9"/>
    </row>
    <row r="53" spans="1:11" ht="12.75" customHeight="1" x14ac:dyDescent="0.2">
      <c r="A53" s="14" t="s">
        <v>31</v>
      </c>
      <c r="B53" s="9"/>
      <c r="C53" s="9"/>
      <c r="D53" s="9"/>
      <c r="E53" s="9"/>
      <c r="F53" s="9"/>
      <c r="G53" s="9"/>
      <c r="H53" s="9"/>
      <c r="I53" s="9"/>
      <c r="J53" s="9"/>
      <c r="K53" s="9"/>
    </row>
    <row r="54" spans="1:11" ht="12.75" customHeight="1" x14ac:dyDescent="0.2">
      <c r="A54" s="14"/>
      <c r="B54" s="9"/>
      <c r="C54" s="9"/>
      <c r="D54" s="9"/>
      <c r="E54" s="9"/>
      <c r="F54" s="9"/>
      <c r="G54" s="9"/>
      <c r="H54" s="9"/>
      <c r="I54" s="9"/>
      <c r="J54" s="9"/>
      <c r="K54" s="9"/>
    </row>
    <row r="55" spans="1:11" ht="12.75" customHeight="1" x14ac:dyDescent="0.2">
      <c r="A55" s="14" t="s">
        <v>32</v>
      </c>
      <c r="B55" s="9"/>
      <c r="C55" s="9"/>
      <c r="D55" s="9"/>
      <c r="E55" s="9"/>
      <c r="F55" s="9"/>
      <c r="G55" s="9"/>
      <c r="H55" s="9"/>
      <c r="I55" s="9"/>
      <c r="J55" s="9"/>
      <c r="K55" s="9"/>
    </row>
    <row r="56" spans="1:11" ht="12.75" customHeight="1" x14ac:dyDescent="0.2">
      <c r="A56" s="14"/>
      <c r="B56" s="9"/>
      <c r="C56" s="9"/>
      <c r="D56" s="9"/>
      <c r="E56" s="9"/>
      <c r="F56" s="9"/>
      <c r="G56" s="9"/>
      <c r="H56" s="9"/>
      <c r="I56" s="9"/>
      <c r="J56" s="9"/>
      <c r="K56" s="9"/>
    </row>
    <row r="57" spans="1:11" ht="118.5" customHeight="1" x14ac:dyDescent="0.2">
      <c r="A57" s="15" t="s">
        <v>33</v>
      </c>
      <c r="B57" s="9"/>
      <c r="C57" s="9"/>
      <c r="D57" s="9"/>
      <c r="E57" s="9"/>
      <c r="F57" s="9"/>
      <c r="G57" s="9"/>
      <c r="H57" s="9"/>
      <c r="I57" s="9"/>
      <c r="J57" s="9"/>
      <c r="K57" s="9"/>
    </row>
    <row r="58" spans="1:11" ht="12.75" customHeight="1" x14ac:dyDescent="0.2">
      <c r="A58" s="15"/>
      <c r="B58" s="9"/>
      <c r="C58" s="9"/>
      <c r="D58" s="9"/>
      <c r="E58" s="9"/>
      <c r="F58" s="9"/>
      <c r="G58" s="9"/>
      <c r="H58" s="9"/>
      <c r="I58" s="9"/>
      <c r="J58" s="9"/>
      <c r="K58" s="9"/>
    </row>
    <row r="59" spans="1:11" ht="12.75" customHeight="1" x14ac:dyDescent="0.2">
      <c r="A59" s="14" t="s">
        <v>34</v>
      </c>
      <c r="B59" s="9"/>
      <c r="C59" s="9"/>
      <c r="D59" s="9"/>
      <c r="E59" s="9"/>
      <c r="F59" s="9"/>
      <c r="G59" s="9"/>
      <c r="H59" s="9"/>
      <c r="I59" s="9"/>
      <c r="J59" s="9"/>
      <c r="K59" s="9"/>
    </row>
    <row r="60" spans="1:11" ht="25.5" customHeight="1" x14ac:dyDescent="0.2">
      <c r="A60" s="14" t="s">
        <v>35</v>
      </c>
      <c r="B60" s="9"/>
      <c r="C60" s="9"/>
      <c r="D60" s="9"/>
      <c r="E60" s="9"/>
      <c r="F60" s="9"/>
      <c r="G60" s="9"/>
      <c r="H60" s="9"/>
      <c r="I60" s="9"/>
      <c r="J60" s="9"/>
      <c r="K60" s="9"/>
    </row>
    <row r="61" spans="1:11" ht="25.5" customHeight="1" x14ac:dyDescent="0.2">
      <c r="A61" s="14" t="s">
        <v>36</v>
      </c>
      <c r="B61" s="9"/>
      <c r="C61" s="9"/>
      <c r="D61" s="9"/>
      <c r="E61" s="9"/>
      <c r="F61" s="9"/>
      <c r="G61" s="9"/>
      <c r="H61" s="9"/>
      <c r="I61" s="9"/>
      <c r="J61" s="9"/>
      <c r="K61" s="9"/>
    </row>
    <row r="62" spans="1:11" ht="12.75" customHeight="1" x14ac:dyDescent="0.2">
      <c r="A62" s="14"/>
      <c r="B62" s="9"/>
      <c r="C62" s="9"/>
      <c r="D62" s="9"/>
      <c r="E62" s="9"/>
      <c r="F62" s="9"/>
      <c r="G62" s="9"/>
      <c r="H62" s="9"/>
      <c r="I62" s="9"/>
      <c r="J62" s="9"/>
      <c r="K62" s="9"/>
    </row>
    <row r="63" spans="1:11" ht="93" customHeight="1" x14ac:dyDescent="0.2">
      <c r="A63" s="25" t="s">
        <v>37</v>
      </c>
      <c r="B63" s="9"/>
      <c r="C63" s="9"/>
      <c r="D63" s="9"/>
      <c r="E63" s="9"/>
      <c r="F63" s="9"/>
      <c r="G63" s="9"/>
      <c r="H63" s="9"/>
      <c r="I63" s="9"/>
      <c r="J63" s="9"/>
      <c r="K63" s="9"/>
    </row>
    <row r="64" spans="1:11" ht="12.75" customHeight="1" x14ac:dyDescent="0.2">
      <c r="A64" s="26"/>
      <c r="B64" s="9"/>
      <c r="C64" s="9"/>
      <c r="D64" s="9"/>
      <c r="E64" s="9"/>
      <c r="F64" s="9"/>
      <c r="G64" s="9"/>
      <c r="H64" s="9"/>
      <c r="I64" s="9"/>
      <c r="J64" s="9"/>
      <c r="K64" s="9"/>
    </row>
    <row r="65" spans="1:11" ht="18" customHeight="1" x14ac:dyDescent="0.2">
      <c r="A65" s="27" t="s">
        <v>38</v>
      </c>
      <c r="B65" s="9"/>
      <c r="C65" s="9"/>
      <c r="D65" s="9"/>
      <c r="E65" s="9"/>
      <c r="F65" s="9"/>
      <c r="G65" s="9"/>
      <c r="H65" s="9"/>
      <c r="I65" s="9"/>
      <c r="J65" s="9"/>
      <c r="K65" s="9"/>
    </row>
    <row r="66" spans="1:11" ht="12.75" customHeight="1" x14ac:dyDescent="0.2">
      <c r="A66" s="26"/>
      <c r="B66" s="9"/>
      <c r="C66" s="9"/>
      <c r="D66" s="9"/>
      <c r="E66" s="9"/>
      <c r="F66" s="9"/>
      <c r="G66" s="9"/>
      <c r="H66" s="9"/>
      <c r="I66" s="9"/>
      <c r="J66" s="9"/>
      <c r="K66" s="9"/>
    </row>
    <row r="67" spans="1:11" ht="198.75" customHeight="1" x14ac:dyDescent="0.2">
      <c r="A67" s="28" t="s">
        <v>39</v>
      </c>
      <c r="B67" s="9"/>
      <c r="C67" s="9"/>
      <c r="D67" s="9"/>
      <c r="E67" s="9"/>
      <c r="F67" s="9"/>
      <c r="G67" s="9"/>
      <c r="H67" s="9"/>
      <c r="I67" s="9"/>
      <c r="J67" s="9"/>
      <c r="K67" s="9"/>
    </row>
    <row r="68" spans="1:11" ht="12.75" customHeight="1" x14ac:dyDescent="0.2">
      <c r="A68" s="28"/>
      <c r="B68" s="9"/>
      <c r="C68" s="9"/>
      <c r="D68" s="9"/>
      <c r="E68" s="9"/>
      <c r="F68" s="9"/>
      <c r="G68" s="9"/>
      <c r="H68" s="9"/>
      <c r="I68" s="9"/>
      <c r="J68" s="9"/>
      <c r="K68" s="9"/>
    </row>
    <row r="69" spans="1:11" ht="231" customHeight="1" x14ac:dyDescent="0.2">
      <c r="A69" s="29" t="s">
        <v>40</v>
      </c>
      <c r="B69" s="9"/>
      <c r="C69" s="9"/>
      <c r="D69" s="9"/>
      <c r="E69" s="9"/>
      <c r="F69" s="9"/>
      <c r="G69" s="9"/>
      <c r="H69" s="9"/>
      <c r="I69" s="9"/>
      <c r="J69" s="9"/>
      <c r="K69" s="9"/>
    </row>
    <row r="70" spans="1:11" ht="12.75" customHeight="1" x14ac:dyDescent="0.2">
      <c r="A70" s="29"/>
      <c r="B70" s="9"/>
      <c r="C70" s="9"/>
      <c r="D70" s="9"/>
      <c r="E70" s="9"/>
      <c r="F70" s="9"/>
      <c r="G70" s="9"/>
      <c r="H70" s="9"/>
      <c r="I70" s="9"/>
      <c r="J70" s="9"/>
      <c r="K70" s="9"/>
    </row>
    <row r="71" spans="1:11" ht="12.75" customHeight="1" x14ac:dyDescent="0.2">
      <c r="A71" s="30" t="s">
        <v>41</v>
      </c>
      <c r="B71" s="9"/>
      <c r="C71" s="9"/>
      <c r="D71" s="9"/>
      <c r="E71" s="9"/>
      <c r="F71" s="9"/>
      <c r="G71" s="9"/>
      <c r="H71" s="9"/>
      <c r="I71" s="9"/>
      <c r="J71" s="9"/>
      <c r="K71" s="9"/>
    </row>
    <row r="72" spans="1:11" ht="66" customHeight="1" x14ac:dyDescent="0.2">
      <c r="A72" s="29" t="s">
        <v>42</v>
      </c>
      <c r="B72" s="9"/>
      <c r="C72" s="9"/>
      <c r="D72" s="9"/>
      <c r="E72" s="9"/>
      <c r="F72" s="9"/>
      <c r="G72" s="9"/>
      <c r="H72" s="9"/>
      <c r="I72" s="9"/>
      <c r="J72" s="9"/>
      <c r="K72" s="9"/>
    </row>
    <row r="73" spans="1:11" ht="28.5" customHeight="1" x14ac:dyDescent="0.2">
      <c r="A73" s="29" t="s">
        <v>43</v>
      </c>
      <c r="B73" s="9"/>
      <c r="C73" s="9"/>
      <c r="D73" s="9"/>
      <c r="E73" s="9"/>
      <c r="F73" s="9"/>
      <c r="G73" s="9"/>
      <c r="H73" s="9"/>
      <c r="I73" s="9"/>
      <c r="J73" s="9"/>
      <c r="K73" s="9"/>
    </row>
    <row r="74" spans="1:11" ht="12.75" customHeight="1" x14ac:dyDescent="0.2">
      <c r="A74" s="31" t="s">
        <v>44</v>
      </c>
      <c r="B74" s="9"/>
      <c r="C74" s="9"/>
      <c r="D74" s="9"/>
      <c r="E74" s="9"/>
      <c r="F74" s="9"/>
      <c r="G74" s="9"/>
      <c r="H74" s="9"/>
      <c r="I74" s="9"/>
      <c r="J74" s="9"/>
      <c r="K74" s="9"/>
    </row>
    <row r="75" spans="1:11" ht="12.75" customHeight="1" x14ac:dyDescent="0.2">
      <c r="A75" s="15" t="s">
        <v>45</v>
      </c>
      <c r="B75" s="9"/>
      <c r="C75" s="9"/>
      <c r="D75" s="9"/>
      <c r="E75" s="9"/>
      <c r="F75" s="9"/>
      <c r="G75" s="9"/>
      <c r="H75" s="9"/>
      <c r="I75" s="9"/>
      <c r="J75" s="9"/>
      <c r="K75" s="9"/>
    </row>
    <row r="76" spans="1:11" ht="12.75" customHeight="1" x14ac:dyDescent="0.2">
      <c r="A76" s="15" t="s">
        <v>46</v>
      </c>
      <c r="B76" s="9"/>
      <c r="C76" s="9"/>
      <c r="D76" s="9"/>
      <c r="E76" s="9"/>
      <c r="F76" s="9"/>
      <c r="G76" s="9"/>
      <c r="H76" s="9"/>
      <c r="I76" s="9"/>
      <c r="J76" s="9"/>
      <c r="K76" s="9"/>
    </row>
    <row r="77" spans="1:11" ht="12.75" customHeight="1" x14ac:dyDescent="0.2">
      <c r="A77" s="15" t="s">
        <v>47</v>
      </c>
      <c r="B77" s="9"/>
      <c r="C77" s="9"/>
      <c r="D77" s="9"/>
      <c r="E77" s="9"/>
      <c r="F77" s="9"/>
      <c r="G77" s="9"/>
      <c r="H77" s="9"/>
      <c r="I77" s="9"/>
      <c r="J77" s="9"/>
      <c r="K77" s="9"/>
    </row>
    <row r="78" spans="1:11" ht="12.75" customHeight="1" x14ac:dyDescent="0.2">
      <c r="A78" s="14" t="s">
        <v>48</v>
      </c>
      <c r="B78" s="9"/>
      <c r="C78" s="9"/>
      <c r="D78" s="9"/>
      <c r="E78" s="9"/>
      <c r="F78" s="9"/>
      <c r="G78" s="9"/>
      <c r="H78" s="9"/>
      <c r="I78" s="9"/>
      <c r="J78" s="9"/>
      <c r="K78" s="9"/>
    </row>
    <row r="79" spans="1:11" ht="12.75" customHeight="1" x14ac:dyDescent="0.2">
      <c r="A79" s="15" t="s">
        <v>49</v>
      </c>
      <c r="B79" s="9"/>
      <c r="C79" s="9"/>
      <c r="D79" s="9"/>
      <c r="E79" s="9"/>
      <c r="F79" s="9"/>
      <c r="G79" s="9"/>
      <c r="H79" s="9"/>
      <c r="I79" s="9"/>
      <c r="J79" s="9"/>
      <c r="K79" s="9"/>
    </row>
    <row r="80" spans="1:11" ht="12.75" customHeight="1" x14ac:dyDescent="0.2">
      <c r="A80" s="14" t="s">
        <v>50</v>
      </c>
      <c r="B80" s="9"/>
      <c r="C80" s="9"/>
      <c r="D80" s="9"/>
      <c r="E80" s="9"/>
      <c r="F80" s="9"/>
      <c r="G80" s="9"/>
      <c r="H80" s="9"/>
      <c r="I80" s="9"/>
      <c r="J80" s="9"/>
      <c r="K80" s="9"/>
    </row>
    <row r="81" spans="1:11" ht="12.75" customHeight="1" x14ac:dyDescent="0.2">
      <c r="A81" s="15" t="s">
        <v>51</v>
      </c>
      <c r="B81" s="9"/>
      <c r="C81" s="9"/>
      <c r="D81" s="9"/>
      <c r="E81" s="9"/>
      <c r="F81" s="9"/>
      <c r="G81" s="9"/>
      <c r="H81" s="9"/>
      <c r="I81" s="9"/>
      <c r="J81" s="9"/>
      <c r="K81" s="9"/>
    </row>
    <row r="82" spans="1:11" ht="12.75" customHeight="1" x14ac:dyDescent="0.2">
      <c r="A82" s="32" t="s">
        <v>52</v>
      </c>
      <c r="B82" s="9"/>
      <c r="C82" s="9"/>
      <c r="D82" s="9"/>
      <c r="E82" s="9"/>
      <c r="F82" s="9"/>
      <c r="G82" s="9"/>
      <c r="H82" s="9"/>
      <c r="I82" s="9"/>
      <c r="J82" s="9"/>
      <c r="K82" s="9"/>
    </row>
    <row r="83" spans="1:11" ht="12.75" customHeight="1" x14ac:dyDescent="0.2">
      <c r="A83" s="33"/>
      <c r="B83" s="9"/>
      <c r="C83" s="9"/>
      <c r="D83" s="9"/>
      <c r="E83" s="9"/>
      <c r="F83" s="9"/>
      <c r="G83" s="9"/>
      <c r="H83" s="9"/>
      <c r="I83" s="9"/>
      <c r="J83" s="9"/>
      <c r="K83" s="9"/>
    </row>
    <row r="84" spans="1:11" ht="18" customHeight="1" x14ac:dyDescent="0.2">
      <c r="A84" s="27" t="s">
        <v>53</v>
      </c>
      <c r="B84" s="9"/>
      <c r="C84" s="9"/>
      <c r="D84" s="9"/>
      <c r="E84" s="9"/>
      <c r="F84" s="9"/>
      <c r="G84" s="9"/>
      <c r="H84" s="9"/>
      <c r="I84" s="9"/>
      <c r="J84" s="9"/>
      <c r="K84" s="9"/>
    </row>
    <row r="85" spans="1:11" ht="12.75" customHeight="1" x14ac:dyDescent="0.2">
      <c r="A85" s="26"/>
      <c r="B85" s="9"/>
      <c r="C85" s="9"/>
      <c r="D85" s="9"/>
      <c r="E85" s="9"/>
      <c r="F85" s="9"/>
      <c r="G85" s="9"/>
      <c r="H85" s="9"/>
      <c r="I85" s="9"/>
      <c r="J85" s="9"/>
      <c r="K85" s="9"/>
    </row>
    <row r="86" spans="1:11" ht="12.75" customHeight="1" x14ac:dyDescent="0.2">
      <c r="A86" s="34" t="s">
        <v>54</v>
      </c>
      <c r="B86" s="9"/>
      <c r="C86" s="9"/>
      <c r="D86" s="9"/>
      <c r="E86" s="9"/>
      <c r="F86" s="9"/>
      <c r="G86" s="9"/>
      <c r="H86" s="9"/>
      <c r="I86" s="9"/>
      <c r="J86" s="9"/>
      <c r="K86" s="9"/>
    </row>
    <row r="87" spans="1:11" ht="12.75" customHeight="1" x14ac:dyDescent="0.2">
      <c r="A87" s="29" t="s">
        <v>55</v>
      </c>
      <c r="B87" s="9"/>
      <c r="C87" s="9"/>
      <c r="D87" s="9"/>
      <c r="E87" s="9"/>
      <c r="F87" s="9"/>
      <c r="G87" s="9"/>
      <c r="H87" s="9"/>
      <c r="I87" s="9"/>
      <c r="J87" s="9"/>
      <c r="K87" s="9"/>
    </row>
    <row r="88" spans="1:11" ht="12.75" customHeight="1" x14ac:dyDescent="0.2">
      <c r="A88" s="30" t="s">
        <v>41</v>
      </c>
      <c r="B88" s="9"/>
      <c r="C88" s="9"/>
      <c r="D88" s="9"/>
      <c r="E88" s="9"/>
      <c r="F88" s="9"/>
      <c r="G88" s="9"/>
      <c r="H88" s="9"/>
      <c r="I88" s="9"/>
      <c r="J88" s="9"/>
      <c r="K88" s="9"/>
    </row>
    <row r="89" spans="1:11" ht="12.75" customHeight="1" x14ac:dyDescent="0.2">
      <c r="A89" s="29" t="s">
        <v>56</v>
      </c>
      <c r="B89" s="35"/>
      <c r="C89" s="9"/>
      <c r="D89" s="9"/>
      <c r="E89" s="9"/>
      <c r="F89" s="9"/>
      <c r="G89" s="9"/>
      <c r="H89" s="9"/>
      <c r="I89" s="9"/>
      <c r="J89" s="9"/>
      <c r="K89" s="9"/>
    </row>
    <row r="90" spans="1:11" ht="12.75" customHeight="1" x14ac:dyDescent="0.2">
      <c r="A90" s="29"/>
      <c r="B90" s="9"/>
      <c r="C90" s="9"/>
      <c r="D90" s="9"/>
      <c r="E90" s="9"/>
      <c r="F90" s="9"/>
      <c r="G90" s="9"/>
      <c r="H90" s="9"/>
      <c r="I90" s="9"/>
      <c r="J90" s="9"/>
      <c r="K90" s="9"/>
    </row>
    <row r="91" spans="1:11" ht="12.75" customHeight="1" x14ac:dyDescent="0.2">
      <c r="A91" s="34" t="s">
        <v>57</v>
      </c>
      <c r="B91" s="9"/>
      <c r="C91" s="9"/>
      <c r="D91" s="9"/>
      <c r="E91" s="9"/>
      <c r="F91" s="9"/>
      <c r="G91" s="9"/>
      <c r="H91" s="9"/>
      <c r="I91" s="9"/>
      <c r="J91" s="9"/>
      <c r="K91" s="9"/>
    </row>
    <row r="92" spans="1:11" ht="38.25" customHeight="1" x14ac:dyDescent="0.2">
      <c r="A92" s="29" t="s">
        <v>58</v>
      </c>
      <c r="B92" s="9"/>
      <c r="C92" s="9"/>
      <c r="D92" s="9"/>
      <c r="E92" s="9"/>
      <c r="F92" s="9"/>
      <c r="G92" s="9"/>
      <c r="H92" s="9"/>
      <c r="I92" s="9"/>
      <c r="J92" s="9"/>
      <c r="K92" s="9"/>
    </row>
    <row r="93" spans="1:11" ht="12.75" customHeight="1" x14ac:dyDescent="0.2">
      <c r="A93" s="30" t="s">
        <v>41</v>
      </c>
      <c r="B93" s="9"/>
      <c r="C93" s="9"/>
      <c r="D93" s="9"/>
      <c r="E93" s="9"/>
      <c r="F93" s="9"/>
      <c r="G93" s="9"/>
      <c r="H93" s="9"/>
      <c r="I93" s="9"/>
      <c r="J93" s="9"/>
      <c r="K93" s="9"/>
    </row>
    <row r="94" spans="1:11" ht="12.75" customHeight="1" x14ac:dyDescent="0.2">
      <c r="A94" s="29" t="s">
        <v>59</v>
      </c>
      <c r="B94" s="9"/>
      <c r="C94" s="9"/>
      <c r="D94" s="9"/>
      <c r="E94" s="9"/>
      <c r="F94" s="9"/>
      <c r="G94" s="9"/>
      <c r="H94" s="9"/>
      <c r="I94" s="9"/>
      <c r="J94" s="9"/>
      <c r="K94" s="9"/>
    </row>
    <row r="95" spans="1:11" ht="12.75" customHeight="1" x14ac:dyDescent="0.2">
      <c r="A95" s="29"/>
      <c r="B95" s="9"/>
      <c r="C95" s="9"/>
      <c r="D95" s="9"/>
      <c r="E95" s="9"/>
      <c r="F95" s="9"/>
      <c r="G95" s="9"/>
      <c r="H95" s="9"/>
      <c r="I95" s="9"/>
      <c r="J95" s="9"/>
      <c r="K95" s="9"/>
    </row>
    <row r="96" spans="1:11" ht="12.75" customHeight="1" x14ac:dyDescent="0.2">
      <c r="A96" s="34" t="s">
        <v>60</v>
      </c>
      <c r="B96" s="9"/>
      <c r="C96" s="9"/>
      <c r="D96" s="9"/>
      <c r="E96" s="9"/>
      <c r="F96" s="9"/>
      <c r="G96" s="9"/>
      <c r="H96" s="9"/>
      <c r="I96" s="9"/>
      <c r="J96" s="9"/>
      <c r="K96" s="9"/>
    </row>
    <row r="97" spans="1:11" ht="51" customHeight="1" x14ac:dyDescent="0.2">
      <c r="A97" s="29" t="s">
        <v>61</v>
      </c>
      <c r="B97" s="9"/>
      <c r="C97" s="9"/>
      <c r="D97" s="9"/>
      <c r="E97" s="9"/>
      <c r="F97" s="9"/>
      <c r="G97" s="9"/>
      <c r="H97" s="9"/>
      <c r="I97" s="9"/>
      <c r="J97" s="9"/>
      <c r="K97" s="9"/>
    </row>
    <row r="98" spans="1:11" ht="12.75" customHeight="1" x14ac:dyDescent="0.2">
      <c r="A98" s="36"/>
      <c r="B98" s="9"/>
      <c r="C98" s="9"/>
      <c r="D98" s="9"/>
      <c r="E98" s="9"/>
      <c r="F98" s="9"/>
      <c r="G98" s="9"/>
      <c r="H98" s="9"/>
      <c r="I98" s="9"/>
      <c r="J98" s="9"/>
      <c r="K98" s="9"/>
    </row>
    <row r="99" spans="1:11" ht="12.75" customHeight="1" x14ac:dyDescent="0.2">
      <c r="A99" s="34" t="s">
        <v>62</v>
      </c>
      <c r="B99" s="9"/>
      <c r="C99" s="37"/>
      <c r="D99" s="9"/>
      <c r="E99" s="9"/>
      <c r="F99" s="9"/>
      <c r="G99" s="9"/>
      <c r="H99" s="9"/>
      <c r="I99" s="9"/>
      <c r="J99" s="9"/>
      <c r="K99" s="9"/>
    </row>
    <row r="100" spans="1:11" ht="25.5" customHeight="1" x14ac:dyDescent="0.2">
      <c r="A100" s="29" t="s">
        <v>63</v>
      </c>
      <c r="B100" s="9"/>
      <c r="C100" s="9"/>
      <c r="D100" s="9"/>
      <c r="E100" s="9"/>
      <c r="F100" s="9"/>
      <c r="G100" s="9"/>
      <c r="H100" s="9"/>
      <c r="I100" s="9"/>
      <c r="J100" s="9"/>
      <c r="K100" s="9"/>
    </row>
    <row r="101" spans="1:11" ht="25.5" customHeight="1" x14ac:dyDescent="0.2">
      <c r="A101" s="38" t="s">
        <v>64</v>
      </c>
      <c r="B101" s="9"/>
      <c r="C101" s="9"/>
      <c r="D101" s="9"/>
      <c r="E101" s="9"/>
      <c r="F101" s="9"/>
      <c r="G101" s="9"/>
      <c r="H101" s="9"/>
      <c r="I101" s="9"/>
      <c r="J101" s="9"/>
      <c r="K101" s="9"/>
    </row>
    <row r="102" spans="1:11" ht="25.5" customHeight="1" x14ac:dyDescent="0.2">
      <c r="A102" s="38" t="s">
        <v>65</v>
      </c>
      <c r="B102" s="9"/>
      <c r="C102" s="9"/>
      <c r="D102" s="9"/>
      <c r="E102" s="9"/>
      <c r="F102" s="9"/>
      <c r="G102" s="9"/>
      <c r="H102" s="9"/>
      <c r="I102" s="9"/>
      <c r="J102" s="9"/>
      <c r="K102" s="9"/>
    </row>
    <row r="103" spans="1:11" ht="12.75" customHeight="1" x14ac:dyDescent="0.2">
      <c r="A103" s="30" t="s">
        <v>41</v>
      </c>
      <c r="B103" s="9"/>
      <c r="C103" s="9"/>
      <c r="D103" s="9"/>
      <c r="E103" s="9"/>
      <c r="F103" s="9"/>
      <c r="G103" s="9"/>
      <c r="H103" s="9"/>
      <c r="I103" s="9"/>
      <c r="J103" s="9"/>
      <c r="K103" s="9"/>
    </row>
    <row r="104" spans="1:11" ht="12.75" customHeight="1" x14ac:dyDescent="0.2">
      <c r="A104" s="29" t="s">
        <v>66</v>
      </c>
      <c r="B104" s="9"/>
      <c r="C104" s="9"/>
      <c r="D104" s="9"/>
      <c r="E104" s="9"/>
      <c r="F104" s="9"/>
      <c r="G104" s="9"/>
      <c r="H104" s="9"/>
      <c r="I104" s="9"/>
      <c r="J104" s="9"/>
      <c r="K104" s="9"/>
    </row>
    <row r="105" spans="1:11" ht="12.75" customHeight="1" x14ac:dyDescent="0.2">
      <c r="A105" s="29" t="s">
        <v>67</v>
      </c>
      <c r="B105" s="9"/>
      <c r="C105" s="9"/>
      <c r="D105" s="9"/>
      <c r="E105" s="9"/>
      <c r="F105" s="9"/>
      <c r="G105" s="9"/>
      <c r="H105" s="9"/>
      <c r="I105" s="9"/>
      <c r="J105" s="9"/>
      <c r="K105" s="9"/>
    </row>
    <row r="106" spans="1:11" ht="12.75" customHeight="1" x14ac:dyDescent="0.2">
      <c r="A106" s="29" t="s">
        <v>68</v>
      </c>
      <c r="B106" s="9"/>
      <c r="C106" s="9"/>
      <c r="D106" s="9"/>
      <c r="E106" s="9"/>
      <c r="F106" s="9"/>
      <c r="G106" s="9"/>
      <c r="H106" s="9"/>
      <c r="I106" s="9"/>
      <c r="J106" s="9"/>
      <c r="K106" s="9"/>
    </row>
    <row r="107" spans="1:11" ht="12.75" customHeight="1" x14ac:dyDescent="0.2">
      <c r="A107" s="29"/>
      <c r="B107" s="9"/>
      <c r="C107" s="9"/>
      <c r="D107" s="9"/>
      <c r="E107" s="9"/>
      <c r="F107" s="9"/>
      <c r="G107" s="9"/>
      <c r="H107" s="9"/>
      <c r="I107" s="9"/>
      <c r="J107" s="9"/>
      <c r="K107" s="9"/>
    </row>
    <row r="108" spans="1:11" ht="12.75" customHeight="1" x14ac:dyDescent="0.2">
      <c r="A108" s="34" t="s">
        <v>69</v>
      </c>
      <c r="B108" s="9"/>
      <c r="C108" s="9"/>
      <c r="D108" s="9"/>
      <c r="E108" s="9"/>
      <c r="F108" s="9"/>
      <c r="G108" s="9"/>
      <c r="H108" s="9"/>
      <c r="I108" s="9"/>
      <c r="J108" s="9"/>
      <c r="K108" s="9"/>
    </row>
    <row r="109" spans="1:11" ht="12.75" customHeight="1" x14ac:dyDescent="0.2">
      <c r="A109" s="29" t="s">
        <v>70</v>
      </c>
      <c r="B109" s="9"/>
      <c r="C109" s="9"/>
      <c r="D109" s="9"/>
      <c r="E109" s="9"/>
      <c r="F109" s="9"/>
      <c r="G109" s="9"/>
      <c r="H109" s="9"/>
      <c r="I109" s="9"/>
      <c r="J109" s="9"/>
      <c r="K109" s="9"/>
    </row>
    <row r="110" spans="1:11" ht="12.75" customHeight="1" x14ac:dyDescent="0.2">
      <c r="A110" s="29" t="s">
        <v>71</v>
      </c>
      <c r="B110" s="9"/>
      <c r="C110" s="9"/>
      <c r="D110" s="9"/>
      <c r="E110" s="9"/>
      <c r="F110" s="9"/>
      <c r="G110" s="9"/>
      <c r="H110" s="9"/>
      <c r="I110" s="9"/>
      <c r="J110" s="9"/>
      <c r="K110" s="9"/>
    </row>
    <row r="111" spans="1:11" ht="56.25" customHeight="1" x14ac:dyDescent="0.2">
      <c r="A111" s="29" t="s">
        <v>72</v>
      </c>
      <c r="B111" s="9"/>
      <c r="C111" s="9"/>
      <c r="D111" s="9"/>
      <c r="E111" s="9"/>
      <c r="F111" s="9"/>
      <c r="G111" s="9"/>
      <c r="H111" s="9"/>
      <c r="I111" s="9"/>
      <c r="J111" s="9"/>
      <c r="K111" s="9"/>
    </row>
    <row r="112" spans="1:11" ht="38.25" customHeight="1" x14ac:dyDescent="0.2">
      <c r="A112" s="29" t="s">
        <v>73</v>
      </c>
      <c r="B112" s="9"/>
      <c r="C112" s="9"/>
      <c r="D112" s="9"/>
      <c r="E112" s="9"/>
      <c r="F112" s="9"/>
      <c r="G112" s="9"/>
      <c r="H112" s="9"/>
      <c r="I112" s="9"/>
      <c r="J112" s="9"/>
      <c r="K112" s="9"/>
    </row>
    <row r="113" spans="1:11" ht="12.75" customHeight="1" x14ac:dyDescent="0.2">
      <c r="A113" s="29"/>
      <c r="B113" s="9"/>
      <c r="C113" s="9"/>
      <c r="D113" s="9"/>
      <c r="E113" s="9"/>
      <c r="F113" s="9"/>
      <c r="G113" s="9"/>
      <c r="H113" s="9"/>
      <c r="I113" s="9"/>
      <c r="J113" s="9"/>
      <c r="K113" s="9"/>
    </row>
    <row r="114" spans="1:11" ht="12.75" customHeight="1" x14ac:dyDescent="0.2">
      <c r="A114" s="34" t="s">
        <v>74</v>
      </c>
      <c r="B114" s="9"/>
      <c r="C114" s="9"/>
      <c r="D114" s="9"/>
      <c r="E114" s="9"/>
      <c r="F114" s="9"/>
      <c r="G114" s="9"/>
      <c r="H114" s="9"/>
      <c r="I114" s="9"/>
      <c r="J114" s="9"/>
      <c r="K114" s="9"/>
    </row>
    <row r="115" spans="1:11" ht="38.25" customHeight="1" x14ac:dyDescent="0.2">
      <c r="A115" s="29" t="s">
        <v>75</v>
      </c>
      <c r="B115" s="9"/>
      <c r="C115" s="9"/>
      <c r="D115" s="9"/>
      <c r="E115" s="9"/>
      <c r="F115" s="9"/>
      <c r="G115" s="9"/>
      <c r="H115" s="9"/>
      <c r="I115" s="9"/>
      <c r="J115" s="9"/>
      <c r="K115" s="9"/>
    </row>
    <row r="116" spans="1:11" ht="38.25" customHeight="1" x14ac:dyDescent="0.2">
      <c r="A116" s="29" t="s">
        <v>76</v>
      </c>
      <c r="B116" s="9"/>
      <c r="C116" s="9"/>
      <c r="D116" s="9"/>
      <c r="E116" s="9"/>
      <c r="F116" s="9"/>
      <c r="G116" s="9"/>
      <c r="H116" s="9"/>
      <c r="I116" s="9"/>
      <c r="J116" s="9"/>
      <c r="K116" s="9"/>
    </row>
    <row r="117" spans="1:11" ht="12.75" customHeight="1" x14ac:dyDescent="0.2">
      <c r="A117" s="9"/>
      <c r="B117" s="9"/>
      <c r="C117" s="9"/>
      <c r="D117" s="9" t="s">
        <v>77</v>
      </c>
      <c r="E117" s="9"/>
      <c r="F117" s="9"/>
      <c r="G117" s="9"/>
      <c r="H117" s="9"/>
      <c r="I117" s="9"/>
      <c r="J117" s="9"/>
      <c r="K117" s="9"/>
    </row>
    <row r="118" spans="1:11" ht="38.25" customHeight="1" x14ac:dyDescent="0.2">
      <c r="A118" s="29" t="s">
        <v>78</v>
      </c>
      <c r="B118" s="9"/>
      <c r="C118" s="9"/>
      <c r="D118" s="9"/>
      <c r="E118" s="9"/>
      <c r="F118" s="9"/>
      <c r="G118" s="9"/>
      <c r="H118" s="9"/>
      <c r="I118" s="9"/>
      <c r="J118" s="9"/>
      <c r="K118" s="9"/>
    </row>
    <row r="119" spans="1:11" ht="39.75" customHeight="1" x14ac:dyDescent="0.2">
      <c r="A119" s="39" t="s">
        <v>79</v>
      </c>
      <c r="B119" s="9"/>
      <c r="C119" s="9"/>
      <c r="D119" s="9"/>
      <c r="E119" s="9"/>
      <c r="F119" s="9"/>
      <c r="G119" s="9"/>
      <c r="H119" s="9"/>
      <c r="I119" s="9"/>
      <c r="J119" s="9"/>
      <c r="K119" s="9"/>
    </row>
    <row r="120" spans="1:11" ht="167.25" customHeight="1" x14ac:dyDescent="0.2">
      <c r="A120" s="39" t="s">
        <v>80</v>
      </c>
      <c r="B120" s="9"/>
      <c r="C120" s="9"/>
      <c r="D120" s="9"/>
      <c r="E120" s="9"/>
      <c r="F120" s="9"/>
      <c r="G120" s="9"/>
      <c r="H120" s="9"/>
      <c r="I120" s="9"/>
      <c r="J120" s="9"/>
      <c r="K120" s="9"/>
    </row>
    <row r="121" spans="1:11" ht="39.75" customHeight="1" x14ac:dyDescent="0.2">
      <c r="A121" s="39" t="s">
        <v>81</v>
      </c>
      <c r="B121" s="12"/>
      <c r="C121" s="9"/>
      <c r="D121" s="9"/>
      <c r="E121" s="9"/>
      <c r="F121" s="9"/>
      <c r="G121" s="9"/>
      <c r="H121" s="9"/>
      <c r="I121" s="9"/>
      <c r="J121" s="9"/>
      <c r="K121" s="9"/>
    </row>
    <row r="122" spans="1:11" ht="12.75" customHeight="1" x14ac:dyDescent="0.2">
      <c r="A122" s="39"/>
      <c r="B122" s="9"/>
      <c r="C122" s="9"/>
      <c r="D122" s="9"/>
      <c r="E122" s="9"/>
      <c r="F122" s="9"/>
      <c r="G122" s="9"/>
      <c r="H122" s="9"/>
      <c r="I122" s="9"/>
      <c r="J122" s="9"/>
      <c r="K122" s="9"/>
    </row>
    <row r="123" spans="1:11" ht="12.75" customHeight="1" x14ac:dyDescent="0.2">
      <c r="A123" s="34" t="s">
        <v>82</v>
      </c>
      <c r="B123" s="9"/>
      <c r="C123" s="9"/>
      <c r="D123" s="9"/>
      <c r="E123" s="9"/>
      <c r="F123" s="9"/>
      <c r="G123" s="9"/>
      <c r="H123" s="9"/>
      <c r="I123" s="9"/>
      <c r="J123" s="9"/>
      <c r="K123" s="9"/>
    </row>
    <row r="124" spans="1:11" ht="25.5" customHeight="1" x14ac:dyDescent="0.2">
      <c r="A124" s="29" t="s">
        <v>83</v>
      </c>
      <c r="B124" s="9"/>
      <c r="C124" s="9"/>
      <c r="D124" s="9"/>
      <c r="E124" s="9"/>
      <c r="F124" s="9"/>
      <c r="G124" s="9"/>
      <c r="H124" s="9"/>
      <c r="I124" s="9"/>
      <c r="J124" s="9"/>
      <c r="K124" s="9"/>
    </row>
    <row r="125" spans="1:11" ht="12.75" customHeight="1" x14ac:dyDescent="0.2">
      <c r="A125" s="29"/>
      <c r="B125" s="9"/>
      <c r="C125" s="9"/>
      <c r="D125" s="9"/>
      <c r="E125" s="9"/>
      <c r="F125" s="9"/>
      <c r="G125" s="9"/>
      <c r="H125" s="9"/>
      <c r="I125" s="9"/>
      <c r="J125" s="9"/>
      <c r="K125" s="9"/>
    </row>
    <row r="126" spans="1:11" ht="12.75" customHeight="1" x14ac:dyDescent="0.2">
      <c r="A126" s="34" t="s">
        <v>84</v>
      </c>
      <c r="B126" s="9"/>
      <c r="C126" s="9"/>
      <c r="D126" s="9"/>
      <c r="E126" s="9"/>
      <c r="F126" s="9"/>
      <c r="G126" s="9"/>
      <c r="H126" s="9"/>
      <c r="I126" s="9"/>
      <c r="J126" s="9"/>
      <c r="K126" s="9"/>
    </row>
    <row r="127" spans="1:11" ht="12.75" customHeight="1" x14ac:dyDescent="0.2">
      <c r="A127" s="29" t="s">
        <v>85</v>
      </c>
      <c r="B127" s="9"/>
      <c r="C127" s="9"/>
      <c r="D127" s="9"/>
      <c r="E127" s="9"/>
      <c r="F127" s="9"/>
      <c r="G127" s="9"/>
      <c r="H127" s="9"/>
      <c r="I127" s="9"/>
      <c r="J127" s="9"/>
      <c r="K127" s="9"/>
    </row>
    <row r="128" spans="1:11" ht="12.75" customHeight="1" x14ac:dyDescent="0.2">
      <c r="A128" s="29" t="s">
        <v>86</v>
      </c>
      <c r="B128" s="9"/>
      <c r="C128" s="9"/>
      <c r="D128" s="9"/>
      <c r="E128" s="9"/>
      <c r="F128" s="9"/>
      <c r="G128" s="9"/>
      <c r="H128" s="9"/>
      <c r="I128" s="9"/>
      <c r="J128" s="9"/>
      <c r="K128" s="9"/>
    </row>
    <row r="129" spans="1:11" ht="25.5" customHeight="1" x14ac:dyDescent="0.2">
      <c r="A129" s="29" t="s">
        <v>87</v>
      </c>
      <c r="B129" s="9"/>
      <c r="C129" s="9"/>
      <c r="D129" s="9"/>
      <c r="E129" s="9"/>
      <c r="F129" s="9"/>
      <c r="G129" s="9"/>
      <c r="H129" s="9"/>
      <c r="I129" s="9"/>
      <c r="J129" s="9"/>
      <c r="K129" s="9"/>
    </row>
    <row r="130" spans="1:11" ht="12.75" customHeight="1" x14ac:dyDescent="0.2">
      <c r="A130" s="29" t="s">
        <v>88</v>
      </c>
      <c r="B130" s="9"/>
      <c r="C130" s="9"/>
      <c r="D130" s="9"/>
      <c r="E130" s="9"/>
      <c r="F130" s="9"/>
      <c r="G130" s="9"/>
      <c r="H130" s="9"/>
      <c r="I130" s="9"/>
      <c r="J130" s="9"/>
      <c r="K130" s="9"/>
    </row>
    <row r="131" spans="1:11" ht="25.5" customHeight="1" x14ac:dyDescent="0.2">
      <c r="A131" s="29" t="s">
        <v>89</v>
      </c>
      <c r="B131" s="9"/>
      <c r="C131" s="9"/>
      <c r="D131" s="9"/>
      <c r="E131" s="9"/>
      <c r="F131" s="9"/>
      <c r="G131" s="9"/>
      <c r="H131" s="9"/>
      <c r="I131" s="9"/>
      <c r="J131" s="9"/>
      <c r="K131" s="9"/>
    </row>
    <row r="132" spans="1:11" ht="38.25" customHeight="1" x14ac:dyDescent="0.2">
      <c r="A132" s="29" t="s">
        <v>90</v>
      </c>
      <c r="B132" s="9"/>
      <c r="C132" s="9"/>
      <c r="D132" s="9"/>
      <c r="E132" s="9"/>
      <c r="F132" s="9"/>
      <c r="G132" s="9"/>
      <c r="H132" s="9"/>
      <c r="I132" s="9"/>
      <c r="J132" s="9"/>
      <c r="K132" s="9"/>
    </row>
    <row r="133" spans="1:11" ht="25.5" customHeight="1" x14ac:dyDescent="0.2">
      <c r="A133" s="29" t="s">
        <v>91</v>
      </c>
      <c r="B133" s="9"/>
      <c r="C133" s="9"/>
      <c r="D133" s="9"/>
      <c r="E133" s="9"/>
      <c r="F133" s="9"/>
      <c r="G133" s="9"/>
      <c r="H133" s="9"/>
      <c r="I133" s="9"/>
      <c r="J133" s="9"/>
      <c r="K133" s="9"/>
    </row>
    <row r="134" spans="1:11" ht="12.75" customHeight="1" x14ac:dyDescent="0.2">
      <c r="A134" s="30" t="s">
        <v>41</v>
      </c>
      <c r="B134" s="9"/>
      <c r="C134" s="9"/>
      <c r="D134" s="9"/>
      <c r="E134" s="9"/>
      <c r="F134" s="9"/>
      <c r="G134" s="9"/>
      <c r="H134" s="9"/>
      <c r="I134" s="9"/>
      <c r="J134" s="9"/>
      <c r="K134" s="9"/>
    </row>
    <row r="135" spans="1:11" ht="12.75" customHeight="1" x14ac:dyDescent="0.2">
      <c r="A135" s="29" t="s">
        <v>92</v>
      </c>
      <c r="B135" s="9"/>
      <c r="C135" s="9"/>
      <c r="D135" s="9"/>
      <c r="E135" s="9"/>
      <c r="F135" s="9"/>
      <c r="G135" s="9"/>
      <c r="H135" s="9"/>
      <c r="I135" s="9"/>
      <c r="J135" s="9"/>
      <c r="K135" s="9"/>
    </row>
    <row r="136" spans="1:11" ht="15.75" customHeight="1" x14ac:dyDescent="0.2">
      <c r="A136" s="29"/>
      <c r="B136" s="9"/>
      <c r="C136" s="9"/>
      <c r="D136" s="9"/>
      <c r="E136" s="9"/>
      <c r="F136" s="9"/>
      <c r="G136" s="9"/>
      <c r="H136" s="9"/>
      <c r="I136" s="9"/>
      <c r="J136" s="9"/>
      <c r="K136" s="9"/>
    </row>
    <row r="137" spans="1:11" ht="12.75" customHeight="1" x14ac:dyDescent="0.2">
      <c r="A137" s="34" t="s">
        <v>93</v>
      </c>
      <c r="B137" s="9"/>
      <c r="C137" s="9"/>
      <c r="D137" s="9"/>
      <c r="E137" s="9"/>
      <c r="F137" s="9"/>
      <c r="G137" s="9"/>
      <c r="H137" s="9"/>
      <c r="I137" s="9"/>
      <c r="J137" s="9"/>
      <c r="K137" s="9"/>
    </row>
    <row r="138" spans="1:11" ht="42" customHeight="1" x14ac:dyDescent="0.2">
      <c r="A138" s="29" t="s">
        <v>94</v>
      </c>
      <c r="B138" s="9"/>
      <c r="C138" s="9"/>
      <c r="D138" s="9"/>
      <c r="E138" s="9"/>
      <c r="F138" s="9"/>
      <c r="G138" s="9"/>
      <c r="H138" s="9"/>
      <c r="I138" s="9"/>
      <c r="J138" s="9"/>
      <c r="K138" s="9"/>
    </row>
    <row r="139" spans="1:11" ht="12.75" customHeight="1" x14ac:dyDescent="0.2">
      <c r="A139" s="26"/>
      <c r="B139" s="9"/>
      <c r="C139" s="9"/>
      <c r="D139" s="9"/>
      <c r="E139" s="9"/>
      <c r="F139" s="9"/>
      <c r="G139" s="9"/>
      <c r="H139" s="9"/>
      <c r="I139" s="9"/>
      <c r="J139" s="9"/>
      <c r="K139" s="9"/>
    </row>
    <row r="140" spans="1:11" ht="12.75" customHeight="1" x14ac:dyDescent="0.2">
      <c r="A140" s="34" t="s">
        <v>95</v>
      </c>
      <c r="B140" s="9"/>
      <c r="C140" s="9"/>
      <c r="D140" s="9"/>
      <c r="E140" s="9"/>
      <c r="F140" s="9"/>
      <c r="G140" s="9"/>
      <c r="H140" s="9"/>
      <c r="I140" s="9"/>
      <c r="J140" s="9"/>
      <c r="K140" s="9"/>
    </row>
    <row r="141" spans="1:11" ht="151.5" customHeight="1" x14ac:dyDescent="0.2">
      <c r="A141" s="29" t="s">
        <v>96</v>
      </c>
      <c r="B141" s="9"/>
      <c r="C141" s="9"/>
      <c r="D141" s="9"/>
      <c r="E141" s="9"/>
      <c r="F141" s="9"/>
      <c r="G141" s="9"/>
      <c r="H141" s="9"/>
      <c r="I141" s="9"/>
      <c r="J141" s="9"/>
      <c r="K141" s="9"/>
    </row>
    <row r="142" spans="1:11" ht="12.75" customHeight="1" x14ac:dyDescent="0.2">
      <c r="A142" s="26"/>
      <c r="B142" s="9"/>
      <c r="C142" s="9"/>
      <c r="D142" s="9"/>
      <c r="E142" s="9"/>
      <c r="F142" s="9"/>
      <c r="G142" s="9"/>
      <c r="H142" s="9"/>
      <c r="I142" s="9"/>
      <c r="J142" s="9"/>
      <c r="K142" s="9"/>
    </row>
    <row r="143" spans="1:11" ht="77.25" customHeight="1" x14ac:dyDescent="0.2">
      <c r="A143" s="40" t="s">
        <v>97</v>
      </c>
      <c r="B143" s="9"/>
      <c r="C143" s="9"/>
      <c r="D143" s="9"/>
      <c r="E143" s="9"/>
      <c r="F143" s="9"/>
      <c r="G143" s="9"/>
      <c r="H143" s="9"/>
      <c r="I143" s="9"/>
      <c r="J143" s="9"/>
      <c r="K143" s="9"/>
    </row>
    <row r="144" spans="1:11" ht="12.75" customHeight="1" x14ac:dyDescent="0.2">
      <c r="A144" s="26"/>
      <c r="B144" s="9"/>
      <c r="C144" s="9"/>
      <c r="D144" s="9"/>
      <c r="E144" s="9"/>
      <c r="F144" s="9"/>
      <c r="G144" s="9"/>
      <c r="H144" s="9"/>
      <c r="I144" s="9"/>
      <c r="J144" s="9"/>
      <c r="K144" s="9"/>
    </row>
    <row r="145" spans="1:11" ht="12.75" customHeight="1" x14ac:dyDescent="0.2">
      <c r="A145" s="26"/>
      <c r="B145" s="9"/>
      <c r="C145" s="9"/>
      <c r="D145" s="9"/>
      <c r="E145" s="9"/>
      <c r="F145" s="9"/>
      <c r="G145" s="9"/>
      <c r="H145" s="9"/>
      <c r="I145" s="9"/>
      <c r="J145" s="9"/>
      <c r="K145" s="9"/>
    </row>
    <row r="146" spans="1:11" ht="12.75" customHeight="1" x14ac:dyDescent="0.2">
      <c r="A146" s="26"/>
      <c r="B146" s="9"/>
      <c r="C146" s="9"/>
      <c r="D146" s="9"/>
      <c r="E146" s="9"/>
      <c r="F146" s="9"/>
      <c r="G146" s="9"/>
      <c r="H146" s="9"/>
      <c r="I146" s="9"/>
      <c r="J146" s="9"/>
      <c r="K146" s="9"/>
    </row>
    <row r="147" spans="1:11" ht="12.75" customHeight="1" x14ac:dyDescent="0.2">
      <c r="A147" s="26"/>
      <c r="B147" s="9"/>
      <c r="C147" s="9"/>
      <c r="D147" s="9"/>
      <c r="E147" s="9"/>
      <c r="F147" s="9"/>
      <c r="G147" s="9"/>
      <c r="H147" s="9"/>
      <c r="I147" s="9"/>
      <c r="J147" s="9"/>
      <c r="K147" s="9"/>
    </row>
    <row r="148" spans="1:11" ht="12.75" customHeight="1" x14ac:dyDescent="0.2">
      <c r="A148" s="33"/>
      <c r="B148" s="9"/>
      <c r="C148" s="9"/>
      <c r="D148" s="9"/>
      <c r="E148" s="9"/>
      <c r="F148" s="9"/>
      <c r="G148" s="9"/>
      <c r="H148" s="9"/>
      <c r="I148" s="9"/>
      <c r="J148" s="9"/>
      <c r="K148" s="9"/>
    </row>
  </sheetData>
  <mergeCells count="4">
    <mergeCell ref="C21:D21"/>
    <mergeCell ref="C1:D1"/>
    <mergeCell ref="C18:D18"/>
    <mergeCell ref="C19:D19"/>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100"/>
  <sheetViews>
    <sheetView workbookViewId="0">
      <selection activeCell="B16" sqref="B16"/>
    </sheetView>
  </sheetViews>
  <sheetFormatPr defaultColWidth="14.42578125" defaultRowHeight="15" customHeight="1" x14ac:dyDescent="0.2"/>
  <cols>
    <col min="1" max="1" width="18.42578125" customWidth="1"/>
    <col min="2" max="2" width="37" customWidth="1"/>
    <col min="3" max="3" width="37.7109375" customWidth="1"/>
    <col min="4" max="4" width="10.28515625" customWidth="1"/>
    <col min="5" max="5" width="37.7109375" customWidth="1"/>
    <col min="6" max="6" width="36.42578125" customWidth="1"/>
    <col min="7" max="7" width="9.140625" customWidth="1"/>
    <col min="8" max="8" width="7.5703125" customWidth="1"/>
    <col min="9" max="13" width="9.140625" customWidth="1"/>
    <col min="14" max="14" width="38.5703125" hidden="1" customWidth="1"/>
    <col min="15" max="16" width="9.140625" hidden="1" customWidth="1"/>
  </cols>
  <sheetData>
    <row r="1" spans="1:16" ht="37.5" customHeight="1" x14ac:dyDescent="0.2">
      <c r="A1" s="318" t="str">
        <f>Spolu!C3&amp;", "&amp;Spolu!C6</f>
        <v>Slovenský zväz psích záprahov, M.R.Štefánika 217, Vranov nad Topľou, 093 01</v>
      </c>
      <c r="B1" s="296"/>
      <c r="C1" s="297"/>
      <c r="D1" s="226"/>
      <c r="E1" s="226"/>
      <c r="F1" s="226"/>
      <c r="G1" s="226"/>
      <c r="H1" s="226"/>
      <c r="I1" s="226"/>
      <c r="J1" s="226"/>
      <c r="K1" s="226"/>
      <c r="L1" s="226"/>
      <c r="M1" s="226"/>
      <c r="N1" s="226" t="str">
        <f t="shared" ref="N1:N19" si="0">O1&amp;" - "&amp;P1</f>
        <v>a - príspevok uznaným športom</v>
      </c>
      <c r="O1" s="226" t="s">
        <v>378</v>
      </c>
      <c r="P1" s="226" t="s">
        <v>379</v>
      </c>
    </row>
    <row r="2" spans="1:16" x14ac:dyDescent="0.2">
      <c r="A2" s="227"/>
      <c r="B2" s="227"/>
      <c r="C2" s="227"/>
      <c r="D2" s="226"/>
      <c r="E2" s="226"/>
      <c r="F2" s="226"/>
      <c r="G2" s="226"/>
      <c r="H2" s="226"/>
      <c r="I2" s="226"/>
      <c r="J2" s="226"/>
      <c r="K2" s="226"/>
      <c r="L2" s="226"/>
      <c r="M2" s="226"/>
      <c r="N2" s="226" t="str">
        <f t="shared" si="0"/>
        <v>b - príspevok Slovenskému olympijskému a športovému výboru</v>
      </c>
      <c r="O2" s="226" t="s">
        <v>380</v>
      </c>
      <c r="P2" s="226" t="s">
        <v>381</v>
      </c>
    </row>
    <row r="3" spans="1:16" x14ac:dyDescent="0.2">
      <c r="A3" s="227"/>
      <c r="B3" s="227"/>
      <c r="C3" s="227"/>
      <c r="D3" s="226"/>
      <c r="E3" s="319" t="s">
        <v>2073</v>
      </c>
      <c r="F3" s="320"/>
      <c r="G3" s="226"/>
      <c r="H3" s="226"/>
      <c r="I3" s="226"/>
      <c r="J3" s="226"/>
      <c r="K3" s="226"/>
      <c r="L3" s="226"/>
      <c r="M3" s="226"/>
      <c r="N3" s="226" t="str">
        <f t="shared" si="0"/>
        <v>c - príspevok Slovenskému paralympijskému výboru</v>
      </c>
      <c r="O3" s="226" t="s">
        <v>382</v>
      </c>
      <c r="P3" s="226" t="s">
        <v>383</v>
      </c>
    </row>
    <row r="4" spans="1:16" ht="45.75" customHeight="1" x14ac:dyDescent="0.2">
      <c r="A4" s="227"/>
      <c r="B4" s="227"/>
      <c r="C4" s="227"/>
      <c r="D4" s="226"/>
      <c r="E4" s="321"/>
      <c r="F4" s="322"/>
      <c r="G4" s="226"/>
      <c r="H4" s="226"/>
      <c r="I4" s="226"/>
      <c r="J4" s="226"/>
      <c r="K4" s="226"/>
      <c r="L4" s="226"/>
      <c r="M4" s="226"/>
      <c r="N4" s="226" t="str">
        <f t="shared" si="0"/>
        <v>d - príspevok športovcom top tímu</v>
      </c>
      <c r="O4" s="226" t="s">
        <v>384</v>
      </c>
      <c r="P4" s="226" t="s">
        <v>385</v>
      </c>
    </row>
    <row r="5" spans="1:16" ht="30.75" customHeight="1" x14ac:dyDescent="0.2">
      <c r="A5" s="227"/>
      <c r="B5" s="227"/>
      <c r="C5" s="228" t="s">
        <v>2074</v>
      </c>
      <c r="D5" s="226"/>
      <c r="E5" s="226"/>
      <c r="F5" s="226"/>
      <c r="G5" s="226"/>
      <c r="H5" s="226"/>
      <c r="I5" s="226"/>
      <c r="J5" s="226"/>
      <c r="K5" s="226"/>
      <c r="L5" s="226"/>
      <c r="M5" s="226"/>
      <c r="N5" s="226" t="str">
        <f t="shared" si="0"/>
        <v>e - rozvoj športov, ktoré nie sú uznanými podľa zákona č. 440/2015 Z. z.</v>
      </c>
      <c r="O5" s="226" t="s">
        <v>386</v>
      </c>
      <c r="P5" s="226" t="s">
        <v>391</v>
      </c>
    </row>
    <row r="6" spans="1:16" x14ac:dyDescent="0.2">
      <c r="A6" s="227"/>
      <c r="B6" s="227"/>
      <c r="C6" s="228" t="s">
        <v>2075</v>
      </c>
      <c r="D6" s="226"/>
      <c r="E6" s="229" t="s">
        <v>2076</v>
      </c>
      <c r="F6" s="230">
        <v>45397</v>
      </c>
      <c r="G6" s="226"/>
      <c r="H6" s="226"/>
      <c r="I6" s="226"/>
      <c r="J6" s="226"/>
      <c r="K6" s="226"/>
      <c r="L6" s="226"/>
      <c r="M6" s="226"/>
      <c r="N6" s="226" t="str">
        <f t="shared" si="0"/>
        <v>f - organizovanie významných a tradičných športových podujatí na území SR v roku 2020</v>
      </c>
      <c r="O6" s="226" t="s">
        <v>388</v>
      </c>
      <c r="P6" s="226" t="s">
        <v>2077</v>
      </c>
    </row>
    <row r="7" spans="1:16" x14ac:dyDescent="0.2">
      <c r="A7" s="227"/>
      <c r="B7" s="227"/>
      <c r="C7" s="228" t="s">
        <v>2078</v>
      </c>
      <c r="D7" s="226"/>
      <c r="E7" s="229" t="s">
        <v>2079</v>
      </c>
      <c r="F7" s="231">
        <v>152.32</v>
      </c>
      <c r="G7" s="226"/>
      <c r="H7" s="226"/>
      <c r="I7" s="226"/>
      <c r="J7" s="226"/>
      <c r="K7" s="226"/>
      <c r="L7" s="226"/>
      <c r="M7" s="226"/>
      <c r="N7" s="226" t="str">
        <f t="shared" si="0"/>
        <v>g - projekty školského, univerzitného športu a športu pre všetkých</v>
      </c>
      <c r="O7" s="226" t="s">
        <v>390</v>
      </c>
      <c r="P7" s="226" t="s">
        <v>2080</v>
      </c>
    </row>
    <row r="8" spans="1:16" x14ac:dyDescent="0.2">
      <c r="A8" s="227"/>
      <c r="B8" s="227"/>
      <c r="C8" s="228" t="s">
        <v>2081</v>
      </c>
      <c r="D8" s="226"/>
      <c r="E8" s="229" t="s">
        <v>2082</v>
      </c>
      <c r="F8" s="232"/>
      <c r="G8" s="226"/>
      <c r="H8" s="226"/>
      <c r="I8" s="226"/>
      <c r="J8" s="226"/>
      <c r="K8" s="226"/>
      <c r="L8" s="226"/>
      <c r="M8" s="226"/>
      <c r="N8" s="226" t="str">
        <f t="shared" si="0"/>
        <v>h - podpora a rozvoj turistických a cykloturistických trás</v>
      </c>
      <c r="O8" s="226" t="s">
        <v>392</v>
      </c>
      <c r="P8" s="226" t="s">
        <v>393</v>
      </c>
    </row>
    <row r="9" spans="1:16" x14ac:dyDescent="0.2">
      <c r="A9" s="227"/>
      <c r="B9" s="227"/>
      <c r="C9" s="227"/>
      <c r="D9" s="226"/>
      <c r="E9" s="229" t="s">
        <v>2109</v>
      </c>
      <c r="F9" s="232" t="s">
        <v>2096</v>
      </c>
      <c r="G9" s="226"/>
      <c r="H9" s="226"/>
      <c r="I9" s="226"/>
      <c r="J9" s="226"/>
      <c r="K9" s="226"/>
      <c r="L9" s="226"/>
      <c r="M9" s="226"/>
      <c r="N9" s="226" t="str">
        <f t="shared" si="0"/>
        <v>i - finančné odmeny športovcom za výsledky dosiahnuté v roku 2019 a trénerom mládeže za dosiahnuté výsledky ich športovcov v roku 2019 a za celoživotnú prácu s mládežou</v>
      </c>
      <c r="O9" s="226" t="s">
        <v>394</v>
      </c>
      <c r="P9" s="226" t="s">
        <v>2084</v>
      </c>
    </row>
    <row r="10" spans="1:16" x14ac:dyDescent="0.2">
      <c r="A10" s="227"/>
      <c r="B10" s="227"/>
      <c r="C10" s="227"/>
      <c r="D10" s="226"/>
      <c r="E10" s="229" t="s">
        <v>2083</v>
      </c>
      <c r="F10" s="230">
        <v>45397</v>
      </c>
      <c r="G10" s="226"/>
      <c r="H10" s="226"/>
      <c r="I10" s="226"/>
      <c r="J10" s="226"/>
      <c r="K10" s="226"/>
      <c r="L10" s="226"/>
      <c r="M10" s="226"/>
      <c r="N10" s="226" t="str">
        <f t="shared" si="0"/>
        <v>j - projekty pre popularizáciu pohybových aktivít detí, mládeže a seniorov</v>
      </c>
      <c r="O10" s="226" t="s">
        <v>396</v>
      </c>
      <c r="P10" s="226" t="s">
        <v>2085</v>
      </c>
    </row>
    <row r="11" spans="1:16" x14ac:dyDescent="0.2">
      <c r="A11" s="227"/>
      <c r="B11" s="227"/>
      <c r="C11" s="227"/>
      <c r="D11" s="226"/>
      <c r="E11" s="226"/>
      <c r="F11" s="226"/>
      <c r="G11" s="226"/>
      <c r="H11" s="226"/>
      <c r="I11" s="226"/>
      <c r="J11" s="226"/>
      <c r="K11" s="226"/>
      <c r="L11" s="226"/>
      <c r="M11" s="226"/>
      <c r="N11" s="226" t="str">
        <f t="shared" si="0"/>
        <v>k - výstavba, modernizácia a rekonštrukcia športovej infraštruktúry národného významu</v>
      </c>
      <c r="O11" s="226" t="s">
        <v>398</v>
      </c>
      <c r="P11" s="226" t="s">
        <v>399</v>
      </c>
    </row>
    <row r="12" spans="1:16" ht="54.75" customHeight="1" x14ac:dyDescent="0.25">
      <c r="A12" s="323" t="s">
        <v>2110</v>
      </c>
      <c r="B12" s="282"/>
      <c r="C12" s="278"/>
      <c r="D12" s="228"/>
      <c r="E12" s="228"/>
      <c r="F12" s="248" t="s">
        <v>2111</v>
      </c>
      <c r="G12" s="228"/>
      <c r="H12" s="226"/>
      <c r="I12" s="226"/>
      <c r="J12" s="226"/>
      <c r="K12" s="226"/>
      <c r="L12" s="226"/>
      <c r="M12" s="226"/>
      <c r="N12" s="226" t="str">
        <f t="shared" si="0"/>
        <v>l - podpora zdravotne postihnutých športovcov</v>
      </c>
      <c r="O12" s="226" t="s">
        <v>400</v>
      </c>
      <c r="P12" s="226" t="s">
        <v>401</v>
      </c>
    </row>
    <row r="13" spans="1:16" ht="54.75" customHeight="1" x14ac:dyDescent="0.2">
      <c r="A13" s="324" t="str">
        <f>"Oznamujeme Vám, že dňa "&amp;TEXT(F6,"dd..mm.yyyy")&amp;" sme poukázali Ministerstvu školstva, vedy, výskumu a športu Slovenskej republiky nevyčerpané finančné prostriedky v sume "&amp;TEXT(F7,"### ### ###,00")&amp;" eur z príspevku/dotácie poskytnutého/poskytnutej na úlohy v oblasti športu v roku 2023. Finančné prostriedky vraciame z programu 026 Národný program rozvoja športu v SR."</f>
        <v>Oznamujeme Vám, že dňa 15.04.2024 sme poukázali Ministerstvu školstva, vedy, výskumu a športu Slovenskej republiky nevyčerpané finančné prostriedky v sume 152,32 eur z príspevku/dotácie poskytnutého/poskytnutej na úlohy v oblasti športu v roku 2023. Finančné prostriedky vraciame z programu 026 Národný program rozvoja športu v SR.</v>
      </c>
      <c r="B13" s="282"/>
      <c r="C13" s="278"/>
      <c r="D13" s="226"/>
      <c r="E13" s="226"/>
      <c r="F13" s="248" t="s">
        <v>2112</v>
      </c>
      <c r="G13" s="226"/>
      <c r="H13" s="226"/>
      <c r="I13" s="226"/>
      <c r="J13" s="226"/>
      <c r="K13" s="226"/>
      <c r="L13" s="226"/>
      <c r="M13" s="226"/>
      <c r="N13" s="226" t="str">
        <f t="shared" si="0"/>
        <v>m - plnenie úloh verejného záujmu v športe národnými športovými organizáciami</v>
      </c>
      <c r="O13" s="226" t="s">
        <v>402</v>
      </c>
      <c r="P13" s="226" t="s">
        <v>2087</v>
      </c>
    </row>
    <row r="14" spans="1:16" ht="33.75" customHeight="1" x14ac:dyDescent="0.2">
      <c r="A14" s="227" t="s">
        <v>2089</v>
      </c>
      <c r="B14" s="325" t="s">
        <v>2113</v>
      </c>
      <c r="C14" s="285"/>
      <c r="D14" s="226"/>
      <c r="E14" s="226"/>
      <c r="F14" s="248" t="s">
        <v>2114</v>
      </c>
      <c r="G14" s="226"/>
      <c r="H14" s="226"/>
      <c r="I14" s="226"/>
      <c r="J14" s="226"/>
      <c r="K14" s="226"/>
      <c r="L14" s="226"/>
      <c r="M14" s="226"/>
      <c r="N14" s="226" t="str">
        <f t="shared" si="0"/>
        <v xml:space="preserve">n - </v>
      </c>
      <c r="O14" s="226" t="s">
        <v>404</v>
      </c>
      <c r="P14" s="226"/>
    </row>
    <row r="15" spans="1:16" ht="33.75" customHeight="1" x14ac:dyDescent="0.2">
      <c r="A15" s="227" t="s">
        <v>2115</v>
      </c>
      <c r="B15" s="325" t="s">
        <v>2210</v>
      </c>
      <c r="C15" s="285"/>
      <c r="D15" s="226"/>
      <c r="E15" s="226"/>
      <c r="F15" s="327" t="s">
        <v>2116</v>
      </c>
      <c r="G15" s="226"/>
      <c r="H15" s="226"/>
      <c r="I15" s="226"/>
      <c r="J15" s="226"/>
      <c r="K15" s="226"/>
      <c r="L15" s="226"/>
      <c r="M15" s="226"/>
      <c r="N15" s="226" t="str">
        <f t="shared" si="0"/>
        <v xml:space="preserve">o - </v>
      </c>
      <c r="O15" s="226" t="s">
        <v>405</v>
      </c>
      <c r="P15" s="226"/>
    </row>
    <row r="16" spans="1:16" x14ac:dyDescent="0.2">
      <c r="A16" s="227" t="s">
        <v>2092</v>
      </c>
      <c r="B16" s="234" t="s">
        <v>2213</v>
      </c>
      <c r="C16" s="226"/>
      <c r="D16" s="226"/>
      <c r="E16" s="226"/>
      <c r="F16" s="328"/>
      <c r="G16" s="226"/>
      <c r="H16" s="226"/>
      <c r="I16" s="226"/>
      <c r="J16" s="226"/>
      <c r="K16" s="226"/>
      <c r="L16" s="226"/>
      <c r="M16" s="226"/>
      <c r="N16" s="226" t="str">
        <f t="shared" si="0"/>
        <v xml:space="preserve">p - </v>
      </c>
      <c r="O16" s="226" t="s">
        <v>406</v>
      </c>
      <c r="P16" s="226"/>
    </row>
    <row r="17" spans="1:16" ht="31.5" customHeight="1" x14ac:dyDescent="0.2">
      <c r="A17" s="227" t="s">
        <v>2095</v>
      </c>
      <c r="B17" s="234" t="str">
        <f t="shared" ref="B17" si="1">F9</f>
        <v>SK68 8180 0000 0070 0006 3900</v>
      </c>
      <c r="C17" s="226"/>
      <c r="D17" s="226"/>
      <c r="E17" s="226"/>
      <c r="F17" s="329"/>
      <c r="G17" s="226"/>
      <c r="H17" s="226"/>
      <c r="I17" s="226"/>
      <c r="J17" s="226"/>
      <c r="K17" s="226"/>
      <c r="L17" s="226"/>
      <c r="M17" s="226"/>
      <c r="N17" s="226" t="str">
        <f t="shared" si="0"/>
        <v xml:space="preserve">q - </v>
      </c>
      <c r="O17" s="226" t="s">
        <v>407</v>
      </c>
      <c r="P17" s="226"/>
    </row>
    <row r="18" spans="1:16" ht="15.75" customHeight="1" x14ac:dyDescent="0.2">
      <c r="A18" s="227"/>
      <c r="B18" s="241" t="s">
        <v>2117</v>
      </c>
      <c r="C18" s="238">
        <v>31</v>
      </c>
      <c r="D18" s="226"/>
      <c r="E18" s="226"/>
      <c r="F18" s="226"/>
      <c r="G18" s="226"/>
      <c r="H18" s="226"/>
      <c r="I18" s="226"/>
      <c r="J18" s="226"/>
      <c r="K18" s="226"/>
      <c r="L18" s="226"/>
      <c r="M18" s="226"/>
      <c r="N18" s="226" t="str">
        <f t="shared" si="0"/>
        <v xml:space="preserve">r - </v>
      </c>
      <c r="O18" s="226" t="s">
        <v>408</v>
      </c>
      <c r="P18" s="226"/>
    </row>
    <row r="19" spans="1:16" x14ac:dyDescent="0.2">
      <c r="A19" s="227"/>
      <c r="B19" s="241" t="s">
        <v>2099</v>
      </c>
      <c r="C19" s="242" t="str">
        <f>Spolu!C4</f>
        <v>37818058</v>
      </c>
      <c r="D19" s="226"/>
      <c r="E19" s="226"/>
      <c r="F19" s="235" t="s">
        <v>2093</v>
      </c>
      <c r="G19" s="249"/>
      <c r="H19" s="236"/>
      <c r="I19" s="226"/>
      <c r="J19" s="226"/>
      <c r="K19" s="226"/>
      <c r="L19" s="226"/>
      <c r="M19" s="226"/>
      <c r="N19" s="226" t="str">
        <f t="shared" si="0"/>
        <v xml:space="preserve"> - </v>
      </c>
      <c r="O19" s="226"/>
      <c r="P19" s="226"/>
    </row>
    <row r="20" spans="1:16" x14ac:dyDescent="0.2">
      <c r="A20" s="227" t="s">
        <v>440</v>
      </c>
      <c r="B20" s="243">
        <f>F6</f>
        <v>45397</v>
      </c>
      <c r="C20" s="226"/>
      <c r="D20" s="226"/>
      <c r="E20" s="226"/>
      <c r="F20" s="239" t="s">
        <v>2097</v>
      </c>
      <c r="G20" s="226" t="s">
        <v>2098</v>
      </c>
      <c r="H20" s="240"/>
      <c r="I20" s="226"/>
      <c r="J20" s="226"/>
      <c r="K20" s="226"/>
      <c r="L20" s="226"/>
      <c r="M20" s="226"/>
      <c r="N20" s="226"/>
      <c r="O20" s="226"/>
      <c r="P20" s="226"/>
    </row>
    <row r="21" spans="1:16" ht="15.75" customHeight="1" x14ac:dyDescent="0.2">
      <c r="A21" s="227"/>
      <c r="B21" s="226"/>
      <c r="C21" s="226"/>
      <c r="D21" s="226"/>
      <c r="E21" s="226"/>
      <c r="F21" s="239" t="s">
        <v>2100</v>
      </c>
      <c r="G21" s="226" t="s">
        <v>2101</v>
      </c>
      <c r="H21" s="240"/>
      <c r="I21" s="226"/>
      <c r="J21" s="226"/>
      <c r="K21" s="226"/>
      <c r="L21" s="226"/>
      <c r="M21" s="226"/>
      <c r="N21" s="226" t="str">
        <f t="shared" ref="N21:N25" si="2">O21&amp;" - "&amp;P21</f>
        <v>026 01 - Šport pre všetkých, školský a univerzitný šport</v>
      </c>
      <c r="O21" s="226" t="s">
        <v>356</v>
      </c>
      <c r="P21" s="226" t="s">
        <v>357</v>
      </c>
    </row>
    <row r="22" spans="1:16" ht="15.75" customHeight="1" x14ac:dyDescent="0.2">
      <c r="A22" s="226"/>
      <c r="B22" s="226"/>
      <c r="C22" s="227"/>
      <c r="D22" s="226"/>
      <c r="E22" s="226"/>
      <c r="F22" s="239" t="s">
        <v>2102</v>
      </c>
      <c r="G22" s="226" t="s">
        <v>2103</v>
      </c>
      <c r="H22" s="240"/>
      <c r="I22" s="226"/>
      <c r="J22" s="226"/>
      <c r="K22" s="226"/>
      <c r="L22" s="226"/>
      <c r="M22" s="226"/>
      <c r="N22" s="226" t="str">
        <f t="shared" si="2"/>
        <v>026 02 - Uznané športy</v>
      </c>
      <c r="O22" s="226" t="s">
        <v>358</v>
      </c>
      <c r="P22" s="226" t="s">
        <v>359</v>
      </c>
    </row>
    <row r="23" spans="1:16" ht="80.25" customHeight="1" x14ac:dyDescent="0.2">
      <c r="A23" s="227"/>
      <c r="B23" s="273" t="s">
        <v>2211</v>
      </c>
      <c r="C23" s="250"/>
      <c r="D23" s="226"/>
      <c r="E23" s="228"/>
      <c r="F23" s="244" t="s">
        <v>2104</v>
      </c>
      <c r="G23" s="251" t="s">
        <v>2105</v>
      </c>
      <c r="H23" s="245"/>
      <c r="I23" s="226"/>
      <c r="J23" s="226"/>
      <c r="K23" s="226"/>
      <c r="L23" s="226"/>
      <c r="M23" s="226"/>
      <c r="N23" s="226" t="str">
        <f t="shared" si="2"/>
        <v>026 03 - Národné športové projekty</v>
      </c>
      <c r="O23" s="226" t="s">
        <v>360</v>
      </c>
      <c r="P23" s="226" t="s">
        <v>361</v>
      </c>
    </row>
    <row r="24" spans="1:16" ht="39.75" customHeight="1" x14ac:dyDescent="0.2">
      <c r="A24" s="252"/>
      <c r="B24" s="326" t="s">
        <v>2106</v>
      </c>
      <c r="C24" s="278"/>
      <c r="D24" s="226"/>
      <c r="E24" s="226"/>
      <c r="F24" s="226"/>
      <c r="G24" s="226"/>
      <c r="H24" s="226"/>
      <c r="I24" s="226"/>
      <c r="J24" s="226"/>
      <c r="K24" s="226"/>
      <c r="L24" s="226"/>
      <c r="M24" s="226"/>
      <c r="N24" s="226" t="str">
        <f t="shared" si="2"/>
        <v>026 04 - Športová infraštruktúra</v>
      </c>
      <c r="O24" s="226" t="s">
        <v>362</v>
      </c>
      <c r="P24" s="226" t="s">
        <v>363</v>
      </c>
    </row>
    <row r="25" spans="1:16" ht="15.75" customHeight="1" x14ac:dyDescent="0.2">
      <c r="A25" s="227"/>
      <c r="B25" s="227"/>
      <c r="C25" s="227"/>
      <c r="D25" s="226"/>
      <c r="E25" s="226"/>
      <c r="F25" s="226"/>
      <c r="G25" s="226"/>
      <c r="H25" s="226"/>
      <c r="I25" s="226"/>
      <c r="J25" s="226"/>
      <c r="K25" s="226"/>
      <c r="L25" s="226"/>
      <c r="M25" s="226"/>
      <c r="N25" s="226" t="str">
        <f t="shared" si="2"/>
        <v>026 05 - Prierezové činnosti v športe</v>
      </c>
      <c r="O25" s="226" t="s">
        <v>364</v>
      </c>
      <c r="P25" s="226" t="s">
        <v>365</v>
      </c>
    </row>
    <row r="26" spans="1:16" ht="15.75" customHeight="1" x14ac:dyDescent="0.2">
      <c r="A26" s="227"/>
      <c r="B26" s="227"/>
      <c r="C26" s="227"/>
      <c r="D26" s="226"/>
      <c r="E26" s="226"/>
      <c r="F26" s="226"/>
      <c r="G26" s="226"/>
      <c r="H26" s="226"/>
      <c r="I26" s="226"/>
      <c r="J26" s="226"/>
      <c r="K26" s="226"/>
      <c r="L26" s="226"/>
      <c r="M26" s="226"/>
      <c r="N26" s="226"/>
      <c r="O26" s="226"/>
      <c r="P26" s="226"/>
    </row>
    <row r="27" spans="1:16" ht="15.75" customHeight="1" x14ac:dyDescent="0.2">
      <c r="A27" s="227"/>
      <c r="B27" s="227"/>
      <c r="C27" s="227"/>
      <c r="D27" s="226"/>
      <c r="E27" s="226"/>
      <c r="F27" s="226"/>
      <c r="G27" s="226"/>
      <c r="H27" s="226"/>
      <c r="I27" s="226"/>
      <c r="J27" s="226"/>
      <c r="K27" s="226"/>
      <c r="L27" s="226"/>
      <c r="M27" s="226"/>
      <c r="N27" s="226" t="s">
        <v>2107</v>
      </c>
      <c r="O27" s="226"/>
      <c r="P27" s="226"/>
    </row>
    <row r="28" spans="1:16" ht="15.75" customHeight="1" x14ac:dyDescent="0.2">
      <c r="A28" s="227"/>
      <c r="B28" s="227"/>
      <c r="C28" s="227"/>
      <c r="D28" s="226"/>
      <c r="E28" s="226"/>
      <c r="F28" s="226"/>
      <c r="G28" s="226"/>
      <c r="H28" s="226"/>
      <c r="I28" s="226"/>
      <c r="J28" s="226"/>
      <c r="K28" s="226"/>
      <c r="L28" s="226"/>
      <c r="M28" s="226"/>
      <c r="N28" s="226" t="s">
        <v>2096</v>
      </c>
      <c r="O28" s="226"/>
      <c r="P28" s="226"/>
    </row>
    <row r="29" spans="1:16" ht="15.75" customHeight="1" x14ac:dyDescent="0.2">
      <c r="A29" s="227"/>
      <c r="B29" s="227"/>
      <c r="C29" s="227"/>
      <c r="D29" s="226"/>
      <c r="E29" s="226"/>
      <c r="F29" s="226"/>
      <c r="G29" s="226"/>
      <c r="H29" s="226"/>
      <c r="I29" s="226"/>
      <c r="J29" s="226"/>
      <c r="K29" s="226"/>
      <c r="L29" s="226"/>
      <c r="M29" s="226"/>
      <c r="N29" s="226" t="s">
        <v>2118</v>
      </c>
      <c r="O29" s="226"/>
      <c r="P29" s="226"/>
    </row>
    <row r="30" spans="1:16" ht="15.75" customHeight="1" x14ac:dyDescent="0.2">
      <c r="A30" s="227"/>
      <c r="B30" s="227"/>
      <c r="C30" s="227"/>
      <c r="D30" s="226"/>
      <c r="E30" s="226"/>
      <c r="F30" s="226"/>
      <c r="G30" s="226"/>
      <c r="H30" s="226"/>
      <c r="I30" s="226"/>
      <c r="J30" s="226"/>
      <c r="K30" s="226"/>
      <c r="L30" s="226"/>
      <c r="M30" s="226"/>
      <c r="N30" s="226" t="s">
        <v>2108</v>
      </c>
      <c r="O30" s="226"/>
      <c r="P30" s="226"/>
    </row>
    <row r="31" spans="1:16" ht="15.75" customHeight="1" x14ac:dyDescent="0.2">
      <c r="A31" s="227"/>
      <c r="B31" s="227"/>
      <c r="C31" s="227"/>
      <c r="D31" s="226"/>
      <c r="E31" s="226"/>
      <c r="F31" s="226"/>
      <c r="G31" s="226"/>
      <c r="H31" s="226"/>
      <c r="I31" s="226"/>
      <c r="J31" s="226"/>
      <c r="K31" s="226"/>
      <c r="L31" s="226"/>
      <c r="M31" s="226"/>
      <c r="N31" s="226"/>
      <c r="O31" s="226"/>
      <c r="P31" s="226"/>
    </row>
    <row r="32" spans="1:16" ht="15.75" customHeight="1" x14ac:dyDescent="0.2">
      <c r="A32" s="227"/>
      <c r="B32" s="227"/>
      <c r="C32" s="227"/>
      <c r="D32" s="226"/>
      <c r="E32" s="226"/>
      <c r="F32" s="226"/>
      <c r="G32" s="226"/>
      <c r="H32" s="226"/>
      <c r="I32" s="226"/>
      <c r="J32" s="226"/>
      <c r="K32" s="226"/>
      <c r="L32" s="226"/>
      <c r="M32" s="226"/>
      <c r="N32" s="226"/>
      <c r="O32" s="226"/>
      <c r="P32" s="226"/>
    </row>
    <row r="33" spans="1:16" ht="15.75" customHeight="1" x14ac:dyDescent="0.2">
      <c r="A33" s="227"/>
      <c r="B33" s="227"/>
      <c r="C33" s="227"/>
      <c r="D33" s="226"/>
      <c r="E33" s="226"/>
      <c r="F33" s="226"/>
      <c r="G33" s="226"/>
      <c r="H33" s="226"/>
      <c r="I33" s="226"/>
      <c r="J33" s="226"/>
      <c r="K33" s="226"/>
      <c r="L33" s="226"/>
      <c r="M33" s="226"/>
      <c r="N33" s="226"/>
      <c r="O33" s="226"/>
      <c r="P33" s="226"/>
    </row>
    <row r="34" spans="1:16" ht="15.75" customHeight="1" x14ac:dyDescent="0.2">
      <c r="A34" s="227"/>
      <c r="B34" s="227"/>
      <c r="C34" s="227"/>
      <c r="D34" s="226"/>
      <c r="E34" s="226"/>
      <c r="F34" s="226"/>
      <c r="G34" s="226"/>
      <c r="H34" s="226"/>
      <c r="I34" s="226"/>
      <c r="J34" s="226"/>
      <c r="K34" s="226"/>
      <c r="L34" s="226"/>
      <c r="M34" s="226"/>
      <c r="N34" s="226"/>
      <c r="O34" s="226"/>
      <c r="P34" s="226"/>
    </row>
    <row r="35" spans="1:16" ht="15.75" customHeight="1" x14ac:dyDescent="0.2">
      <c r="A35" s="227"/>
      <c r="B35" s="227"/>
      <c r="C35" s="227"/>
      <c r="D35" s="226"/>
      <c r="E35" s="226"/>
      <c r="F35" s="226"/>
      <c r="G35" s="226"/>
      <c r="H35" s="226"/>
      <c r="I35" s="226"/>
      <c r="J35" s="226"/>
      <c r="K35" s="226"/>
      <c r="L35" s="226"/>
      <c r="M35" s="226"/>
      <c r="N35" s="226"/>
      <c r="O35" s="226"/>
      <c r="P35" s="226"/>
    </row>
    <row r="36" spans="1:16" ht="15.75" customHeight="1" x14ac:dyDescent="0.2">
      <c r="A36" s="227"/>
      <c r="B36" s="227"/>
      <c r="C36" s="227"/>
      <c r="D36" s="226"/>
      <c r="E36" s="226"/>
      <c r="F36" s="226"/>
      <c r="G36" s="226"/>
      <c r="H36" s="226"/>
      <c r="I36" s="226"/>
      <c r="J36" s="226"/>
      <c r="K36" s="226"/>
      <c r="L36" s="226"/>
      <c r="M36" s="226"/>
      <c r="N36" s="226"/>
      <c r="O36" s="226"/>
      <c r="P36" s="226"/>
    </row>
    <row r="37" spans="1:16" ht="15.75" customHeight="1" x14ac:dyDescent="0.2">
      <c r="A37" s="227"/>
      <c r="B37" s="227"/>
      <c r="C37" s="227"/>
      <c r="D37" s="226"/>
      <c r="E37" s="226"/>
      <c r="F37" s="226"/>
      <c r="G37" s="226"/>
      <c r="H37" s="226"/>
      <c r="I37" s="226"/>
      <c r="J37" s="226"/>
      <c r="K37" s="226"/>
      <c r="L37" s="226"/>
      <c r="M37" s="226"/>
      <c r="N37" s="226"/>
      <c r="O37" s="226"/>
      <c r="P37" s="226"/>
    </row>
    <row r="38" spans="1:16" ht="15.75" customHeight="1" x14ac:dyDescent="0.2">
      <c r="A38" s="227"/>
      <c r="B38" s="227"/>
      <c r="C38" s="227"/>
      <c r="D38" s="226"/>
      <c r="E38" s="226"/>
      <c r="F38" s="226"/>
      <c r="G38" s="226"/>
      <c r="H38" s="226"/>
      <c r="I38" s="226"/>
      <c r="J38" s="226"/>
      <c r="K38" s="226"/>
      <c r="L38" s="226"/>
      <c r="M38" s="226"/>
      <c r="N38" s="226"/>
      <c r="O38" s="226"/>
      <c r="P38" s="226"/>
    </row>
    <row r="39" spans="1:16" ht="15.75" customHeight="1" x14ac:dyDescent="0.2">
      <c r="A39" s="227"/>
      <c r="B39" s="227"/>
      <c r="C39" s="227"/>
      <c r="D39" s="226"/>
      <c r="E39" s="226"/>
      <c r="F39" s="226"/>
      <c r="G39" s="226"/>
      <c r="H39" s="226"/>
      <c r="I39" s="226"/>
      <c r="J39" s="226"/>
      <c r="K39" s="226"/>
      <c r="L39" s="226"/>
      <c r="M39" s="226"/>
      <c r="N39" s="226"/>
      <c r="O39" s="226"/>
      <c r="P39" s="226"/>
    </row>
    <row r="40" spans="1:16" ht="15.75" customHeight="1" x14ac:dyDescent="0.2">
      <c r="A40" s="227"/>
      <c r="B40" s="227"/>
      <c r="C40" s="227"/>
      <c r="D40" s="226"/>
      <c r="E40" s="226"/>
      <c r="F40" s="226"/>
      <c r="G40" s="226"/>
      <c r="H40" s="226"/>
      <c r="I40" s="226"/>
      <c r="J40" s="226"/>
      <c r="K40" s="226"/>
      <c r="L40" s="226"/>
      <c r="M40" s="226"/>
      <c r="N40" s="226"/>
      <c r="O40" s="226"/>
      <c r="P40" s="226"/>
    </row>
    <row r="41" spans="1:16" ht="15.75" customHeight="1" x14ac:dyDescent="0.2">
      <c r="A41" s="227"/>
      <c r="B41" s="227"/>
      <c r="C41" s="227"/>
      <c r="D41" s="226"/>
      <c r="E41" s="226"/>
      <c r="F41" s="226"/>
      <c r="G41" s="226"/>
      <c r="H41" s="226"/>
      <c r="I41" s="226"/>
      <c r="J41" s="226"/>
      <c r="K41" s="226"/>
      <c r="L41" s="226"/>
      <c r="M41" s="226"/>
      <c r="N41" s="226"/>
      <c r="O41" s="226"/>
      <c r="P41" s="226"/>
    </row>
    <row r="42" spans="1:16" ht="15.75" customHeight="1" x14ac:dyDescent="0.2">
      <c r="A42" s="227"/>
      <c r="B42" s="227"/>
      <c r="C42" s="227"/>
      <c r="D42" s="226"/>
      <c r="E42" s="226"/>
      <c r="F42" s="226"/>
      <c r="G42" s="226"/>
      <c r="H42" s="226"/>
      <c r="I42" s="226"/>
      <c r="J42" s="226"/>
      <c r="K42" s="226"/>
      <c r="L42" s="226"/>
      <c r="M42" s="226"/>
      <c r="N42" s="226"/>
      <c r="O42" s="226"/>
      <c r="P42" s="226"/>
    </row>
    <row r="43" spans="1:16" ht="15.75" customHeight="1" x14ac:dyDescent="0.2">
      <c r="A43" s="227"/>
      <c r="B43" s="227"/>
      <c r="C43" s="227"/>
      <c r="D43" s="226"/>
      <c r="E43" s="226"/>
      <c r="F43" s="226"/>
      <c r="G43" s="226"/>
      <c r="H43" s="226"/>
      <c r="I43" s="226"/>
      <c r="J43" s="226"/>
      <c r="K43" s="226"/>
      <c r="L43" s="226"/>
      <c r="M43" s="226"/>
      <c r="N43" s="226"/>
      <c r="O43" s="226"/>
      <c r="P43" s="226"/>
    </row>
    <row r="44" spans="1:16" ht="15.75" customHeight="1" x14ac:dyDescent="0.2">
      <c r="A44" s="227"/>
      <c r="B44" s="227"/>
      <c r="C44" s="227"/>
      <c r="D44" s="226"/>
      <c r="E44" s="226"/>
      <c r="F44" s="226"/>
      <c r="G44" s="226"/>
      <c r="H44" s="226"/>
      <c r="I44" s="226"/>
      <c r="J44" s="226"/>
      <c r="K44" s="226"/>
      <c r="L44" s="226"/>
      <c r="M44" s="226"/>
      <c r="N44" s="226"/>
      <c r="O44" s="226"/>
      <c r="P44" s="226"/>
    </row>
    <row r="45" spans="1:16" ht="15.75" customHeight="1" x14ac:dyDescent="0.2">
      <c r="A45" s="227"/>
      <c r="B45" s="227"/>
      <c r="C45" s="227"/>
      <c r="D45" s="226"/>
      <c r="E45" s="226"/>
      <c r="F45" s="226"/>
      <c r="G45" s="226"/>
      <c r="H45" s="226"/>
      <c r="I45" s="226"/>
      <c r="J45" s="226"/>
      <c r="K45" s="226"/>
      <c r="L45" s="226"/>
      <c r="M45" s="226"/>
      <c r="N45" s="226"/>
      <c r="O45" s="226"/>
      <c r="P45" s="226"/>
    </row>
    <row r="46" spans="1:16" ht="15.75" customHeight="1" x14ac:dyDescent="0.2">
      <c r="A46" s="227"/>
      <c r="B46" s="227"/>
      <c r="C46" s="227"/>
      <c r="D46" s="226"/>
      <c r="E46" s="226"/>
      <c r="F46" s="226"/>
      <c r="G46" s="226"/>
      <c r="H46" s="226"/>
      <c r="I46" s="226"/>
      <c r="J46" s="226"/>
      <c r="K46" s="226"/>
      <c r="L46" s="226"/>
      <c r="M46" s="226"/>
      <c r="N46" s="226"/>
      <c r="O46" s="226"/>
      <c r="P46" s="226"/>
    </row>
    <row r="47" spans="1:16" ht="15.75" customHeight="1" x14ac:dyDescent="0.2">
      <c r="A47" s="227"/>
      <c r="B47" s="227"/>
      <c r="C47" s="227"/>
      <c r="D47" s="226"/>
      <c r="E47" s="226"/>
      <c r="F47" s="226"/>
      <c r="G47" s="226"/>
      <c r="H47" s="226"/>
      <c r="I47" s="226"/>
      <c r="J47" s="226"/>
      <c r="K47" s="226"/>
      <c r="L47" s="226"/>
      <c r="M47" s="226"/>
      <c r="N47" s="226"/>
      <c r="O47" s="226"/>
      <c r="P47" s="226"/>
    </row>
    <row r="48" spans="1:16" ht="15.75" customHeight="1" x14ac:dyDescent="0.2">
      <c r="A48" s="227"/>
      <c r="B48" s="227"/>
      <c r="C48" s="227"/>
      <c r="D48" s="226"/>
      <c r="E48" s="226"/>
      <c r="F48" s="226"/>
      <c r="G48" s="226"/>
      <c r="H48" s="226"/>
      <c r="I48" s="226"/>
      <c r="J48" s="226"/>
      <c r="K48" s="226"/>
      <c r="L48" s="226"/>
      <c r="M48" s="226"/>
      <c r="N48" s="226"/>
      <c r="O48" s="226"/>
      <c r="P48" s="226"/>
    </row>
    <row r="49" spans="1:16" ht="15.75" customHeight="1" x14ac:dyDescent="0.2">
      <c r="A49" s="227"/>
      <c r="B49" s="227"/>
      <c r="C49" s="227"/>
      <c r="D49" s="226"/>
      <c r="E49" s="226"/>
      <c r="F49" s="226"/>
      <c r="G49" s="226"/>
      <c r="H49" s="226"/>
      <c r="I49" s="226"/>
      <c r="J49" s="226"/>
      <c r="K49" s="226"/>
      <c r="L49" s="226"/>
      <c r="M49" s="226"/>
      <c r="N49" s="226"/>
      <c r="O49" s="226"/>
      <c r="P49" s="226"/>
    </row>
    <row r="50" spans="1:16" ht="15.75" customHeight="1" x14ac:dyDescent="0.2">
      <c r="A50" s="227"/>
      <c r="B50" s="227"/>
      <c r="C50" s="227"/>
      <c r="D50" s="226"/>
      <c r="E50" s="226"/>
      <c r="F50" s="226"/>
      <c r="G50" s="226"/>
      <c r="H50" s="226"/>
      <c r="I50" s="226"/>
      <c r="J50" s="226"/>
      <c r="K50" s="226"/>
      <c r="L50" s="226"/>
      <c r="M50" s="226"/>
      <c r="N50" s="226"/>
      <c r="O50" s="226"/>
      <c r="P50" s="226"/>
    </row>
    <row r="51" spans="1:16" ht="15.75" customHeight="1" x14ac:dyDescent="0.2">
      <c r="A51" s="227"/>
      <c r="B51" s="227"/>
      <c r="C51" s="227"/>
      <c r="D51" s="226"/>
      <c r="E51" s="226"/>
      <c r="F51" s="226"/>
      <c r="G51" s="226"/>
      <c r="H51" s="226"/>
      <c r="I51" s="226"/>
      <c r="J51" s="226"/>
      <c r="K51" s="226"/>
      <c r="L51" s="226"/>
      <c r="M51" s="226"/>
      <c r="N51" s="226"/>
      <c r="O51" s="226"/>
      <c r="P51" s="226"/>
    </row>
    <row r="52" spans="1:16" ht="15.75" customHeight="1" x14ac:dyDescent="0.2">
      <c r="A52" s="227"/>
      <c r="B52" s="227"/>
      <c r="C52" s="227"/>
      <c r="D52" s="226"/>
      <c r="E52" s="226"/>
      <c r="F52" s="226"/>
      <c r="G52" s="226"/>
      <c r="H52" s="226"/>
      <c r="I52" s="226"/>
      <c r="J52" s="226"/>
      <c r="K52" s="226"/>
      <c r="L52" s="226"/>
      <c r="M52" s="226"/>
      <c r="N52" s="226"/>
      <c r="O52" s="226"/>
      <c r="P52" s="226"/>
    </row>
    <row r="53" spans="1:16" ht="15.75" customHeight="1" x14ac:dyDescent="0.2">
      <c r="A53" s="227"/>
      <c r="B53" s="227"/>
      <c r="C53" s="227"/>
      <c r="D53" s="226"/>
      <c r="E53" s="226"/>
      <c r="F53" s="226"/>
      <c r="G53" s="226"/>
      <c r="H53" s="226"/>
      <c r="I53" s="226"/>
      <c r="J53" s="226"/>
      <c r="K53" s="226"/>
      <c r="L53" s="226"/>
      <c r="M53" s="226"/>
      <c r="N53" s="226"/>
      <c r="O53" s="226"/>
      <c r="P53" s="226"/>
    </row>
    <row r="54" spans="1:16" ht="15.75" customHeight="1" x14ac:dyDescent="0.2">
      <c r="A54" s="227"/>
      <c r="B54" s="227"/>
      <c r="C54" s="227"/>
      <c r="D54" s="226"/>
      <c r="E54" s="226"/>
      <c r="F54" s="226"/>
      <c r="G54" s="226"/>
      <c r="H54" s="226"/>
      <c r="I54" s="226"/>
      <c r="J54" s="226"/>
      <c r="K54" s="226"/>
      <c r="L54" s="226"/>
      <c r="M54" s="226"/>
      <c r="N54" s="226"/>
      <c r="O54" s="226"/>
      <c r="P54" s="226"/>
    </row>
    <row r="55" spans="1:16" ht="15.75" customHeight="1" x14ac:dyDescent="0.2">
      <c r="A55" s="227"/>
      <c r="B55" s="227"/>
      <c r="C55" s="227"/>
      <c r="D55" s="226"/>
      <c r="E55" s="226"/>
      <c r="F55" s="226"/>
      <c r="G55" s="226"/>
      <c r="H55" s="226"/>
      <c r="I55" s="226"/>
      <c r="J55" s="226"/>
      <c r="K55" s="226"/>
      <c r="L55" s="226"/>
      <c r="M55" s="226"/>
      <c r="N55" s="226"/>
      <c r="O55" s="226"/>
      <c r="P55" s="226"/>
    </row>
    <row r="56" spans="1:16" ht="15.75" customHeight="1" x14ac:dyDescent="0.2">
      <c r="A56" s="227"/>
      <c r="B56" s="227"/>
      <c r="C56" s="227"/>
      <c r="D56" s="226"/>
      <c r="E56" s="226"/>
      <c r="F56" s="226"/>
      <c r="G56" s="226"/>
      <c r="H56" s="226"/>
      <c r="I56" s="226"/>
      <c r="J56" s="226"/>
      <c r="K56" s="226"/>
      <c r="L56" s="226"/>
      <c r="M56" s="226"/>
      <c r="N56" s="226"/>
      <c r="O56" s="226"/>
      <c r="P56" s="226"/>
    </row>
    <row r="57" spans="1:16" ht="15.75" customHeight="1" x14ac:dyDescent="0.2">
      <c r="A57" s="227"/>
      <c r="B57" s="227"/>
      <c r="C57" s="227"/>
      <c r="D57" s="226"/>
      <c r="E57" s="226"/>
      <c r="F57" s="226"/>
      <c r="G57" s="226"/>
      <c r="H57" s="226"/>
      <c r="I57" s="226"/>
      <c r="J57" s="226"/>
      <c r="K57" s="226"/>
      <c r="L57" s="226"/>
      <c r="M57" s="226"/>
      <c r="N57" s="226"/>
      <c r="O57" s="226"/>
      <c r="P57" s="226"/>
    </row>
    <row r="58" spans="1:16" ht="15.75" customHeight="1" x14ac:dyDescent="0.2">
      <c r="A58" s="227"/>
      <c r="B58" s="227"/>
      <c r="C58" s="227"/>
      <c r="D58" s="226"/>
      <c r="E58" s="226"/>
      <c r="F58" s="226"/>
      <c r="G58" s="226"/>
      <c r="H58" s="226"/>
      <c r="I58" s="226"/>
      <c r="J58" s="226"/>
      <c r="K58" s="226"/>
      <c r="L58" s="226"/>
      <c r="M58" s="226"/>
      <c r="N58" s="226"/>
      <c r="O58" s="226"/>
      <c r="P58" s="226"/>
    </row>
    <row r="59" spans="1:16" ht="15.75" customHeight="1" x14ac:dyDescent="0.2">
      <c r="A59" s="227"/>
      <c r="B59" s="227"/>
      <c r="C59" s="227"/>
      <c r="D59" s="226"/>
      <c r="E59" s="226"/>
      <c r="F59" s="226"/>
      <c r="G59" s="226"/>
      <c r="H59" s="226"/>
      <c r="I59" s="226"/>
      <c r="J59" s="226"/>
      <c r="K59" s="226"/>
      <c r="L59" s="226"/>
      <c r="M59" s="226"/>
      <c r="N59" s="226"/>
      <c r="O59" s="226"/>
      <c r="P59" s="226"/>
    </row>
    <row r="60" spans="1:16" ht="15.75" customHeight="1" x14ac:dyDescent="0.2">
      <c r="A60" s="227"/>
      <c r="B60" s="227"/>
      <c r="C60" s="227"/>
      <c r="D60" s="226"/>
      <c r="E60" s="226"/>
      <c r="F60" s="226"/>
      <c r="G60" s="226"/>
      <c r="H60" s="226"/>
      <c r="I60" s="226"/>
      <c r="J60" s="226"/>
      <c r="K60" s="226"/>
      <c r="L60" s="226"/>
      <c r="M60" s="226"/>
      <c r="N60" s="226"/>
      <c r="O60" s="226"/>
      <c r="P60" s="226"/>
    </row>
    <row r="61" spans="1:16" ht="15.75" customHeight="1" x14ac:dyDescent="0.2">
      <c r="A61" s="227"/>
      <c r="B61" s="227"/>
      <c r="C61" s="227"/>
      <c r="D61" s="226"/>
      <c r="E61" s="226"/>
      <c r="F61" s="226"/>
      <c r="G61" s="226"/>
      <c r="H61" s="226"/>
      <c r="I61" s="226"/>
      <c r="J61" s="226"/>
      <c r="K61" s="226"/>
      <c r="L61" s="226"/>
      <c r="M61" s="226"/>
      <c r="N61" s="226"/>
      <c r="O61" s="226"/>
      <c r="P61" s="226"/>
    </row>
    <row r="62" spans="1:16" ht="15.75" customHeight="1" x14ac:dyDescent="0.2">
      <c r="A62" s="227"/>
      <c r="B62" s="227"/>
      <c r="C62" s="227"/>
      <c r="D62" s="226"/>
      <c r="E62" s="226"/>
      <c r="F62" s="226"/>
      <c r="G62" s="226"/>
      <c r="H62" s="226"/>
      <c r="I62" s="226"/>
      <c r="J62" s="226"/>
      <c r="K62" s="226"/>
      <c r="L62" s="226"/>
      <c r="M62" s="226"/>
      <c r="N62" s="226"/>
      <c r="O62" s="226"/>
      <c r="P62" s="226"/>
    </row>
    <row r="63" spans="1:16" ht="15.75" customHeight="1" x14ac:dyDescent="0.2">
      <c r="A63" s="227"/>
      <c r="B63" s="227"/>
      <c r="C63" s="227"/>
      <c r="D63" s="226"/>
      <c r="E63" s="226"/>
      <c r="F63" s="226"/>
      <c r="G63" s="226"/>
      <c r="H63" s="226"/>
      <c r="I63" s="226"/>
      <c r="J63" s="226"/>
      <c r="K63" s="226"/>
      <c r="L63" s="226"/>
      <c r="M63" s="226"/>
      <c r="N63" s="226"/>
      <c r="O63" s="226"/>
      <c r="P63" s="226"/>
    </row>
    <row r="64" spans="1:16" ht="15.75" customHeight="1" x14ac:dyDescent="0.2">
      <c r="A64" s="227"/>
      <c r="B64" s="227"/>
      <c r="C64" s="227"/>
      <c r="D64" s="226"/>
      <c r="E64" s="226"/>
      <c r="F64" s="226"/>
      <c r="G64" s="226"/>
      <c r="H64" s="226"/>
      <c r="I64" s="226"/>
      <c r="J64" s="226"/>
      <c r="K64" s="226"/>
      <c r="L64" s="226"/>
      <c r="M64" s="226"/>
      <c r="N64" s="226"/>
      <c r="O64" s="226"/>
      <c r="P64" s="226"/>
    </row>
    <row r="65" spans="1:16" ht="15.75" customHeight="1" x14ac:dyDescent="0.2">
      <c r="A65" s="227"/>
      <c r="B65" s="227"/>
      <c r="C65" s="227"/>
      <c r="D65" s="226"/>
      <c r="E65" s="226"/>
      <c r="F65" s="226"/>
      <c r="G65" s="226"/>
      <c r="H65" s="226"/>
      <c r="I65" s="226"/>
      <c r="J65" s="226"/>
      <c r="K65" s="226"/>
      <c r="L65" s="226"/>
      <c r="M65" s="226"/>
      <c r="N65" s="226"/>
      <c r="O65" s="226"/>
      <c r="P65" s="226"/>
    </row>
    <row r="66" spans="1:16" ht="15.75" customHeight="1" x14ac:dyDescent="0.2">
      <c r="A66" s="227"/>
      <c r="B66" s="227"/>
      <c r="C66" s="227"/>
      <c r="D66" s="226"/>
      <c r="E66" s="226"/>
      <c r="F66" s="226"/>
      <c r="G66" s="226"/>
      <c r="H66" s="226"/>
      <c r="I66" s="226"/>
      <c r="J66" s="226"/>
      <c r="K66" s="226"/>
      <c r="L66" s="226"/>
      <c r="M66" s="226"/>
      <c r="N66" s="226"/>
      <c r="O66" s="226"/>
      <c r="P66" s="226"/>
    </row>
    <row r="67" spans="1:16" ht="15.75" customHeight="1" x14ac:dyDescent="0.2">
      <c r="A67" s="227"/>
      <c r="B67" s="227"/>
      <c r="C67" s="227"/>
      <c r="D67" s="226"/>
      <c r="E67" s="226"/>
      <c r="F67" s="226"/>
      <c r="G67" s="226"/>
      <c r="H67" s="226"/>
      <c r="I67" s="226"/>
      <c r="J67" s="226"/>
      <c r="K67" s="226"/>
      <c r="L67" s="226"/>
      <c r="M67" s="226"/>
      <c r="N67" s="226"/>
      <c r="O67" s="226"/>
      <c r="P67" s="226"/>
    </row>
    <row r="68" spans="1:16" ht="15.75" customHeight="1" x14ac:dyDescent="0.2">
      <c r="A68" s="227"/>
      <c r="B68" s="227"/>
      <c r="C68" s="227"/>
      <c r="D68" s="226"/>
      <c r="E68" s="226"/>
      <c r="F68" s="226"/>
      <c r="G68" s="226"/>
      <c r="H68" s="226"/>
      <c r="I68" s="226"/>
      <c r="J68" s="226"/>
      <c r="K68" s="226"/>
      <c r="L68" s="226"/>
      <c r="M68" s="226"/>
      <c r="N68" s="226"/>
      <c r="O68" s="226"/>
      <c r="P68" s="226"/>
    </row>
    <row r="69" spans="1:16" ht="15.75" customHeight="1" x14ac:dyDescent="0.2">
      <c r="A69" s="227"/>
      <c r="B69" s="227"/>
      <c r="C69" s="227"/>
      <c r="D69" s="226"/>
      <c r="E69" s="226"/>
      <c r="F69" s="226"/>
      <c r="G69" s="226"/>
      <c r="H69" s="226"/>
      <c r="I69" s="226"/>
      <c r="J69" s="226"/>
      <c r="K69" s="226"/>
      <c r="L69" s="226"/>
      <c r="M69" s="226"/>
      <c r="N69" s="226"/>
      <c r="O69" s="226"/>
      <c r="P69" s="226"/>
    </row>
    <row r="70" spans="1:16" ht="15.75" customHeight="1" x14ac:dyDescent="0.2">
      <c r="A70" s="227"/>
      <c r="B70" s="227"/>
      <c r="C70" s="227"/>
      <c r="D70" s="226"/>
      <c r="E70" s="226"/>
      <c r="F70" s="226"/>
      <c r="G70" s="226"/>
      <c r="H70" s="226"/>
      <c r="I70" s="226"/>
      <c r="J70" s="226"/>
      <c r="K70" s="226"/>
      <c r="L70" s="226"/>
      <c r="M70" s="226"/>
      <c r="N70" s="226"/>
      <c r="O70" s="226"/>
      <c r="P70" s="226"/>
    </row>
    <row r="71" spans="1:16" ht="15.75" customHeight="1" x14ac:dyDescent="0.2">
      <c r="A71" s="227"/>
      <c r="B71" s="227"/>
      <c r="C71" s="227"/>
      <c r="D71" s="226"/>
      <c r="E71" s="226"/>
      <c r="F71" s="226"/>
      <c r="G71" s="226"/>
      <c r="H71" s="226"/>
      <c r="I71" s="226"/>
      <c r="J71" s="226"/>
      <c r="K71" s="226"/>
      <c r="L71" s="226"/>
      <c r="M71" s="226"/>
      <c r="N71" s="226"/>
      <c r="O71" s="226"/>
      <c r="P71" s="226"/>
    </row>
    <row r="72" spans="1:16" ht="15.75" customHeight="1" x14ac:dyDescent="0.2">
      <c r="A72" s="227"/>
      <c r="B72" s="227"/>
      <c r="C72" s="227"/>
      <c r="D72" s="226"/>
      <c r="E72" s="226"/>
      <c r="F72" s="226"/>
      <c r="G72" s="226"/>
      <c r="H72" s="226"/>
      <c r="I72" s="226"/>
      <c r="J72" s="226"/>
      <c r="K72" s="226"/>
      <c r="L72" s="226"/>
      <c r="M72" s="226"/>
      <c r="N72" s="226"/>
      <c r="O72" s="226"/>
      <c r="P72" s="226"/>
    </row>
    <row r="73" spans="1:16" ht="15.75" customHeight="1" x14ac:dyDescent="0.2">
      <c r="A73" s="227"/>
      <c r="B73" s="227"/>
      <c r="C73" s="227"/>
      <c r="D73" s="226"/>
      <c r="E73" s="226"/>
      <c r="F73" s="226"/>
      <c r="G73" s="226"/>
      <c r="H73" s="226"/>
      <c r="I73" s="226"/>
      <c r="J73" s="226"/>
      <c r="K73" s="226"/>
      <c r="L73" s="226"/>
      <c r="M73" s="226"/>
      <c r="N73" s="226"/>
      <c r="O73" s="226"/>
      <c r="P73" s="226"/>
    </row>
    <row r="74" spans="1:16" ht="15.75" customHeight="1" x14ac:dyDescent="0.2">
      <c r="A74" s="227"/>
      <c r="B74" s="227"/>
      <c r="C74" s="227"/>
      <c r="D74" s="226"/>
      <c r="E74" s="226"/>
      <c r="F74" s="226"/>
      <c r="G74" s="226"/>
      <c r="H74" s="226"/>
      <c r="I74" s="226"/>
      <c r="J74" s="226"/>
      <c r="K74" s="226"/>
      <c r="L74" s="226"/>
      <c r="M74" s="226"/>
      <c r="N74" s="226"/>
      <c r="O74" s="226"/>
      <c r="P74" s="226"/>
    </row>
    <row r="75" spans="1:16" ht="15.75" customHeight="1" x14ac:dyDescent="0.2">
      <c r="A75" s="227"/>
      <c r="B75" s="227"/>
      <c r="C75" s="227"/>
      <c r="D75" s="226"/>
      <c r="E75" s="226"/>
      <c r="F75" s="226"/>
      <c r="G75" s="226"/>
      <c r="H75" s="226"/>
      <c r="I75" s="226"/>
      <c r="J75" s="226"/>
      <c r="K75" s="226"/>
      <c r="L75" s="226"/>
      <c r="M75" s="226"/>
      <c r="N75" s="226"/>
      <c r="O75" s="226"/>
      <c r="P75" s="226"/>
    </row>
    <row r="76" spans="1:16" ht="15.75" customHeight="1" x14ac:dyDescent="0.2">
      <c r="A76" s="227"/>
      <c r="B76" s="227"/>
      <c r="C76" s="227"/>
      <c r="D76" s="226"/>
      <c r="E76" s="226"/>
      <c r="F76" s="226"/>
      <c r="G76" s="226"/>
      <c r="H76" s="226"/>
      <c r="I76" s="226"/>
      <c r="J76" s="226"/>
      <c r="K76" s="226"/>
      <c r="L76" s="226"/>
      <c r="M76" s="226"/>
      <c r="N76" s="226"/>
      <c r="O76" s="226"/>
      <c r="P76" s="226"/>
    </row>
    <row r="77" spans="1:16" ht="15.75" customHeight="1" x14ac:dyDescent="0.2">
      <c r="A77" s="227"/>
      <c r="B77" s="227"/>
      <c r="C77" s="227"/>
      <c r="D77" s="226"/>
      <c r="E77" s="226"/>
      <c r="F77" s="226"/>
      <c r="G77" s="226"/>
      <c r="H77" s="226"/>
      <c r="I77" s="226"/>
      <c r="J77" s="226"/>
      <c r="K77" s="226"/>
      <c r="L77" s="226"/>
      <c r="M77" s="226"/>
      <c r="N77" s="226"/>
      <c r="O77" s="226"/>
      <c r="P77" s="226"/>
    </row>
    <row r="78" spans="1:16" ht="15.75" customHeight="1" x14ac:dyDescent="0.2">
      <c r="A78" s="227"/>
      <c r="B78" s="227"/>
      <c r="C78" s="227"/>
      <c r="D78" s="226"/>
      <c r="E78" s="226"/>
      <c r="F78" s="226"/>
      <c r="G78" s="226"/>
      <c r="H78" s="226"/>
      <c r="I78" s="226"/>
      <c r="J78" s="226"/>
      <c r="K78" s="226"/>
      <c r="L78" s="226"/>
      <c r="M78" s="226"/>
      <c r="N78" s="226"/>
      <c r="O78" s="226"/>
      <c r="P78" s="226"/>
    </row>
    <row r="79" spans="1:16" ht="15.75" customHeight="1" x14ac:dyDescent="0.2">
      <c r="A79" s="227"/>
      <c r="B79" s="227"/>
      <c r="C79" s="227"/>
      <c r="D79" s="226"/>
      <c r="E79" s="226"/>
      <c r="F79" s="226"/>
      <c r="G79" s="226"/>
      <c r="H79" s="226"/>
      <c r="I79" s="226"/>
      <c r="J79" s="226"/>
      <c r="K79" s="226"/>
      <c r="L79" s="226"/>
      <c r="M79" s="226"/>
      <c r="N79" s="226"/>
      <c r="O79" s="226"/>
      <c r="P79" s="226"/>
    </row>
    <row r="80" spans="1:16" ht="15.75" customHeight="1" x14ac:dyDescent="0.2">
      <c r="A80" s="227"/>
      <c r="B80" s="227"/>
      <c r="C80" s="227"/>
      <c r="D80" s="226"/>
      <c r="E80" s="226"/>
      <c r="F80" s="226"/>
      <c r="G80" s="226"/>
      <c r="H80" s="226"/>
      <c r="I80" s="226"/>
      <c r="J80" s="226"/>
      <c r="K80" s="226"/>
      <c r="L80" s="226"/>
      <c r="M80" s="226"/>
      <c r="N80" s="226"/>
      <c r="O80" s="226"/>
      <c r="P80" s="226"/>
    </row>
    <row r="81" spans="1:16" ht="15.75" customHeight="1" x14ac:dyDescent="0.2">
      <c r="A81" s="227"/>
      <c r="B81" s="227"/>
      <c r="C81" s="227"/>
      <c r="D81" s="226"/>
      <c r="E81" s="226"/>
      <c r="F81" s="226"/>
      <c r="G81" s="226"/>
      <c r="H81" s="226"/>
      <c r="I81" s="226"/>
      <c r="J81" s="226"/>
      <c r="K81" s="226"/>
      <c r="L81" s="226"/>
      <c r="M81" s="226"/>
      <c r="N81" s="226"/>
      <c r="O81" s="226"/>
      <c r="P81" s="226"/>
    </row>
    <row r="82" spans="1:16" ht="15.75" customHeight="1" x14ac:dyDescent="0.2">
      <c r="A82" s="227"/>
      <c r="B82" s="227"/>
      <c r="C82" s="227"/>
      <c r="D82" s="226"/>
      <c r="E82" s="226"/>
      <c r="F82" s="226"/>
      <c r="G82" s="226"/>
      <c r="H82" s="226"/>
      <c r="I82" s="226"/>
      <c r="J82" s="226"/>
      <c r="K82" s="226"/>
      <c r="L82" s="226"/>
      <c r="M82" s="226"/>
      <c r="N82" s="226"/>
      <c r="O82" s="226"/>
      <c r="P82" s="226"/>
    </row>
    <row r="83" spans="1:16" ht="15.75" customHeight="1" x14ac:dyDescent="0.2">
      <c r="A83" s="227"/>
      <c r="B83" s="227"/>
      <c r="C83" s="227"/>
      <c r="D83" s="226"/>
      <c r="E83" s="226"/>
      <c r="F83" s="226"/>
      <c r="G83" s="226"/>
      <c r="H83" s="226"/>
      <c r="I83" s="226"/>
      <c r="J83" s="226"/>
      <c r="K83" s="226"/>
      <c r="L83" s="226"/>
      <c r="M83" s="226"/>
      <c r="N83" s="226"/>
      <c r="O83" s="226"/>
      <c r="P83" s="226"/>
    </row>
    <row r="84" spans="1:16" ht="15.75" customHeight="1" x14ac:dyDescent="0.2">
      <c r="A84" s="227"/>
      <c r="B84" s="227"/>
      <c r="C84" s="227"/>
      <c r="D84" s="226"/>
      <c r="E84" s="226"/>
      <c r="F84" s="226"/>
      <c r="G84" s="226"/>
      <c r="H84" s="226"/>
      <c r="I84" s="226"/>
      <c r="J84" s="226"/>
      <c r="K84" s="226"/>
      <c r="L84" s="226"/>
      <c r="M84" s="226"/>
      <c r="N84" s="226"/>
      <c r="O84" s="226"/>
      <c r="P84" s="226"/>
    </row>
    <row r="85" spans="1:16" ht="15.75" customHeight="1" x14ac:dyDescent="0.2">
      <c r="A85" s="227"/>
      <c r="B85" s="227"/>
      <c r="C85" s="227"/>
      <c r="D85" s="226"/>
      <c r="E85" s="226"/>
      <c r="F85" s="226"/>
      <c r="G85" s="226"/>
      <c r="H85" s="226"/>
      <c r="I85" s="226"/>
      <c r="J85" s="226"/>
      <c r="K85" s="226"/>
      <c r="L85" s="226"/>
      <c r="M85" s="226"/>
      <c r="N85" s="226"/>
      <c r="O85" s="226"/>
      <c r="P85" s="226"/>
    </row>
    <row r="86" spans="1:16" ht="15.75" customHeight="1" x14ac:dyDescent="0.2">
      <c r="A86" s="227"/>
      <c r="B86" s="227"/>
      <c r="C86" s="227"/>
      <c r="D86" s="226"/>
      <c r="E86" s="226"/>
      <c r="F86" s="226"/>
      <c r="G86" s="226"/>
      <c r="H86" s="226"/>
      <c r="I86" s="226"/>
      <c r="J86" s="226"/>
      <c r="K86" s="226"/>
      <c r="L86" s="226"/>
      <c r="M86" s="226"/>
      <c r="N86" s="226"/>
      <c r="O86" s="226"/>
      <c r="P86" s="226"/>
    </row>
    <row r="87" spans="1:16" ht="15.75" customHeight="1" x14ac:dyDescent="0.2">
      <c r="A87" s="227"/>
      <c r="B87" s="227"/>
      <c r="C87" s="227"/>
      <c r="D87" s="226"/>
      <c r="E87" s="226"/>
      <c r="F87" s="226"/>
      <c r="G87" s="226"/>
      <c r="H87" s="226"/>
      <c r="I87" s="226"/>
      <c r="J87" s="226"/>
      <c r="K87" s="226"/>
      <c r="L87" s="226"/>
      <c r="M87" s="226"/>
      <c r="N87" s="226"/>
      <c r="O87" s="226"/>
      <c r="P87" s="226"/>
    </row>
    <row r="88" spans="1:16" ht="15.75" customHeight="1" x14ac:dyDescent="0.2">
      <c r="A88" s="227"/>
      <c r="B88" s="227"/>
      <c r="C88" s="227"/>
      <c r="D88" s="226"/>
      <c r="E88" s="226"/>
      <c r="F88" s="226"/>
      <c r="G88" s="226"/>
      <c r="H88" s="226"/>
      <c r="I88" s="226"/>
      <c r="J88" s="226"/>
      <c r="K88" s="226"/>
      <c r="L88" s="226"/>
      <c r="M88" s="226"/>
      <c r="N88" s="226"/>
      <c r="O88" s="226"/>
      <c r="P88" s="226"/>
    </row>
    <row r="89" spans="1:16" ht="15.75" customHeight="1" x14ac:dyDescent="0.2">
      <c r="A89" s="227"/>
      <c r="B89" s="227"/>
      <c r="C89" s="227"/>
      <c r="D89" s="226"/>
      <c r="E89" s="226"/>
      <c r="F89" s="226"/>
      <c r="G89" s="226"/>
      <c r="H89" s="226"/>
      <c r="I89" s="226"/>
      <c r="J89" s="226"/>
      <c r="K89" s="226"/>
      <c r="L89" s="226"/>
      <c r="M89" s="226"/>
      <c r="N89" s="226"/>
      <c r="O89" s="226"/>
      <c r="P89" s="226"/>
    </row>
    <row r="90" spans="1:16" ht="15.75" customHeight="1" x14ac:dyDescent="0.2">
      <c r="A90" s="227"/>
      <c r="B90" s="227"/>
      <c r="C90" s="227"/>
      <c r="D90" s="226"/>
      <c r="E90" s="226"/>
      <c r="F90" s="226"/>
      <c r="G90" s="226"/>
      <c r="H90" s="226"/>
      <c r="I90" s="226"/>
      <c r="J90" s="226"/>
      <c r="K90" s="226"/>
      <c r="L90" s="226"/>
      <c r="M90" s="226"/>
      <c r="N90" s="226"/>
      <c r="O90" s="226"/>
      <c r="P90" s="226"/>
    </row>
    <row r="91" spans="1:16" ht="15.75" customHeight="1" x14ac:dyDescent="0.2">
      <c r="A91" s="227"/>
      <c r="B91" s="227"/>
      <c r="C91" s="227"/>
      <c r="D91" s="226"/>
      <c r="E91" s="226"/>
      <c r="F91" s="226"/>
      <c r="G91" s="226"/>
      <c r="H91" s="226"/>
      <c r="I91" s="226"/>
      <c r="J91" s="226"/>
      <c r="K91" s="226"/>
      <c r="L91" s="226"/>
      <c r="M91" s="226"/>
      <c r="N91" s="226"/>
      <c r="O91" s="226"/>
      <c r="P91" s="226"/>
    </row>
    <row r="92" spans="1:16" ht="15.75" customHeight="1" x14ac:dyDescent="0.2">
      <c r="A92" s="227"/>
      <c r="B92" s="227"/>
      <c r="C92" s="227"/>
      <c r="D92" s="226"/>
      <c r="E92" s="226"/>
      <c r="F92" s="226"/>
      <c r="G92" s="226"/>
      <c r="H92" s="226"/>
      <c r="I92" s="226"/>
      <c r="J92" s="226"/>
      <c r="K92" s="226"/>
      <c r="L92" s="226"/>
      <c r="M92" s="226"/>
      <c r="N92" s="226"/>
      <c r="O92" s="226"/>
      <c r="P92" s="226"/>
    </row>
    <row r="93" spans="1:16" ht="15.75" customHeight="1" x14ac:dyDescent="0.2">
      <c r="A93" s="227"/>
      <c r="B93" s="227"/>
      <c r="C93" s="227"/>
      <c r="D93" s="226"/>
      <c r="E93" s="226"/>
      <c r="F93" s="226"/>
      <c r="G93" s="226"/>
      <c r="H93" s="226"/>
      <c r="I93" s="226"/>
      <c r="J93" s="226"/>
      <c r="K93" s="226"/>
      <c r="L93" s="226"/>
      <c r="M93" s="226"/>
      <c r="N93" s="226"/>
      <c r="O93" s="226"/>
      <c r="P93" s="226"/>
    </row>
    <row r="94" spans="1:16" ht="15.75" customHeight="1" x14ac:dyDescent="0.2">
      <c r="A94" s="227"/>
      <c r="B94" s="227"/>
      <c r="C94" s="227"/>
      <c r="D94" s="226"/>
      <c r="E94" s="226"/>
      <c r="F94" s="226"/>
      <c r="G94" s="226"/>
      <c r="H94" s="226"/>
      <c r="I94" s="226"/>
      <c r="J94" s="226"/>
      <c r="K94" s="226"/>
      <c r="L94" s="226"/>
      <c r="M94" s="226"/>
      <c r="N94" s="226"/>
      <c r="O94" s="226"/>
      <c r="P94" s="226"/>
    </row>
    <row r="95" spans="1:16" ht="15.75" customHeight="1" x14ac:dyDescent="0.2">
      <c r="A95" s="227"/>
      <c r="B95" s="227"/>
      <c r="C95" s="227"/>
      <c r="D95" s="226"/>
      <c r="E95" s="226"/>
      <c r="F95" s="226"/>
      <c r="G95" s="226"/>
      <c r="H95" s="226"/>
      <c r="I95" s="226"/>
      <c r="J95" s="226"/>
      <c r="K95" s="226"/>
      <c r="L95" s="226"/>
      <c r="M95" s="226"/>
      <c r="N95" s="226"/>
      <c r="O95" s="226"/>
      <c r="P95" s="226"/>
    </row>
    <row r="96" spans="1:16" ht="15.75" customHeight="1" x14ac:dyDescent="0.2">
      <c r="A96" s="227"/>
      <c r="B96" s="227"/>
      <c r="C96" s="227"/>
      <c r="D96" s="226"/>
      <c r="E96" s="226"/>
      <c r="F96" s="226"/>
      <c r="G96" s="226"/>
      <c r="H96" s="226"/>
      <c r="I96" s="226"/>
      <c r="J96" s="226"/>
      <c r="K96" s="226"/>
      <c r="L96" s="226"/>
      <c r="M96" s="226"/>
      <c r="N96" s="226"/>
      <c r="O96" s="226"/>
      <c r="P96" s="226"/>
    </row>
    <row r="97" spans="1:16" ht="15.75" customHeight="1" x14ac:dyDescent="0.2">
      <c r="A97" s="227"/>
      <c r="B97" s="227"/>
      <c r="C97" s="227"/>
      <c r="D97" s="226"/>
      <c r="E97" s="226"/>
      <c r="F97" s="226"/>
      <c r="G97" s="226"/>
      <c r="H97" s="226"/>
      <c r="I97" s="226"/>
      <c r="J97" s="226"/>
      <c r="K97" s="226"/>
      <c r="L97" s="226"/>
      <c r="M97" s="226"/>
      <c r="N97" s="226"/>
      <c r="O97" s="226"/>
      <c r="P97" s="226"/>
    </row>
    <row r="98" spans="1:16" ht="15.75" customHeight="1" x14ac:dyDescent="0.2">
      <c r="A98" s="227"/>
      <c r="B98" s="227"/>
      <c r="C98" s="227"/>
      <c r="D98" s="226"/>
      <c r="E98" s="226"/>
      <c r="F98" s="226"/>
      <c r="G98" s="226"/>
      <c r="H98" s="226"/>
      <c r="I98" s="226"/>
      <c r="J98" s="226"/>
      <c r="K98" s="226"/>
      <c r="L98" s="226"/>
      <c r="M98" s="226"/>
      <c r="N98" s="226"/>
      <c r="O98" s="226"/>
      <c r="P98" s="226"/>
    </row>
    <row r="99" spans="1:16" ht="15.75" customHeight="1" x14ac:dyDescent="0.2">
      <c r="A99" s="227"/>
      <c r="B99" s="227"/>
      <c r="C99" s="227"/>
      <c r="D99" s="226"/>
      <c r="E99" s="226"/>
      <c r="F99" s="226"/>
      <c r="G99" s="226"/>
      <c r="H99" s="226"/>
      <c r="I99" s="226"/>
      <c r="J99" s="226"/>
      <c r="K99" s="226"/>
      <c r="L99" s="226"/>
      <c r="M99" s="226"/>
      <c r="N99" s="226"/>
      <c r="O99" s="226"/>
      <c r="P99" s="226"/>
    </row>
    <row r="100" spans="1:16" ht="15.75" customHeight="1" x14ac:dyDescent="0.2">
      <c r="A100" s="227"/>
      <c r="B100" s="227"/>
      <c r="C100" s="227"/>
      <c r="D100" s="226"/>
      <c r="E100" s="226"/>
      <c r="F100" s="226"/>
      <c r="G100" s="226"/>
      <c r="H100" s="226"/>
      <c r="I100" s="226"/>
      <c r="J100" s="226"/>
      <c r="K100" s="226"/>
      <c r="L100" s="226"/>
      <c r="M100" s="226"/>
      <c r="N100" s="226"/>
      <c r="O100" s="226"/>
      <c r="P100" s="226"/>
    </row>
  </sheetData>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prompt=" - " sqref="B14" xr:uid="{00000000-0002-0000-0900-000000000000}">
      <formula1>$N$21:$N$25</formula1>
    </dataValidation>
    <dataValidation type="list" allowBlank="1" showInputMessage="1" showErrorMessage="1" prompt=" - " sqref="B15" xr:uid="{00000000-0002-0000-0900-000001000000}">
      <formula1>$N$1:$N$19</formula1>
    </dataValidation>
    <dataValidation type="list" allowBlank="1" showInputMessage="1" showErrorMessage="1" prompt=" - " sqref="F9" xr:uid="{00000000-0002-0000-0900-000002000000}">
      <formula1>$N$27:$N$30</formula1>
    </dataValidation>
  </dataValidations>
  <pageMargins left="0.7" right="0.7" top="0.75" bottom="0.75" header="0" footer="0"/>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89D66-4F5E-4F09-A393-EE010CD99C55}">
  <dimension ref="A1:P100"/>
  <sheetViews>
    <sheetView topLeftCell="A6" workbookViewId="0">
      <selection activeCell="B28" sqref="B28"/>
    </sheetView>
  </sheetViews>
  <sheetFormatPr defaultColWidth="14.42578125" defaultRowHeight="15" customHeight="1" x14ac:dyDescent="0.2"/>
  <cols>
    <col min="1" max="1" width="18.42578125" customWidth="1"/>
    <col min="2" max="2" width="37" customWidth="1"/>
    <col min="3" max="3" width="37.7109375" customWidth="1"/>
    <col min="4" max="4" width="10.28515625" customWidth="1"/>
    <col min="5" max="5" width="37.7109375" customWidth="1"/>
    <col min="6" max="6" width="36.42578125" customWidth="1"/>
    <col min="7" max="7" width="9.140625" customWidth="1"/>
    <col min="8" max="8" width="7.5703125" customWidth="1"/>
    <col min="9" max="13" width="9.140625" customWidth="1"/>
    <col min="14" max="14" width="38.5703125" hidden="1" customWidth="1"/>
    <col min="15" max="16" width="9.140625" hidden="1" customWidth="1"/>
  </cols>
  <sheetData>
    <row r="1" spans="1:16" ht="37.5" customHeight="1" x14ac:dyDescent="0.2">
      <c r="A1" s="318" t="str">
        <f>Spolu!C3&amp;", "&amp;Spolu!C6</f>
        <v>Slovenský zväz psích záprahov, M.R.Štefánika 217, Vranov nad Topľou, 093 01</v>
      </c>
      <c r="B1" s="296"/>
      <c r="C1" s="297"/>
      <c r="D1" s="226"/>
      <c r="E1" s="226"/>
      <c r="F1" s="226"/>
      <c r="G1" s="226"/>
      <c r="H1" s="226"/>
      <c r="I1" s="226"/>
      <c r="J1" s="226"/>
      <c r="K1" s="226"/>
      <c r="L1" s="226"/>
      <c r="M1" s="226"/>
      <c r="N1" s="226" t="str">
        <f t="shared" ref="N1:N19" si="0">O1&amp;" - "&amp;P1</f>
        <v>a - príspevok uznaným športom</v>
      </c>
      <c r="O1" s="226" t="s">
        <v>378</v>
      </c>
      <c r="P1" s="226" t="s">
        <v>379</v>
      </c>
    </row>
    <row r="2" spans="1:16" x14ac:dyDescent="0.2">
      <c r="A2" s="227"/>
      <c r="B2" s="227"/>
      <c r="C2" s="227"/>
      <c r="D2" s="226"/>
      <c r="E2" s="226"/>
      <c r="F2" s="226"/>
      <c r="G2" s="226"/>
      <c r="H2" s="226"/>
      <c r="I2" s="226"/>
      <c r="J2" s="226"/>
      <c r="K2" s="226"/>
      <c r="L2" s="226"/>
      <c r="M2" s="226"/>
      <c r="N2" s="226" t="str">
        <f t="shared" si="0"/>
        <v>b - príspevok Slovenskému olympijskému a športovému výboru</v>
      </c>
      <c r="O2" s="226" t="s">
        <v>380</v>
      </c>
      <c r="P2" s="226" t="s">
        <v>381</v>
      </c>
    </row>
    <row r="3" spans="1:16" x14ac:dyDescent="0.2">
      <c r="A3" s="227"/>
      <c r="B3" s="227"/>
      <c r="C3" s="227"/>
      <c r="D3" s="226"/>
      <c r="E3" s="319" t="s">
        <v>2073</v>
      </c>
      <c r="F3" s="320"/>
      <c r="G3" s="226"/>
      <c r="H3" s="226"/>
      <c r="I3" s="226"/>
      <c r="J3" s="226"/>
      <c r="K3" s="226"/>
      <c r="L3" s="226"/>
      <c r="M3" s="226"/>
      <c r="N3" s="226" t="str">
        <f t="shared" si="0"/>
        <v>c - príspevok Slovenskému paralympijskému výboru</v>
      </c>
      <c r="O3" s="226" t="s">
        <v>382</v>
      </c>
      <c r="P3" s="226" t="s">
        <v>383</v>
      </c>
    </row>
    <row r="4" spans="1:16" ht="45.75" customHeight="1" x14ac:dyDescent="0.2">
      <c r="A4" s="227"/>
      <c r="B4" s="227"/>
      <c r="C4" s="227"/>
      <c r="D4" s="226"/>
      <c r="E4" s="321"/>
      <c r="F4" s="322"/>
      <c r="G4" s="226"/>
      <c r="H4" s="226"/>
      <c r="I4" s="226"/>
      <c r="J4" s="226"/>
      <c r="K4" s="226"/>
      <c r="L4" s="226"/>
      <c r="M4" s="226"/>
      <c r="N4" s="226" t="str">
        <f t="shared" si="0"/>
        <v>d - príspevok športovcom top tímu</v>
      </c>
      <c r="O4" s="226" t="s">
        <v>384</v>
      </c>
      <c r="P4" s="226" t="s">
        <v>385</v>
      </c>
    </row>
    <row r="5" spans="1:16" ht="30.75" customHeight="1" x14ac:dyDescent="0.2">
      <c r="A5" s="227"/>
      <c r="B5" s="227"/>
      <c r="C5" s="228" t="s">
        <v>2074</v>
      </c>
      <c r="D5" s="226"/>
      <c r="E5" s="226"/>
      <c r="F5" s="226"/>
      <c r="G5" s="226"/>
      <c r="H5" s="226"/>
      <c r="I5" s="226"/>
      <c r="J5" s="226"/>
      <c r="K5" s="226"/>
      <c r="L5" s="226"/>
      <c r="M5" s="226"/>
      <c r="N5" s="226" t="str">
        <f t="shared" si="0"/>
        <v>e - rozvoj športov, ktoré nie sú uznanými podľa zákona č. 440/2015 Z. z.</v>
      </c>
      <c r="O5" s="226" t="s">
        <v>386</v>
      </c>
      <c r="P5" s="226" t="s">
        <v>391</v>
      </c>
    </row>
    <row r="6" spans="1:16" x14ac:dyDescent="0.2">
      <c r="A6" s="227"/>
      <c r="B6" s="227"/>
      <c r="C6" s="228" t="s">
        <v>2075</v>
      </c>
      <c r="D6" s="226"/>
      <c r="E6" s="229" t="s">
        <v>2076</v>
      </c>
      <c r="F6" s="230">
        <v>45397</v>
      </c>
      <c r="G6" s="226"/>
      <c r="H6" s="226"/>
      <c r="I6" s="226"/>
      <c r="J6" s="226"/>
      <c r="K6" s="226"/>
      <c r="L6" s="226"/>
      <c r="M6" s="226"/>
      <c r="N6" s="226" t="str">
        <f t="shared" si="0"/>
        <v>f - organizovanie významných a tradičných športových podujatí na území SR v roku 2020</v>
      </c>
      <c r="O6" s="226" t="s">
        <v>388</v>
      </c>
      <c r="P6" s="226" t="s">
        <v>2077</v>
      </c>
    </row>
    <row r="7" spans="1:16" x14ac:dyDescent="0.2">
      <c r="A7" s="227"/>
      <c r="B7" s="227"/>
      <c r="C7" s="228" t="s">
        <v>2078</v>
      </c>
      <c r="D7" s="226"/>
      <c r="E7" s="229" t="s">
        <v>2079</v>
      </c>
      <c r="F7" s="231">
        <v>102.56</v>
      </c>
      <c r="G7" s="226"/>
      <c r="H7" s="226"/>
      <c r="I7" s="226"/>
      <c r="J7" s="226"/>
      <c r="K7" s="226"/>
      <c r="L7" s="226"/>
      <c r="M7" s="226"/>
      <c r="N7" s="226" t="str">
        <f t="shared" si="0"/>
        <v>g - projekty školského, univerzitného športu a športu pre všetkých</v>
      </c>
      <c r="O7" s="226" t="s">
        <v>390</v>
      </c>
      <c r="P7" s="226" t="s">
        <v>2080</v>
      </c>
    </row>
    <row r="8" spans="1:16" x14ac:dyDescent="0.2">
      <c r="A8" s="227"/>
      <c r="B8" s="227"/>
      <c r="C8" s="228" t="s">
        <v>2081</v>
      </c>
      <c r="D8" s="226"/>
      <c r="E8" s="229" t="s">
        <v>2082</v>
      </c>
      <c r="F8" s="232"/>
      <c r="G8" s="226"/>
      <c r="H8" s="226"/>
      <c r="I8" s="226"/>
      <c r="J8" s="226"/>
      <c r="K8" s="226"/>
      <c r="L8" s="226"/>
      <c r="M8" s="226"/>
      <c r="N8" s="226" t="str">
        <f t="shared" si="0"/>
        <v>h - podpora a rozvoj turistických a cykloturistických trás</v>
      </c>
      <c r="O8" s="226" t="s">
        <v>392</v>
      </c>
      <c r="P8" s="226" t="s">
        <v>393</v>
      </c>
    </row>
    <row r="9" spans="1:16" x14ac:dyDescent="0.2">
      <c r="A9" s="227"/>
      <c r="B9" s="227"/>
      <c r="C9" s="227"/>
      <c r="D9" s="226"/>
      <c r="E9" s="229" t="s">
        <v>2109</v>
      </c>
      <c r="F9" s="232" t="s">
        <v>2096</v>
      </c>
      <c r="G9" s="226"/>
      <c r="H9" s="226"/>
      <c r="I9" s="226"/>
      <c r="J9" s="226"/>
      <c r="K9" s="226"/>
      <c r="L9" s="226"/>
      <c r="M9" s="226"/>
      <c r="N9" s="226" t="str">
        <f t="shared" si="0"/>
        <v>i - finančné odmeny športovcom za výsledky dosiahnuté v roku 2019 a trénerom mládeže za dosiahnuté výsledky ich športovcov v roku 2019 a za celoživotnú prácu s mládežou</v>
      </c>
      <c r="O9" s="226" t="s">
        <v>394</v>
      </c>
      <c r="P9" s="226" t="s">
        <v>2084</v>
      </c>
    </row>
    <row r="10" spans="1:16" x14ac:dyDescent="0.2">
      <c r="A10" s="227"/>
      <c r="B10" s="227"/>
      <c r="C10" s="227"/>
      <c r="D10" s="226"/>
      <c r="E10" s="229" t="s">
        <v>2083</v>
      </c>
      <c r="F10" s="230">
        <v>45397</v>
      </c>
      <c r="G10" s="226"/>
      <c r="H10" s="226"/>
      <c r="I10" s="226"/>
      <c r="J10" s="226"/>
      <c r="K10" s="226"/>
      <c r="L10" s="226"/>
      <c r="M10" s="226"/>
      <c r="N10" s="226" t="str">
        <f t="shared" si="0"/>
        <v>j - projekty pre popularizáciu pohybových aktivít detí, mládeže a seniorov</v>
      </c>
      <c r="O10" s="226" t="s">
        <v>396</v>
      </c>
      <c r="P10" s="226" t="s">
        <v>2085</v>
      </c>
    </row>
    <row r="11" spans="1:16" x14ac:dyDescent="0.2">
      <c r="A11" s="227"/>
      <c r="B11" s="227"/>
      <c r="C11" s="227"/>
      <c r="D11" s="226"/>
      <c r="E11" s="226"/>
      <c r="F11" s="226"/>
      <c r="G11" s="226"/>
      <c r="H11" s="226"/>
      <c r="I11" s="226"/>
      <c r="J11" s="226"/>
      <c r="K11" s="226"/>
      <c r="L11" s="226"/>
      <c r="M11" s="226"/>
      <c r="N11" s="226" t="str">
        <f t="shared" si="0"/>
        <v>k - výstavba, modernizácia a rekonštrukcia športovej infraštruktúry národného významu</v>
      </c>
      <c r="O11" s="226" t="s">
        <v>398</v>
      </c>
      <c r="P11" s="226" t="s">
        <v>399</v>
      </c>
    </row>
    <row r="12" spans="1:16" ht="54.75" customHeight="1" x14ac:dyDescent="0.25">
      <c r="A12" s="323" t="s">
        <v>2110</v>
      </c>
      <c r="B12" s="282"/>
      <c r="C12" s="278"/>
      <c r="D12" s="228"/>
      <c r="E12" s="228"/>
      <c r="F12" s="248" t="s">
        <v>2111</v>
      </c>
      <c r="G12" s="228"/>
      <c r="H12" s="226"/>
      <c r="I12" s="226"/>
      <c r="J12" s="226"/>
      <c r="K12" s="226"/>
      <c r="L12" s="226"/>
      <c r="M12" s="226"/>
      <c r="N12" s="226" t="str">
        <f t="shared" si="0"/>
        <v>l - podpora zdravotne postihnutých športovcov</v>
      </c>
      <c r="O12" s="226" t="s">
        <v>400</v>
      </c>
      <c r="P12" s="226" t="s">
        <v>401</v>
      </c>
    </row>
    <row r="13" spans="1:16" ht="54.75" customHeight="1" x14ac:dyDescent="0.2">
      <c r="A13" s="324" t="str">
        <f>"Oznamujeme Vám, že dňa "&amp;TEXT(F6,"dd..mm.yyyy")&amp;" sme poukázali Ministerstvu školstva, vedy, výskumu a športu Slovenskej republiky nevyčerpané finančné prostriedky v sume "&amp;TEXT(F7,"### ### ###,00")&amp;" eur z príspevku/dotácie poskytnutého/poskytnutej na úlohy v oblasti športu v roku 2023. Finančné prostriedky vraciame z programu 026 Národný program rozvoja športu v SR."</f>
        <v>Oznamujeme Vám, že dňa 15.04.2024 sme poukázali Ministerstvu školstva, vedy, výskumu a športu Slovenskej republiky nevyčerpané finančné prostriedky v sume 102,56 eur z príspevku/dotácie poskytnutého/poskytnutej na úlohy v oblasti športu v roku 2023. Finančné prostriedky vraciame z programu 026 Národný program rozvoja športu v SR.</v>
      </c>
      <c r="B13" s="282"/>
      <c r="C13" s="278"/>
      <c r="D13" s="226"/>
      <c r="E13" s="226"/>
      <c r="F13" s="248" t="s">
        <v>2112</v>
      </c>
      <c r="G13" s="226"/>
      <c r="H13" s="226"/>
      <c r="I13" s="226"/>
      <c r="J13" s="226"/>
      <c r="K13" s="226"/>
      <c r="L13" s="226"/>
      <c r="M13" s="226"/>
      <c r="N13" s="226" t="str">
        <f t="shared" si="0"/>
        <v>m - plnenie úloh verejného záujmu v športe národnými športovými organizáciami</v>
      </c>
      <c r="O13" s="226" t="s">
        <v>402</v>
      </c>
      <c r="P13" s="226" t="s">
        <v>2087</v>
      </c>
    </row>
    <row r="14" spans="1:16" ht="33.75" customHeight="1" x14ac:dyDescent="0.2">
      <c r="A14" s="227" t="s">
        <v>2089</v>
      </c>
      <c r="B14" s="325" t="s">
        <v>2113</v>
      </c>
      <c r="C14" s="285"/>
      <c r="D14" s="226"/>
      <c r="E14" s="226"/>
      <c r="F14" s="248" t="s">
        <v>2114</v>
      </c>
      <c r="G14" s="226"/>
      <c r="H14" s="226"/>
      <c r="I14" s="226"/>
      <c r="J14" s="226"/>
      <c r="K14" s="226"/>
      <c r="L14" s="226"/>
      <c r="M14" s="226"/>
      <c r="N14" s="226" t="str">
        <f t="shared" si="0"/>
        <v xml:space="preserve">n - </v>
      </c>
      <c r="O14" s="226" t="s">
        <v>404</v>
      </c>
      <c r="P14" s="226"/>
    </row>
    <row r="15" spans="1:16" ht="33.75" customHeight="1" x14ac:dyDescent="0.2">
      <c r="A15" s="227" t="s">
        <v>2115</v>
      </c>
      <c r="B15" s="325" t="s">
        <v>2212</v>
      </c>
      <c r="C15" s="285"/>
      <c r="D15" s="226"/>
      <c r="E15" s="226"/>
      <c r="F15" s="327" t="s">
        <v>2116</v>
      </c>
      <c r="G15" s="226"/>
      <c r="H15" s="226"/>
      <c r="I15" s="226"/>
      <c r="J15" s="226"/>
      <c r="K15" s="226"/>
      <c r="L15" s="226"/>
      <c r="M15" s="226"/>
      <c r="N15" s="226" t="str">
        <f t="shared" si="0"/>
        <v xml:space="preserve">o - </v>
      </c>
      <c r="O15" s="226" t="s">
        <v>405</v>
      </c>
      <c r="P15" s="226"/>
    </row>
    <row r="16" spans="1:16" x14ac:dyDescent="0.2">
      <c r="A16" s="227" t="s">
        <v>2092</v>
      </c>
      <c r="B16" s="234" t="s">
        <v>2213</v>
      </c>
      <c r="C16" s="226"/>
      <c r="D16" s="226"/>
      <c r="E16" s="226"/>
      <c r="F16" s="328"/>
      <c r="G16" s="226"/>
      <c r="H16" s="226"/>
      <c r="I16" s="226"/>
      <c r="J16" s="226"/>
      <c r="K16" s="226"/>
      <c r="L16" s="226"/>
      <c r="M16" s="226"/>
      <c r="N16" s="226" t="str">
        <f t="shared" si="0"/>
        <v xml:space="preserve">p - </v>
      </c>
      <c r="O16" s="226" t="s">
        <v>406</v>
      </c>
      <c r="P16" s="226"/>
    </row>
    <row r="17" spans="1:16" ht="31.5" customHeight="1" x14ac:dyDescent="0.2">
      <c r="A17" s="227" t="s">
        <v>2095</v>
      </c>
      <c r="B17" s="234" t="str">
        <f t="shared" ref="B17" si="1">F9</f>
        <v>SK68 8180 0000 0070 0006 3900</v>
      </c>
      <c r="C17" s="226"/>
      <c r="D17" s="226"/>
      <c r="E17" s="226"/>
      <c r="F17" s="329"/>
      <c r="G17" s="226"/>
      <c r="H17" s="226"/>
      <c r="I17" s="226"/>
      <c r="J17" s="226"/>
      <c r="K17" s="226"/>
      <c r="L17" s="226"/>
      <c r="M17" s="226"/>
      <c r="N17" s="226" t="str">
        <f t="shared" si="0"/>
        <v xml:space="preserve">q - </v>
      </c>
      <c r="O17" s="226" t="s">
        <v>407</v>
      </c>
      <c r="P17" s="226"/>
    </row>
    <row r="18" spans="1:16" ht="15.75" customHeight="1" thickBot="1" x14ac:dyDescent="0.25">
      <c r="A18" s="227"/>
      <c r="B18" s="241" t="s">
        <v>2117</v>
      </c>
      <c r="C18" s="238">
        <v>31</v>
      </c>
      <c r="D18" s="226"/>
      <c r="E18" s="226"/>
      <c r="F18" s="226"/>
      <c r="G18" s="226"/>
      <c r="H18" s="226"/>
      <c r="I18" s="226"/>
      <c r="J18" s="226"/>
      <c r="K18" s="226"/>
      <c r="L18" s="226"/>
      <c r="M18" s="226"/>
      <c r="N18" s="226" t="str">
        <f t="shared" si="0"/>
        <v xml:space="preserve">r - </v>
      </c>
      <c r="O18" s="226" t="s">
        <v>408</v>
      </c>
      <c r="P18" s="226"/>
    </row>
    <row r="19" spans="1:16" x14ac:dyDescent="0.2">
      <c r="A19" s="227"/>
      <c r="B19" s="241" t="s">
        <v>2099</v>
      </c>
      <c r="C19" s="242" t="str">
        <f>Spolu!C4</f>
        <v>37818058</v>
      </c>
      <c r="D19" s="226"/>
      <c r="E19" s="226"/>
      <c r="F19" s="235" t="s">
        <v>2093</v>
      </c>
      <c r="G19" s="249"/>
      <c r="H19" s="236"/>
      <c r="I19" s="226"/>
      <c r="J19" s="226"/>
      <c r="K19" s="226"/>
      <c r="L19" s="226"/>
      <c r="M19" s="226"/>
      <c r="N19" s="226" t="str">
        <f t="shared" si="0"/>
        <v xml:space="preserve"> - </v>
      </c>
      <c r="O19" s="226"/>
      <c r="P19" s="226"/>
    </row>
    <row r="20" spans="1:16" x14ac:dyDescent="0.2">
      <c r="A20" s="227" t="s">
        <v>440</v>
      </c>
      <c r="B20" s="243">
        <f>F6</f>
        <v>45397</v>
      </c>
      <c r="C20" s="226"/>
      <c r="D20" s="226"/>
      <c r="E20" s="226"/>
      <c r="F20" s="239" t="s">
        <v>2097</v>
      </c>
      <c r="G20" s="226" t="s">
        <v>2098</v>
      </c>
      <c r="H20" s="240"/>
      <c r="I20" s="226"/>
      <c r="J20" s="226"/>
      <c r="K20" s="226"/>
      <c r="L20" s="226"/>
      <c r="M20" s="226"/>
      <c r="N20" s="226"/>
      <c r="O20" s="226"/>
      <c r="P20" s="226"/>
    </row>
    <row r="21" spans="1:16" ht="15.75" customHeight="1" x14ac:dyDescent="0.2">
      <c r="A21" s="227"/>
      <c r="B21" s="226"/>
      <c r="C21" s="226"/>
      <c r="D21" s="226"/>
      <c r="E21" s="226"/>
      <c r="F21" s="239" t="s">
        <v>2100</v>
      </c>
      <c r="G21" s="226" t="s">
        <v>2101</v>
      </c>
      <c r="H21" s="240"/>
      <c r="I21" s="226"/>
      <c r="J21" s="226"/>
      <c r="K21" s="226"/>
      <c r="L21" s="226"/>
      <c r="M21" s="226"/>
      <c r="N21" s="226" t="str">
        <f t="shared" ref="N21:N25" si="2">O21&amp;" - "&amp;P21</f>
        <v>026 01 - Šport pre všetkých, školský a univerzitný šport</v>
      </c>
      <c r="O21" s="226" t="s">
        <v>356</v>
      </c>
      <c r="P21" s="226" t="s">
        <v>357</v>
      </c>
    </row>
    <row r="22" spans="1:16" ht="15.75" customHeight="1" x14ac:dyDescent="0.2">
      <c r="A22" s="226"/>
      <c r="B22" s="226"/>
      <c r="C22" s="227"/>
      <c r="D22" s="226"/>
      <c r="E22" s="226"/>
      <c r="F22" s="239" t="s">
        <v>2102</v>
      </c>
      <c r="G22" s="226" t="s">
        <v>2103</v>
      </c>
      <c r="H22" s="240"/>
      <c r="I22" s="226"/>
      <c r="J22" s="226"/>
      <c r="K22" s="226"/>
      <c r="L22" s="226"/>
      <c r="M22" s="226"/>
      <c r="N22" s="226" t="str">
        <f t="shared" si="2"/>
        <v>026 02 - Uznané športy</v>
      </c>
      <c r="O22" s="226" t="s">
        <v>358</v>
      </c>
      <c r="P22" s="226" t="s">
        <v>359</v>
      </c>
    </row>
    <row r="23" spans="1:16" ht="80.25" customHeight="1" thickBot="1" x14ac:dyDescent="0.25">
      <c r="A23" s="227"/>
      <c r="B23" s="273" t="s">
        <v>2211</v>
      </c>
      <c r="C23" s="250"/>
      <c r="D23" s="226"/>
      <c r="E23" s="228"/>
      <c r="F23" s="244" t="s">
        <v>2104</v>
      </c>
      <c r="G23" s="251" t="s">
        <v>2105</v>
      </c>
      <c r="H23" s="245"/>
      <c r="I23" s="226"/>
      <c r="J23" s="226"/>
      <c r="K23" s="226"/>
      <c r="L23" s="226"/>
      <c r="M23" s="226"/>
      <c r="N23" s="226" t="str">
        <f t="shared" si="2"/>
        <v>026 03 - Národné športové projekty</v>
      </c>
      <c r="O23" s="226" t="s">
        <v>360</v>
      </c>
      <c r="P23" s="226" t="s">
        <v>361</v>
      </c>
    </row>
    <row r="24" spans="1:16" ht="39.75" customHeight="1" x14ac:dyDescent="0.2">
      <c r="A24" s="252"/>
      <c r="B24" s="326" t="s">
        <v>2106</v>
      </c>
      <c r="C24" s="278"/>
      <c r="D24" s="226"/>
      <c r="E24" s="226"/>
      <c r="F24" s="226"/>
      <c r="G24" s="226"/>
      <c r="H24" s="226"/>
      <c r="I24" s="226"/>
      <c r="J24" s="226"/>
      <c r="K24" s="226"/>
      <c r="L24" s="226"/>
      <c r="M24" s="226"/>
      <c r="N24" s="226" t="str">
        <f t="shared" si="2"/>
        <v>026 04 - Športová infraštruktúra</v>
      </c>
      <c r="O24" s="226" t="s">
        <v>362</v>
      </c>
      <c r="P24" s="226" t="s">
        <v>363</v>
      </c>
    </row>
    <row r="25" spans="1:16" ht="15.75" customHeight="1" x14ac:dyDescent="0.2">
      <c r="A25" s="227"/>
      <c r="B25" s="227"/>
      <c r="C25" s="227"/>
      <c r="D25" s="226"/>
      <c r="E25" s="226"/>
      <c r="F25" s="226"/>
      <c r="G25" s="226"/>
      <c r="H25" s="226"/>
      <c r="I25" s="226"/>
      <c r="J25" s="226"/>
      <c r="K25" s="226"/>
      <c r="L25" s="226"/>
      <c r="M25" s="226"/>
      <c r="N25" s="226" t="str">
        <f t="shared" si="2"/>
        <v>026 05 - Prierezové činnosti v športe</v>
      </c>
      <c r="O25" s="226" t="s">
        <v>364</v>
      </c>
      <c r="P25" s="226" t="s">
        <v>365</v>
      </c>
    </row>
    <row r="26" spans="1:16" ht="15.75" customHeight="1" x14ac:dyDescent="0.2">
      <c r="A26" s="227"/>
      <c r="B26" s="227"/>
      <c r="C26" s="227"/>
      <c r="D26" s="226"/>
      <c r="E26" s="226"/>
      <c r="F26" s="226"/>
      <c r="G26" s="226"/>
      <c r="H26" s="226"/>
      <c r="I26" s="226"/>
      <c r="J26" s="226"/>
      <c r="K26" s="226"/>
      <c r="L26" s="226"/>
      <c r="M26" s="226"/>
      <c r="N26" s="226"/>
      <c r="O26" s="226"/>
      <c r="P26" s="226"/>
    </row>
    <row r="27" spans="1:16" ht="15.75" customHeight="1" x14ac:dyDescent="0.2">
      <c r="A27" s="227"/>
      <c r="B27" s="227"/>
      <c r="C27" s="227"/>
      <c r="D27" s="226"/>
      <c r="E27" s="226"/>
      <c r="F27" s="226"/>
      <c r="G27" s="226"/>
      <c r="H27" s="226"/>
      <c r="I27" s="226"/>
      <c r="J27" s="226"/>
      <c r="K27" s="226"/>
      <c r="L27" s="226"/>
      <c r="M27" s="226"/>
      <c r="N27" s="226" t="s">
        <v>2107</v>
      </c>
      <c r="O27" s="226"/>
      <c r="P27" s="226"/>
    </row>
    <row r="28" spans="1:16" ht="15.75" customHeight="1" x14ac:dyDescent="0.2">
      <c r="A28" s="227"/>
      <c r="B28" s="227"/>
      <c r="C28" s="227"/>
      <c r="D28" s="226"/>
      <c r="E28" s="226"/>
      <c r="F28" s="226"/>
      <c r="G28" s="226"/>
      <c r="H28" s="226"/>
      <c r="I28" s="226"/>
      <c r="J28" s="226"/>
      <c r="K28" s="226"/>
      <c r="L28" s="226"/>
      <c r="M28" s="226"/>
      <c r="N28" s="226" t="s">
        <v>2096</v>
      </c>
      <c r="O28" s="226"/>
      <c r="P28" s="226"/>
    </row>
    <row r="29" spans="1:16" ht="15.75" customHeight="1" x14ac:dyDescent="0.2">
      <c r="A29" s="227"/>
      <c r="B29" s="227"/>
      <c r="C29" s="227"/>
      <c r="D29" s="226"/>
      <c r="E29" s="226"/>
      <c r="F29" s="226"/>
      <c r="G29" s="226"/>
      <c r="H29" s="226"/>
      <c r="I29" s="226"/>
      <c r="J29" s="226"/>
      <c r="K29" s="226"/>
      <c r="L29" s="226"/>
      <c r="M29" s="226"/>
      <c r="N29" s="226" t="s">
        <v>2118</v>
      </c>
      <c r="O29" s="226"/>
      <c r="P29" s="226"/>
    </row>
    <row r="30" spans="1:16" ht="15.75" customHeight="1" x14ac:dyDescent="0.2">
      <c r="A30" s="227"/>
      <c r="B30" s="227"/>
      <c r="C30" s="227"/>
      <c r="D30" s="226"/>
      <c r="E30" s="226"/>
      <c r="F30" s="226"/>
      <c r="G30" s="226"/>
      <c r="H30" s="226"/>
      <c r="I30" s="226"/>
      <c r="J30" s="226"/>
      <c r="K30" s="226"/>
      <c r="L30" s="226"/>
      <c r="M30" s="226"/>
      <c r="N30" s="226" t="s">
        <v>2108</v>
      </c>
      <c r="O30" s="226"/>
      <c r="P30" s="226"/>
    </row>
    <row r="31" spans="1:16" ht="15.75" customHeight="1" x14ac:dyDescent="0.2">
      <c r="A31" s="227"/>
      <c r="B31" s="227"/>
      <c r="C31" s="227"/>
      <c r="D31" s="226"/>
      <c r="E31" s="226"/>
      <c r="F31" s="226"/>
      <c r="G31" s="226"/>
      <c r="H31" s="226"/>
      <c r="I31" s="226"/>
      <c r="J31" s="226"/>
      <c r="K31" s="226"/>
      <c r="L31" s="226"/>
      <c r="M31" s="226"/>
      <c r="N31" s="226"/>
      <c r="O31" s="226"/>
      <c r="P31" s="226"/>
    </row>
    <row r="32" spans="1:16" ht="15.75" customHeight="1" x14ac:dyDescent="0.2">
      <c r="A32" s="227"/>
      <c r="B32" s="227"/>
      <c r="C32" s="227"/>
      <c r="D32" s="226"/>
      <c r="E32" s="226"/>
      <c r="F32" s="226"/>
      <c r="G32" s="226"/>
      <c r="H32" s="226"/>
      <c r="I32" s="226"/>
      <c r="J32" s="226"/>
      <c r="K32" s="226"/>
      <c r="L32" s="226"/>
      <c r="M32" s="226"/>
      <c r="N32" s="226"/>
      <c r="O32" s="226"/>
      <c r="P32" s="226"/>
    </row>
    <row r="33" spans="1:16" ht="15.75" customHeight="1" x14ac:dyDescent="0.2">
      <c r="A33" s="227"/>
      <c r="B33" s="227"/>
      <c r="C33" s="227"/>
      <c r="D33" s="226"/>
      <c r="E33" s="226"/>
      <c r="F33" s="226"/>
      <c r="G33" s="226"/>
      <c r="H33" s="226"/>
      <c r="I33" s="226"/>
      <c r="J33" s="226"/>
      <c r="K33" s="226"/>
      <c r="L33" s="226"/>
      <c r="M33" s="226"/>
      <c r="N33" s="226"/>
      <c r="O33" s="226"/>
      <c r="P33" s="226"/>
    </row>
    <row r="34" spans="1:16" ht="15.75" customHeight="1" x14ac:dyDescent="0.2">
      <c r="A34" s="227"/>
      <c r="B34" s="227"/>
      <c r="C34" s="227"/>
      <c r="D34" s="226"/>
      <c r="E34" s="226"/>
      <c r="F34" s="226"/>
      <c r="G34" s="226"/>
      <c r="H34" s="226"/>
      <c r="I34" s="226"/>
      <c r="J34" s="226"/>
      <c r="K34" s="226"/>
      <c r="L34" s="226"/>
      <c r="M34" s="226"/>
      <c r="N34" s="226"/>
      <c r="O34" s="226"/>
      <c r="P34" s="226"/>
    </row>
    <row r="35" spans="1:16" ht="15.75" customHeight="1" x14ac:dyDescent="0.2">
      <c r="A35" s="227"/>
      <c r="B35" s="227"/>
      <c r="C35" s="227"/>
      <c r="D35" s="226"/>
      <c r="E35" s="226"/>
      <c r="F35" s="226"/>
      <c r="G35" s="226"/>
      <c r="H35" s="226"/>
      <c r="I35" s="226"/>
      <c r="J35" s="226"/>
      <c r="K35" s="226"/>
      <c r="L35" s="226"/>
      <c r="M35" s="226"/>
      <c r="N35" s="226"/>
      <c r="O35" s="226"/>
      <c r="P35" s="226"/>
    </row>
    <row r="36" spans="1:16" ht="15.75" customHeight="1" x14ac:dyDescent="0.2">
      <c r="A36" s="227"/>
      <c r="B36" s="227"/>
      <c r="C36" s="227"/>
      <c r="D36" s="226"/>
      <c r="E36" s="226"/>
      <c r="F36" s="226"/>
      <c r="G36" s="226"/>
      <c r="H36" s="226"/>
      <c r="I36" s="226"/>
      <c r="J36" s="226"/>
      <c r="K36" s="226"/>
      <c r="L36" s="226"/>
      <c r="M36" s="226"/>
      <c r="N36" s="226"/>
      <c r="O36" s="226"/>
      <c r="P36" s="226"/>
    </row>
    <row r="37" spans="1:16" ht="15.75" customHeight="1" x14ac:dyDescent="0.2">
      <c r="A37" s="227"/>
      <c r="B37" s="227"/>
      <c r="C37" s="227"/>
      <c r="D37" s="226"/>
      <c r="E37" s="226"/>
      <c r="F37" s="226"/>
      <c r="G37" s="226"/>
      <c r="H37" s="226"/>
      <c r="I37" s="226"/>
      <c r="J37" s="226"/>
      <c r="K37" s="226"/>
      <c r="L37" s="226"/>
      <c r="M37" s="226"/>
      <c r="N37" s="226"/>
      <c r="O37" s="226"/>
      <c r="P37" s="226"/>
    </row>
    <row r="38" spans="1:16" ht="15.75" customHeight="1" x14ac:dyDescent="0.2">
      <c r="A38" s="227"/>
      <c r="B38" s="227"/>
      <c r="C38" s="227"/>
      <c r="D38" s="226"/>
      <c r="E38" s="226"/>
      <c r="F38" s="226"/>
      <c r="G38" s="226"/>
      <c r="H38" s="226"/>
      <c r="I38" s="226"/>
      <c r="J38" s="226"/>
      <c r="K38" s="226"/>
      <c r="L38" s="226"/>
      <c r="M38" s="226"/>
      <c r="N38" s="226"/>
      <c r="O38" s="226"/>
      <c r="P38" s="226"/>
    </row>
    <row r="39" spans="1:16" ht="15.75" customHeight="1" x14ac:dyDescent="0.2">
      <c r="A39" s="227"/>
      <c r="B39" s="227"/>
      <c r="C39" s="227"/>
      <c r="D39" s="226"/>
      <c r="E39" s="226"/>
      <c r="F39" s="226"/>
      <c r="G39" s="226"/>
      <c r="H39" s="226"/>
      <c r="I39" s="226"/>
      <c r="J39" s="226"/>
      <c r="K39" s="226"/>
      <c r="L39" s="226"/>
      <c r="M39" s="226"/>
      <c r="N39" s="226"/>
      <c r="O39" s="226"/>
      <c r="P39" s="226"/>
    </row>
    <row r="40" spans="1:16" ht="15.75" customHeight="1" x14ac:dyDescent="0.2">
      <c r="A40" s="227"/>
      <c r="B40" s="227"/>
      <c r="C40" s="227"/>
      <c r="D40" s="226"/>
      <c r="E40" s="226"/>
      <c r="F40" s="226"/>
      <c r="G40" s="226"/>
      <c r="H40" s="226"/>
      <c r="I40" s="226"/>
      <c r="J40" s="226"/>
      <c r="K40" s="226"/>
      <c r="L40" s="226"/>
      <c r="M40" s="226"/>
      <c r="N40" s="226"/>
      <c r="O40" s="226"/>
      <c r="P40" s="226"/>
    </row>
    <row r="41" spans="1:16" ht="15.75" customHeight="1" x14ac:dyDescent="0.2">
      <c r="A41" s="227"/>
      <c r="B41" s="227"/>
      <c r="C41" s="227"/>
      <c r="D41" s="226"/>
      <c r="E41" s="226"/>
      <c r="F41" s="226"/>
      <c r="G41" s="226"/>
      <c r="H41" s="226"/>
      <c r="I41" s="226"/>
      <c r="J41" s="226"/>
      <c r="K41" s="226"/>
      <c r="L41" s="226"/>
      <c r="M41" s="226"/>
      <c r="N41" s="226"/>
      <c r="O41" s="226"/>
      <c r="P41" s="226"/>
    </row>
    <row r="42" spans="1:16" ht="15.75" customHeight="1" x14ac:dyDescent="0.2">
      <c r="A42" s="227"/>
      <c r="B42" s="227"/>
      <c r="C42" s="227"/>
      <c r="D42" s="226"/>
      <c r="E42" s="226"/>
      <c r="F42" s="226"/>
      <c r="G42" s="226"/>
      <c r="H42" s="226"/>
      <c r="I42" s="226"/>
      <c r="J42" s="226"/>
      <c r="K42" s="226"/>
      <c r="L42" s="226"/>
      <c r="M42" s="226"/>
      <c r="N42" s="226"/>
      <c r="O42" s="226"/>
      <c r="P42" s="226"/>
    </row>
    <row r="43" spans="1:16" ht="15.75" customHeight="1" x14ac:dyDescent="0.2">
      <c r="A43" s="227"/>
      <c r="B43" s="227"/>
      <c r="C43" s="227"/>
      <c r="D43" s="226"/>
      <c r="E43" s="226"/>
      <c r="F43" s="226"/>
      <c r="G43" s="226"/>
      <c r="H43" s="226"/>
      <c r="I43" s="226"/>
      <c r="J43" s="226"/>
      <c r="K43" s="226"/>
      <c r="L43" s="226"/>
      <c r="M43" s="226"/>
      <c r="N43" s="226"/>
      <c r="O43" s="226"/>
      <c r="P43" s="226"/>
    </row>
    <row r="44" spans="1:16" ht="15.75" customHeight="1" x14ac:dyDescent="0.2">
      <c r="A44" s="227"/>
      <c r="B44" s="227"/>
      <c r="C44" s="227"/>
      <c r="D44" s="226"/>
      <c r="E44" s="226"/>
      <c r="F44" s="226"/>
      <c r="G44" s="226"/>
      <c r="H44" s="226"/>
      <c r="I44" s="226"/>
      <c r="J44" s="226"/>
      <c r="K44" s="226"/>
      <c r="L44" s="226"/>
      <c r="M44" s="226"/>
      <c r="N44" s="226"/>
      <c r="O44" s="226"/>
      <c r="P44" s="226"/>
    </row>
    <row r="45" spans="1:16" ht="15.75" customHeight="1" x14ac:dyDescent="0.2">
      <c r="A45" s="227"/>
      <c r="B45" s="227"/>
      <c r="C45" s="227"/>
      <c r="D45" s="226"/>
      <c r="E45" s="226"/>
      <c r="F45" s="226"/>
      <c r="G45" s="226"/>
      <c r="H45" s="226"/>
      <c r="I45" s="226"/>
      <c r="J45" s="226"/>
      <c r="K45" s="226"/>
      <c r="L45" s="226"/>
      <c r="M45" s="226"/>
      <c r="N45" s="226"/>
      <c r="O45" s="226"/>
      <c r="P45" s="226"/>
    </row>
    <row r="46" spans="1:16" ht="15.75" customHeight="1" x14ac:dyDescent="0.2">
      <c r="A46" s="227"/>
      <c r="B46" s="227"/>
      <c r="C46" s="227"/>
      <c r="D46" s="226"/>
      <c r="E46" s="226"/>
      <c r="F46" s="226"/>
      <c r="G46" s="226"/>
      <c r="H46" s="226"/>
      <c r="I46" s="226"/>
      <c r="J46" s="226"/>
      <c r="K46" s="226"/>
      <c r="L46" s="226"/>
      <c r="M46" s="226"/>
      <c r="N46" s="226"/>
      <c r="O46" s="226"/>
      <c r="P46" s="226"/>
    </row>
    <row r="47" spans="1:16" ht="15.75" customHeight="1" x14ac:dyDescent="0.2">
      <c r="A47" s="227"/>
      <c r="B47" s="227"/>
      <c r="C47" s="227"/>
      <c r="D47" s="226"/>
      <c r="E47" s="226"/>
      <c r="F47" s="226"/>
      <c r="G47" s="226"/>
      <c r="H47" s="226"/>
      <c r="I47" s="226"/>
      <c r="J47" s="226"/>
      <c r="K47" s="226"/>
      <c r="L47" s="226"/>
      <c r="M47" s="226"/>
      <c r="N47" s="226"/>
      <c r="O47" s="226"/>
      <c r="P47" s="226"/>
    </row>
    <row r="48" spans="1:16" ht="15.75" customHeight="1" x14ac:dyDescent="0.2">
      <c r="A48" s="227"/>
      <c r="B48" s="227"/>
      <c r="C48" s="227"/>
      <c r="D48" s="226"/>
      <c r="E48" s="226"/>
      <c r="F48" s="226"/>
      <c r="G48" s="226"/>
      <c r="H48" s="226"/>
      <c r="I48" s="226"/>
      <c r="J48" s="226"/>
      <c r="K48" s="226"/>
      <c r="L48" s="226"/>
      <c r="M48" s="226"/>
      <c r="N48" s="226"/>
      <c r="O48" s="226"/>
      <c r="P48" s="226"/>
    </row>
    <row r="49" spans="1:16" ht="15.75" customHeight="1" x14ac:dyDescent="0.2">
      <c r="A49" s="227"/>
      <c r="B49" s="227"/>
      <c r="C49" s="227"/>
      <c r="D49" s="226"/>
      <c r="E49" s="226"/>
      <c r="F49" s="226"/>
      <c r="G49" s="226"/>
      <c r="H49" s="226"/>
      <c r="I49" s="226"/>
      <c r="J49" s="226"/>
      <c r="K49" s="226"/>
      <c r="L49" s="226"/>
      <c r="M49" s="226"/>
      <c r="N49" s="226"/>
      <c r="O49" s="226"/>
      <c r="P49" s="226"/>
    </row>
    <row r="50" spans="1:16" ht="15.75" customHeight="1" x14ac:dyDescent="0.2">
      <c r="A50" s="227"/>
      <c r="B50" s="227"/>
      <c r="C50" s="227"/>
      <c r="D50" s="226"/>
      <c r="E50" s="226"/>
      <c r="F50" s="226"/>
      <c r="G50" s="226"/>
      <c r="H50" s="226"/>
      <c r="I50" s="226"/>
      <c r="J50" s="226"/>
      <c r="K50" s="226"/>
      <c r="L50" s="226"/>
      <c r="M50" s="226"/>
      <c r="N50" s="226"/>
      <c r="O50" s="226"/>
      <c r="P50" s="226"/>
    </row>
    <row r="51" spans="1:16" ht="15.75" customHeight="1" x14ac:dyDescent="0.2">
      <c r="A51" s="227"/>
      <c r="B51" s="227"/>
      <c r="C51" s="227"/>
      <c r="D51" s="226"/>
      <c r="E51" s="226"/>
      <c r="F51" s="226"/>
      <c r="G51" s="226"/>
      <c r="H51" s="226"/>
      <c r="I51" s="226"/>
      <c r="J51" s="226"/>
      <c r="K51" s="226"/>
      <c r="L51" s="226"/>
      <c r="M51" s="226"/>
      <c r="N51" s="226"/>
      <c r="O51" s="226"/>
      <c r="P51" s="226"/>
    </row>
    <row r="52" spans="1:16" ht="15.75" customHeight="1" x14ac:dyDescent="0.2">
      <c r="A52" s="227"/>
      <c r="B52" s="227"/>
      <c r="C52" s="227"/>
      <c r="D52" s="226"/>
      <c r="E52" s="226"/>
      <c r="F52" s="226"/>
      <c r="G52" s="226"/>
      <c r="H52" s="226"/>
      <c r="I52" s="226"/>
      <c r="J52" s="226"/>
      <c r="K52" s="226"/>
      <c r="L52" s="226"/>
      <c r="M52" s="226"/>
      <c r="N52" s="226"/>
      <c r="O52" s="226"/>
      <c r="P52" s="226"/>
    </row>
    <row r="53" spans="1:16" ht="15.75" customHeight="1" x14ac:dyDescent="0.2">
      <c r="A53" s="227"/>
      <c r="B53" s="227"/>
      <c r="C53" s="227"/>
      <c r="D53" s="226"/>
      <c r="E53" s="226"/>
      <c r="F53" s="226"/>
      <c r="G53" s="226"/>
      <c r="H53" s="226"/>
      <c r="I53" s="226"/>
      <c r="J53" s="226"/>
      <c r="K53" s="226"/>
      <c r="L53" s="226"/>
      <c r="M53" s="226"/>
      <c r="N53" s="226"/>
      <c r="O53" s="226"/>
      <c r="P53" s="226"/>
    </row>
    <row r="54" spans="1:16" ht="15.75" customHeight="1" x14ac:dyDescent="0.2">
      <c r="A54" s="227"/>
      <c r="B54" s="227"/>
      <c r="C54" s="227"/>
      <c r="D54" s="226"/>
      <c r="E54" s="226"/>
      <c r="F54" s="226"/>
      <c r="G54" s="226"/>
      <c r="H54" s="226"/>
      <c r="I54" s="226"/>
      <c r="J54" s="226"/>
      <c r="K54" s="226"/>
      <c r="L54" s="226"/>
      <c r="M54" s="226"/>
      <c r="N54" s="226"/>
      <c r="O54" s="226"/>
      <c r="P54" s="226"/>
    </row>
    <row r="55" spans="1:16" ht="15.75" customHeight="1" x14ac:dyDescent="0.2">
      <c r="A55" s="227"/>
      <c r="B55" s="227"/>
      <c r="C55" s="227"/>
      <c r="D55" s="226"/>
      <c r="E55" s="226"/>
      <c r="F55" s="226"/>
      <c r="G55" s="226"/>
      <c r="H55" s="226"/>
      <c r="I55" s="226"/>
      <c r="J55" s="226"/>
      <c r="K55" s="226"/>
      <c r="L55" s="226"/>
      <c r="M55" s="226"/>
      <c r="N55" s="226"/>
      <c r="O55" s="226"/>
      <c r="P55" s="226"/>
    </row>
    <row r="56" spans="1:16" ht="15.75" customHeight="1" x14ac:dyDescent="0.2">
      <c r="A56" s="227"/>
      <c r="B56" s="227"/>
      <c r="C56" s="227"/>
      <c r="D56" s="226"/>
      <c r="E56" s="226"/>
      <c r="F56" s="226"/>
      <c r="G56" s="226"/>
      <c r="H56" s="226"/>
      <c r="I56" s="226"/>
      <c r="J56" s="226"/>
      <c r="K56" s="226"/>
      <c r="L56" s="226"/>
      <c r="M56" s="226"/>
      <c r="N56" s="226"/>
      <c r="O56" s="226"/>
      <c r="P56" s="226"/>
    </row>
    <row r="57" spans="1:16" ht="15.75" customHeight="1" x14ac:dyDescent="0.2">
      <c r="A57" s="227"/>
      <c r="B57" s="227"/>
      <c r="C57" s="227"/>
      <c r="D57" s="226"/>
      <c r="E57" s="226"/>
      <c r="F57" s="226"/>
      <c r="G57" s="226"/>
      <c r="H57" s="226"/>
      <c r="I57" s="226"/>
      <c r="J57" s="226"/>
      <c r="K57" s="226"/>
      <c r="L57" s="226"/>
      <c r="M57" s="226"/>
      <c r="N57" s="226"/>
      <c r="O57" s="226"/>
      <c r="P57" s="226"/>
    </row>
    <row r="58" spans="1:16" ht="15.75" customHeight="1" x14ac:dyDescent="0.2">
      <c r="A58" s="227"/>
      <c r="B58" s="227"/>
      <c r="C58" s="227"/>
      <c r="D58" s="226"/>
      <c r="E58" s="226"/>
      <c r="F58" s="226"/>
      <c r="G58" s="226"/>
      <c r="H58" s="226"/>
      <c r="I58" s="226"/>
      <c r="J58" s="226"/>
      <c r="K58" s="226"/>
      <c r="L58" s="226"/>
      <c r="M58" s="226"/>
      <c r="N58" s="226"/>
      <c r="O58" s="226"/>
      <c r="P58" s="226"/>
    </row>
    <row r="59" spans="1:16" ht="15.75" customHeight="1" x14ac:dyDescent="0.2">
      <c r="A59" s="227"/>
      <c r="B59" s="227"/>
      <c r="C59" s="227"/>
      <c r="D59" s="226"/>
      <c r="E59" s="226"/>
      <c r="F59" s="226"/>
      <c r="G59" s="226"/>
      <c r="H59" s="226"/>
      <c r="I59" s="226"/>
      <c r="J59" s="226"/>
      <c r="K59" s="226"/>
      <c r="L59" s="226"/>
      <c r="M59" s="226"/>
      <c r="N59" s="226"/>
      <c r="O59" s="226"/>
      <c r="P59" s="226"/>
    </row>
    <row r="60" spans="1:16" ht="15.75" customHeight="1" x14ac:dyDescent="0.2">
      <c r="A60" s="227"/>
      <c r="B60" s="227"/>
      <c r="C60" s="227"/>
      <c r="D60" s="226"/>
      <c r="E60" s="226"/>
      <c r="F60" s="226"/>
      <c r="G60" s="226"/>
      <c r="H60" s="226"/>
      <c r="I60" s="226"/>
      <c r="J60" s="226"/>
      <c r="K60" s="226"/>
      <c r="L60" s="226"/>
      <c r="M60" s="226"/>
      <c r="N60" s="226"/>
      <c r="O60" s="226"/>
      <c r="P60" s="226"/>
    </row>
    <row r="61" spans="1:16" ht="15.75" customHeight="1" x14ac:dyDescent="0.2">
      <c r="A61" s="227"/>
      <c r="B61" s="227"/>
      <c r="C61" s="227"/>
      <c r="D61" s="226"/>
      <c r="E61" s="226"/>
      <c r="F61" s="226"/>
      <c r="G61" s="226"/>
      <c r="H61" s="226"/>
      <c r="I61" s="226"/>
      <c r="J61" s="226"/>
      <c r="K61" s="226"/>
      <c r="L61" s="226"/>
      <c r="M61" s="226"/>
      <c r="N61" s="226"/>
      <c r="O61" s="226"/>
      <c r="P61" s="226"/>
    </row>
    <row r="62" spans="1:16" ht="15.75" customHeight="1" x14ac:dyDescent="0.2">
      <c r="A62" s="227"/>
      <c r="B62" s="227"/>
      <c r="C62" s="227"/>
      <c r="D62" s="226"/>
      <c r="E62" s="226"/>
      <c r="F62" s="226"/>
      <c r="G62" s="226"/>
      <c r="H62" s="226"/>
      <c r="I62" s="226"/>
      <c r="J62" s="226"/>
      <c r="K62" s="226"/>
      <c r="L62" s="226"/>
      <c r="M62" s="226"/>
      <c r="N62" s="226"/>
      <c r="O62" s="226"/>
      <c r="P62" s="226"/>
    </row>
    <row r="63" spans="1:16" ht="15.75" customHeight="1" x14ac:dyDescent="0.2">
      <c r="A63" s="227"/>
      <c r="B63" s="227"/>
      <c r="C63" s="227"/>
      <c r="D63" s="226"/>
      <c r="E63" s="226"/>
      <c r="F63" s="226"/>
      <c r="G63" s="226"/>
      <c r="H63" s="226"/>
      <c r="I63" s="226"/>
      <c r="J63" s="226"/>
      <c r="K63" s="226"/>
      <c r="L63" s="226"/>
      <c r="M63" s="226"/>
      <c r="N63" s="226"/>
      <c r="O63" s="226"/>
      <c r="P63" s="226"/>
    </row>
    <row r="64" spans="1:16" ht="15.75" customHeight="1" x14ac:dyDescent="0.2">
      <c r="A64" s="227"/>
      <c r="B64" s="227"/>
      <c r="C64" s="227"/>
      <c r="D64" s="226"/>
      <c r="E64" s="226"/>
      <c r="F64" s="226"/>
      <c r="G64" s="226"/>
      <c r="H64" s="226"/>
      <c r="I64" s="226"/>
      <c r="J64" s="226"/>
      <c r="K64" s="226"/>
      <c r="L64" s="226"/>
      <c r="M64" s="226"/>
      <c r="N64" s="226"/>
      <c r="O64" s="226"/>
      <c r="P64" s="226"/>
    </row>
    <row r="65" spans="1:16" ht="15.75" customHeight="1" x14ac:dyDescent="0.2">
      <c r="A65" s="227"/>
      <c r="B65" s="227"/>
      <c r="C65" s="227"/>
      <c r="D65" s="226"/>
      <c r="E65" s="226"/>
      <c r="F65" s="226"/>
      <c r="G65" s="226"/>
      <c r="H65" s="226"/>
      <c r="I65" s="226"/>
      <c r="J65" s="226"/>
      <c r="K65" s="226"/>
      <c r="L65" s="226"/>
      <c r="M65" s="226"/>
      <c r="N65" s="226"/>
      <c r="O65" s="226"/>
      <c r="P65" s="226"/>
    </row>
    <row r="66" spans="1:16" ht="15.75" customHeight="1" x14ac:dyDescent="0.2">
      <c r="A66" s="227"/>
      <c r="B66" s="227"/>
      <c r="C66" s="227"/>
      <c r="D66" s="226"/>
      <c r="E66" s="226"/>
      <c r="F66" s="226"/>
      <c r="G66" s="226"/>
      <c r="H66" s="226"/>
      <c r="I66" s="226"/>
      <c r="J66" s="226"/>
      <c r="K66" s="226"/>
      <c r="L66" s="226"/>
      <c r="M66" s="226"/>
      <c r="N66" s="226"/>
      <c r="O66" s="226"/>
      <c r="P66" s="226"/>
    </row>
    <row r="67" spans="1:16" ht="15.75" customHeight="1" x14ac:dyDescent="0.2">
      <c r="A67" s="227"/>
      <c r="B67" s="227"/>
      <c r="C67" s="227"/>
      <c r="D67" s="226"/>
      <c r="E67" s="226"/>
      <c r="F67" s="226"/>
      <c r="G67" s="226"/>
      <c r="H67" s="226"/>
      <c r="I67" s="226"/>
      <c r="J67" s="226"/>
      <c r="K67" s="226"/>
      <c r="L67" s="226"/>
      <c r="M67" s="226"/>
      <c r="N67" s="226"/>
      <c r="O67" s="226"/>
      <c r="P67" s="226"/>
    </row>
    <row r="68" spans="1:16" ht="15.75" customHeight="1" x14ac:dyDescent="0.2">
      <c r="A68" s="227"/>
      <c r="B68" s="227"/>
      <c r="C68" s="227"/>
      <c r="D68" s="226"/>
      <c r="E68" s="226"/>
      <c r="F68" s="226"/>
      <c r="G68" s="226"/>
      <c r="H68" s="226"/>
      <c r="I68" s="226"/>
      <c r="J68" s="226"/>
      <c r="K68" s="226"/>
      <c r="L68" s="226"/>
      <c r="M68" s="226"/>
      <c r="N68" s="226"/>
      <c r="O68" s="226"/>
      <c r="P68" s="226"/>
    </row>
    <row r="69" spans="1:16" ht="15.75" customHeight="1" x14ac:dyDescent="0.2">
      <c r="A69" s="227"/>
      <c r="B69" s="227"/>
      <c r="C69" s="227"/>
      <c r="D69" s="226"/>
      <c r="E69" s="226"/>
      <c r="F69" s="226"/>
      <c r="G69" s="226"/>
      <c r="H69" s="226"/>
      <c r="I69" s="226"/>
      <c r="J69" s="226"/>
      <c r="K69" s="226"/>
      <c r="L69" s="226"/>
      <c r="M69" s="226"/>
      <c r="N69" s="226"/>
      <c r="O69" s="226"/>
      <c r="P69" s="226"/>
    </row>
    <row r="70" spans="1:16" ht="15.75" customHeight="1" x14ac:dyDescent="0.2">
      <c r="A70" s="227"/>
      <c r="B70" s="227"/>
      <c r="C70" s="227"/>
      <c r="D70" s="226"/>
      <c r="E70" s="226"/>
      <c r="F70" s="226"/>
      <c r="G70" s="226"/>
      <c r="H70" s="226"/>
      <c r="I70" s="226"/>
      <c r="J70" s="226"/>
      <c r="K70" s="226"/>
      <c r="L70" s="226"/>
      <c r="M70" s="226"/>
      <c r="N70" s="226"/>
      <c r="O70" s="226"/>
      <c r="P70" s="226"/>
    </row>
    <row r="71" spans="1:16" ht="15.75" customHeight="1" x14ac:dyDescent="0.2">
      <c r="A71" s="227"/>
      <c r="B71" s="227"/>
      <c r="C71" s="227"/>
      <c r="D71" s="226"/>
      <c r="E71" s="226"/>
      <c r="F71" s="226"/>
      <c r="G71" s="226"/>
      <c r="H71" s="226"/>
      <c r="I71" s="226"/>
      <c r="J71" s="226"/>
      <c r="K71" s="226"/>
      <c r="L71" s="226"/>
      <c r="M71" s="226"/>
      <c r="N71" s="226"/>
      <c r="O71" s="226"/>
      <c r="P71" s="226"/>
    </row>
    <row r="72" spans="1:16" ht="15.75" customHeight="1" x14ac:dyDescent="0.2">
      <c r="A72" s="227"/>
      <c r="B72" s="227"/>
      <c r="C72" s="227"/>
      <c r="D72" s="226"/>
      <c r="E72" s="226"/>
      <c r="F72" s="226"/>
      <c r="G72" s="226"/>
      <c r="H72" s="226"/>
      <c r="I72" s="226"/>
      <c r="J72" s="226"/>
      <c r="K72" s="226"/>
      <c r="L72" s="226"/>
      <c r="M72" s="226"/>
      <c r="N72" s="226"/>
      <c r="O72" s="226"/>
      <c r="P72" s="226"/>
    </row>
    <row r="73" spans="1:16" ht="15.75" customHeight="1" x14ac:dyDescent="0.2">
      <c r="A73" s="227"/>
      <c r="B73" s="227"/>
      <c r="C73" s="227"/>
      <c r="D73" s="226"/>
      <c r="E73" s="226"/>
      <c r="F73" s="226"/>
      <c r="G73" s="226"/>
      <c r="H73" s="226"/>
      <c r="I73" s="226"/>
      <c r="J73" s="226"/>
      <c r="K73" s="226"/>
      <c r="L73" s="226"/>
      <c r="M73" s="226"/>
      <c r="N73" s="226"/>
      <c r="O73" s="226"/>
      <c r="P73" s="226"/>
    </row>
    <row r="74" spans="1:16" ht="15.75" customHeight="1" x14ac:dyDescent="0.2">
      <c r="A74" s="227"/>
      <c r="B74" s="227"/>
      <c r="C74" s="227"/>
      <c r="D74" s="226"/>
      <c r="E74" s="226"/>
      <c r="F74" s="226"/>
      <c r="G74" s="226"/>
      <c r="H74" s="226"/>
      <c r="I74" s="226"/>
      <c r="J74" s="226"/>
      <c r="K74" s="226"/>
      <c r="L74" s="226"/>
      <c r="M74" s="226"/>
      <c r="N74" s="226"/>
      <c r="O74" s="226"/>
      <c r="P74" s="226"/>
    </row>
    <row r="75" spans="1:16" ht="15.75" customHeight="1" x14ac:dyDescent="0.2">
      <c r="A75" s="227"/>
      <c r="B75" s="227"/>
      <c r="C75" s="227"/>
      <c r="D75" s="226"/>
      <c r="E75" s="226"/>
      <c r="F75" s="226"/>
      <c r="G75" s="226"/>
      <c r="H75" s="226"/>
      <c r="I75" s="226"/>
      <c r="J75" s="226"/>
      <c r="K75" s="226"/>
      <c r="L75" s="226"/>
      <c r="M75" s="226"/>
      <c r="N75" s="226"/>
      <c r="O75" s="226"/>
      <c r="P75" s="226"/>
    </row>
    <row r="76" spans="1:16" ht="15.75" customHeight="1" x14ac:dyDescent="0.2">
      <c r="A76" s="227"/>
      <c r="B76" s="227"/>
      <c r="C76" s="227"/>
      <c r="D76" s="226"/>
      <c r="E76" s="226"/>
      <c r="F76" s="226"/>
      <c r="G76" s="226"/>
      <c r="H76" s="226"/>
      <c r="I76" s="226"/>
      <c r="J76" s="226"/>
      <c r="K76" s="226"/>
      <c r="L76" s="226"/>
      <c r="M76" s="226"/>
      <c r="N76" s="226"/>
      <c r="O76" s="226"/>
      <c r="P76" s="226"/>
    </row>
    <row r="77" spans="1:16" ht="15.75" customHeight="1" x14ac:dyDescent="0.2">
      <c r="A77" s="227"/>
      <c r="B77" s="227"/>
      <c r="C77" s="227"/>
      <c r="D77" s="226"/>
      <c r="E77" s="226"/>
      <c r="F77" s="226"/>
      <c r="G77" s="226"/>
      <c r="H77" s="226"/>
      <c r="I77" s="226"/>
      <c r="J77" s="226"/>
      <c r="K77" s="226"/>
      <c r="L77" s="226"/>
      <c r="M77" s="226"/>
      <c r="N77" s="226"/>
      <c r="O77" s="226"/>
      <c r="P77" s="226"/>
    </row>
    <row r="78" spans="1:16" ht="15.75" customHeight="1" x14ac:dyDescent="0.2">
      <c r="A78" s="227"/>
      <c r="B78" s="227"/>
      <c r="C78" s="227"/>
      <c r="D78" s="226"/>
      <c r="E78" s="226"/>
      <c r="F78" s="226"/>
      <c r="G78" s="226"/>
      <c r="H78" s="226"/>
      <c r="I78" s="226"/>
      <c r="J78" s="226"/>
      <c r="K78" s="226"/>
      <c r="L78" s="226"/>
      <c r="M78" s="226"/>
      <c r="N78" s="226"/>
      <c r="O78" s="226"/>
      <c r="P78" s="226"/>
    </row>
    <row r="79" spans="1:16" ht="15.75" customHeight="1" x14ac:dyDescent="0.2">
      <c r="A79" s="227"/>
      <c r="B79" s="227"/>
      <c r="C79" s="227"/>
      <c r="D79" s="226"/>
      <c r="E79" s="226"/>
      <c r="F79" s="226"/>
      <c r="G79" s="226"/>
      <c r="H79" s="226"/>
      <c r="I79" s="226"/>
      <c r="J79" s="226"/>
      <c r="K79" s="226"/>
      <c r="L79" s="226"/>
      <c r="M79" s="226"/>
      <c r="N79" s="226"/>
      <c r="O79" s="226"/>
      <c r="P79" s="226"/>
    </row>
    <row r="80" spans="1:16" ht="15.75" customHeight="1" x14ac:dyDescent="0.2">
      <c r="A80" s="227"/>
      <c r="B80" s="227"/>
      <c r="C80" s="227"/>
      <c r="D80" s="226"/>
      <c r="E80" s="226"/>
      <c r="F80" s="226"/>
      <c r="G80" s="226"/>
      <c r="H80" s="226"/>
      <c r="I80" s="226"/>
      <c r="J80" s="226"/>
      <c r="K80" s="226"/>
      <c r="L80" s="226"/>
      <c r="M80" s="226"/>
      <c r="N80" s="226"/>
      <c r="O80" s="226"/>
      <c r="P80" s="226"/>
    </row>
    <row r="81" spans="1:16" ht="15.75" customHeight="1" x14ac:dyDescent="0.2">
      <c r="A81" s="227"/>
      <c r="B81" s="227"/>
      <c r="C81" s="227"/>
      <c r="D81" s="226"/>
      <c r="E81" s="226"/>
      <c r="F81" s="226"/>
      <c r="G81" s="226"/>
      <c r="H81" s="226"/>
      <c r="I81" s="226"/>
      <c r="J81" s="226"/>
      <c r="K81" s="226"/>
      <c r="L81" s="226"/>
      <c r="M81" s="226"/>
      <c r="N81" s="226"/>
      <c r="O81" s="226"/>
      <c r="P81" s="226"/>
    </row>
    <row r="82" spans="1:16" ht="15.75" customHeight="1" x14ac:dyDescent="0.2">
      <c r="A82" s="227"/>
      <c r="B82" s="227"/>
      <c r="C82" s="227"/>
      <c r="D82" s="226"/>
      <c r="E82" s="226"/>
      <c r="F82" s="226"/>
      <c r="G82" s="226"/>
      <c r="H82" s="226"/>
      <c r="I82" s="226"/>
      <c r="J82" s="226"/>
      <c r="K82" s="226"/>
      <c r="L82" s="226"/>
      <c r="M82" s="226"/>
      <c r="N82" s="226"/>
      <c r="O82" s="226"/>
      <c r="P82" s="226"/>
    </row>
    <row r="83" spans="1:16" ht="15.75" customHeight="1" x14ac:dyDescent="0.2">
      <c r="A83" s="227"/>
      <c r="B83" s="227"/>
      <c r="C83" s="227"/>
      <c r="D83" s="226"/>
      <c r="E83" s="226"/>
      <c r="F83" s="226"/>
      <c r="G83" s="226"/>
      <c r="H83" s="226"/>
      <c r="I83" s="226"/>
      <c r="J83" s="226"/>
      <c r="K83" s="226"/>
      <c r="L83" s="226"/>
      <c r="M83" s="226"/>
      <c r="N83" s="226"/>
      <c r="O83" s="226"/>
      <c r="P83" s="226"/>
    </row>
    <row r="84" spans="1:16" ht="15.75" customHeight="1" x14ac:dyDescent="0.2">
      <c r="A84" s="227"/>
      <c r="B84" s="227"/>
      <c r="C84" s="227"/>
      <c r="D84" s="226"/>
      <c r="E84" s="226"/>
      <c r="F84" s="226"/>
      <c r="G84" s="226"/>
      <c r="H84" s="226"/>
      <c r="I84" s="226"/>
      <c r="J84" s="226"/>
      <c r="K84" s="226"/>
      <c r="L84" s="226"/>
      <c r="M84" s="226"/>
      <c r="N84" s="226"/>
      <c r="O84" s="226"/>
      <c r="P84" s="226"/>
    </row>
    <row r="85" spans="1:16" ht="15.75" customHeight="1" x14ac:dyDescent="0.2">
      <c r="A85" s="227"/>
      <c r="B85" s="227"/>
      <c r="C85" s="227"/>
      <c r="D85" s="226"/>
      <c r="E85" s="226"/>
      <c r="F85" s="226"/>
      <c r="G85" s="226"/>
      <c r="H85" s="226"/>
      <c r="I85" s="226"/>
      <c r="J85" s="226"/>
      <c r="K85" s="226"/>
      <c r="L85" s="226"/>
      <c r="M85" s="226"/>
      <c r="N85" s="226"/>
      <c r="O85" s="226"/>
      <c r="P85" s="226"/>
    </row>
    <row r="86" spans="1:16" ht="15.75" customHeight="1" x14ac:dyDescent="0.2">
      <c r="A86" s="227"/>
      <c r="B86" s="227"/>
      <c r="C86" s="227"/>
      <c r="D86" s="226"/>
      <c r="E86" s="226"/>
      <c r="F86" s="226"/>
      <c r="G86" s="226"/>
      <c r="H86" s="226"/>
      <c r="I86" s="226"/>
      <c r="J86" s="226"/>
      <c r="K86" s="226"/>
      <c r="L86" s="226"/>
      <c r="M86" s="226"/>
      <c r="N86" s="226"/>
      <c r="O86" s="226"/>
      <c r="P86" s="226"/>
    </row>
    <row r="87" spans="1:16" ht="15.75" customHeight="1" x14ac:dyDescent="0.2">
      <c r="A87" s="227"/>
      <c r="B87" s="227"/>
      <c r="C87" s="227"/>
      <c r="D87" s="226"/>
      <c r="E87" s="226"/>
      <c r="F87" s="226"/>
      <c r="G87" s="226"/>
      <c r="H87" s="226"/>
      <c r="I87" s="226"/>
      <c r="J87" s="226"/>
      <c r="K87" s="226"/>
      <c r="L87" s="226"/>
      <c r="M87" s="226"/>
      <c r="N87" s="226"/>
      <c r="O87" s="226"/>
      <c r="P87" s="226"/>
    </row>
    <row r="88" spans="1:16" ht="15.75" customHeight="1" x14ac:dyDescent="0.2">
      <c r="A88" s="227"/>
      <c r="B88" s="227"/>
      <c r="C88" s="227"/>
      <c r="D88" s="226"/>
      <c r="E88" s="226"/>
      <c r="F88" s="226"/>
      <c r="G88" s="226"/>
      <c r="H88" s="226"/>
      <c r="I88" s="226"/>
      <c r="J88" s="226"/>
      <c r="K88" s="226"/>
      <c r="L88" s="226"/>
      <c r="M88" s="226"/>
      <c r="N88" s="226"/>
      <c r="O88" s="226"/>
      <c r="P88" s="226"/>
    </row>
    <row r="89" spans="1:16" ht="15.75" customHeight="1" x14ac:dyDescent="0.2">
      <c r="A89" s="227"/>
      <c r="B89" s="227"/>
      <c r="C89" s="227"/>
      <c r="D89" s="226"/>
      <c r="E89" s="226"/>
      <c r="F89" s="226"/>
      <c r="G89" s="226"/>
      <c r="H89" s="226"/>
      <c r="I89" s="226"/>
      <c r="J89" s="226"/>
      <c r="K89" s="226"/>
      <c r="L89" s="226"/>
      <c r="M89" s="226"/>
      <c r="N89" s="226"/>
      <c r="O89" s="226"/>
      <c r="P89" s="226"/>
    </row>
    <row r="90" spans="1:16" ht="15.75" customHeight="1" x14ac:dyDescent="0.2">
      <c r="A90" s="227"/>
      <c r="B90" s="227"/>
      <c r="C90" s="227"/>
      <c r="D90" s="226"/>
      <c r="E90" s="226"/>
      <c r="F90" s="226"/>
      <c r="G90" s="226"/>
      <c r="H90" s="226"/>
      <c r="I90" s="226"/>
      <c r="J90" s="226"/>
      <c r="K90" s="226"/>
      <c r="L90" s="226"/>
      <c r="M90" s="226"/>
      <c r="N90" s="226"/>
      <c r="O90" s="226"/>
      <c r="P90" s="226"/>
    </row>
    <row r="91" spans="1:16" ht="15.75" customHeight="1" x14ac:dyDescent="0.2">
      <c r="A91" s="227"/>
      <c r="B91" s="227"/>
      <c r="C91" s="227"/>
      <c r="D91" s="226"/>
      <c r="E91" s="226"/>
      <c r="F91" s="226"/>
      <c r="G91" s="226"/>
      <c r="H91" s="226"/>
      <c r="I91" s="226"/>
      <c r="J91" s="226"/>
      <c r="K91" s="226"/>
      <c r="L91" s="226"/>
      <c r="M91" s="226"/>
      <c r="N91" s="226"/>
      <c r="O91" s="226"/>
      <c r="P91" s="226"/>
    </row>
    <row r="92" spans="1:16" ht="15.75" customHeight="1" x14ac:dyDescent="0.2">
      <c r="A92" s="227"/>
      <c r="B92" s="227"/>
      <c r="C92" s="227"/>
      <c r="D92" s="226"/>
      <c r="E92" s="226"/>
      <c r="F92" s="226"/>
      <c r="G92" s="226"/>
      <c r="H92" s="226"/>
      <c r="I92" s="226"/>
      <c r="J92" s="226"/>
      <c r="K92" s="226"/>
      <c r="L92" s="226"/>
      <c r="M92" s="226"/>
      <c r="N92" s="226"/>
      <c r="O92" s="226"/>
      <c r="P92" s="226"/>
    </row>
    <row r="93" spans="1:16" ht="15.75" customHeight="1" x14ac:dyDescent="0.2">
      <c r="A93" s="227"/>
      <c r="B93" s="227"/>
      <c r="C93" s="227"/>
      <c r="D93" s="226"/>
      <c r="E93" s="226"/>
      <c r="F93" s="226"/>
      <c r="G93" s="226"/>
      <c r="H93" s="226"/>
      <c r="I93" s="226"/>
      <c r="J93" s="226"/>
      <c r="K93" s="226"/>
      <c r="L93" s="226"/>
      <c r="M93" s="226"/>
      <c r="N93" s="226"/>
      <c r="O93" s="226"/>
      <c r="P93" s="226"/>
    </row>
    <row r="94" spans="1:16" ht="15.75" customHeight="1" x14ac:dyDescent="0.2">
      <c r="A94" s="227"/>
      <c r="B94" s="227"/>
      <c r="C94" s="227"/>
      <c r="D94" s="226"/>
      <c r="E94" s="226"/>
      <c r="F94" s="226"/>
      <c r="G94" s="226"/>
      <c r="H94" s="226"/>
      <c r="I94" s="226"/>
      <c r="J94" s="226"/>
      <c r="K94" s="226"/>
      <c r="L94" s="226"/>
      <c r="M94" s="226"/>
      <c r="N94" s="226"/>
      <c r="O94" s="226"/>
      <c r="P94" s="226"/>
    </row>
    <row r="95" spans="1:16" ht="15.75" customHeight="1" x14ac:dyDescent="0.2">
      <c r="A95" s="227"/>
      <c r="B95" s="227"/>
      <c r="C95" s="227"/>
      <c r="D95" s="226"/>
      <c r="E95" s="226"/>
      <c r="F95" s="226"/>
      <c r="G95" s="226"/>
      <c r="H95" s="226"/>
      <c r="I95" s="226"/>
      <c r="J95" s="226"/>
      <c r="K95" s="226"/>
      <c r="L95" s="226"/>
      <c r="M95" s="226"/>
      <c r="N95" s="226"/>
      <c r="O95" s="226"/>
      <c r="P95" s="226"/>
    </row>
    <row r="96" spans="1:16" ht="15.75" customHeight="1" x14ac:dyDescent="0.2">
      <c r="A96" s="227"/>
      <c r="B96" s="227"/>
      <c r="C96" s="227"/>
      <c r="D96" s="226"/>
      <c r="E96" s="226"/>
      <c r="F96" s="226"/>
      <c r="G96" s="226"/>
      <c r="H96" s="226"/>
      <c r="I96" s="226"/>
      <c r="J96" s="226"/>
      <c r="K96" s="226"/>
      <c r="L96" s="226"/>
      <c r="M96" s="226"/>
      <c r="N96" s="226"/>
      <c r="O96" s="226"/>
      <c r="P96" s="226"/>
    </row>
    <row r="97" spans="1:16" ht="15.75" customHeight="1" x14ac:dyDescent="0.2">
      <c r="A97" s="227"/>
      <c r="B97" s="227"/>
      <c r="C97" s="227"/>
      <c r="D97" s="226"/>
      <c r="E97" s="226"/>
      <c r="F97" s="226"/>
      <c r="G97" s="226"/>
      <c r="H97" s="226"/>
      <c r="I97" s="226"/>
      <c r="J97" s="226"/>
      <c r="K97" s="226"/>
      <c r="L97" s="226"/>
      <c r="M97" s="226"/>
      <c r="N97" s="226"/>
      <c r="O97" s="226"/>
      <c r="P97" s="226"/>
    </row>
    <row r="98" spans="1:16" ht="15.75" customHeight="1" x14ac:dyDescent="0.2">
      <c r="A98" s="227"/>
      <c r="B98" s="227"/>
      <c r="C98" s="227"/>
      <c r="D98" s="226"/>
      <c r="E98" s="226"/>
      <c r="F98" s="226"/>
      <c r="G98" s="226"/>
      <c r="H98" s="226"/>
      <c r="I98" s="226"/>
      <c r="J98" s="226"/>
      <c r="K98" s="226"/>
      <c r="L98" s="226"/>
      <c r="M98" s="226"/>
      <c r="N98" s="226"/>
      <c r="O98" s="226"/>
      <c r="P98" s="226"/>
    </row>
    <row r="99" spans="1:16" ht="15.75" customHeight="1" x14ac:dyDescent="0.2">
      <c r="A99" s="227"/>
      <c r="B99" s="227"/>
      <c r="C99" s="227"/>
      <c r="D99" s="226"/>
      <c r="E99" s="226"/>
      <c r="F99" s="226"/>
      <c r="G99" s="226"/>
      <c r="H99" s="226"/>
      <c r="I99" s="226"/>
      <c r="J99" s="226"/>
      <c r="K99" s="226"/>
      <c r="L99" s="226"/>
      <c r="M99" s="226"/>
      <c r="N99" s="226"/>
      <c r="O99" s="226"/>
      <c r="P99" s="226"/>
    </row>
    <row r="100" spans="1:16" ht="15.75" customHeight="1" x14ac:dyDescent="0.2">
      <c r="A100" s="227"/>
      <c r="B100" s="227"/>
      <c r="C100" s="227"/>
      <c r="D100" s="226"/>
      <c r="E100" s="226"/>
      <c r="F100" s="226"/>
      <c r="G100" s="226"/>
      <c r="H100" s="226"/>
      <c r="I100" s="226"/>
      <c r="J100" s="226"/>
      <c r="K100" s="226"/>
      <c r="L100" s="226"/>
      <c r="M100" s="226"/>
      <c r="N100" s="226"/>
      <c r="O100" s="226"/>
      <c r="P100" s="226"/>
    </row>
  </sheetData>
  <mergeCells count="8">
    <mergeCell ref="B24:C24"/>
    <mergeCell ref="A1:C1"/>
    <mergeCell ref="E3:F4"/>
    <mergeCell ref="A12:C12"/>
    <mergeCell ref="A13:C13"/>
    <mergeCell ref="B14:C14"/>
    <mergeCell ref="B15:C15"/>
    <mergeCell ref="F15:F17"/>
  </mergeCells>
  <dataValidations count="3">
    <dataValidation type="list" allowBlank="1" showInputMessage="1" showErrorMessage="1" prompt=" - " sqref="F9" xr:uid="{5616D026-BDFB-4703-86C0-FD2349D57B80}">
      <formula1>$N$27:$N$30</formula1>
    </dataValidation>
    <dataValidation type="list" allowBlank="1" showInputMessage="1" showErrorMessage="1" prompt=" - " sqref="B15" xr:uid="{8ECAB2F0-6FA5-438F-B60B-13321701603F}">
      <formula1>$N$1:$N$19</formula1>
    </dataValidation>
    <dataValidation type="list" allowBlank="1" showInputMessage="1" showErrorMessage="1" prompt=" - " sqref="B14" xr:uid="{43AEAD89-59B0-4756-A1AF-D2DA5C898CB8}">
      <formula1>$N$21:$N$25</formula1>
    </dataValidation>
  </dataValidations>
  <pageMargins left="0.7" right="0.7" top="0.75" bottom="0.75" header="0" footer="0"/>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00"/>
  <sheetViews>
    <sheetView workbookViewId="0">
      <pane ySplit="3" topLeftCell="A4" activePane="bottomLeft" state="frozen"/>
      <selection pane="bottomLeft" activeCell="A24" sqref="A24"/>
    </sheetView>
  </sheetViews>
  <sheetFormatPr defaultColWidth="14.42578125" defaultRowHeight="15" customHeight="1" x14ac:dyDescent="0.2"/>
  <cols>
    <col min="1" max="1" width="11.42578125" customWidth="1"/>
    <col min="2" max="2" width="41.42578125" customWidth="1"/>
    <col min="3" max="6" width="11.42578125" customWidth="1"/>
    <col min="7" max="11" width="8" customWidth="1"/>
  </cols>
  <sheetData>
    <row r="1" spans="1:11" ht="15.75" customHeight="1" x14ac:dyDescent="0.2">
      <c r="A1" s="253" t="s">
        <v>2119</v>
      </c>
      <c r="B1" s="253"/>
      <c r="C1" s="253"/>
      <c r="D1" s="253"/>
      <c r="E1" s="253"/>
      <c r="F1" s="253"/>
      <c r="G1" s="253"/>
      <c r="H1" s="253"/>
      <c r="I1" s="253"/>
      <c r="J1" s="253"/>
      <c r="K1" s="253"/>
    </row>
    <row r="2" spans="1:11" ht="30" customHeight="1" x14ac:dyDescent="0.2">
      <c r="A2" s="330" t="s">
        <v>2120</v>
      </c>
      <c r="B2" s="297"/>
      <c r="C2" s="9"/>
      <c r="D2" s="9"/>
      <c r="E2" s="9"/>
      <c r="F2" s="9"/>
      <c r="G2" s="9"/>
      <c r="H2" s="9"/>
      <c r="I2" s="9"/>
      <c r="J2" s="9"/>
      <c r="K2" s="9"/>
    </row>
    <row r="3" spans="1:11" ht="12.75" customHeight="1" x14ac:dyDescent="0.2">
      <c r="A3" s="254" t="s">
        <v>2121</v>
      </c>
      <c r="B3" s="254" t="s">
        <v>2122</v>
      </c>
      <c r="C3" s="9"/>
      <c r="D3" s="9"/>
      <c r="E3" s="9"/>
      <c r="F3" s="9"/>
      <c r="G3" s="9"/>
      <c r="H3" s="9"/>
      <c r="I3" s="9"/>
      <c r="J3" s="9"/>
      <c r="K3" s="9"/>
    </row>
    <row r="4" spans="1:11" ht="12.75" customHeight="1" x14ac:dyDescent="0.2">
      <c r="A4" s="255" t="s">
        <v>2123</v>
      </c>
      <c r="B4" s="255" t="s">
        <v>2124</v>
      </c>
      <c r="C4" s="9"/>
      <c r="D4" s="9"/>
      <c r="E4" s="9"/>
      <c r="F4" s="9"/>
      <c r="G4" s="9"/>
      <c r="H4" s="9"/>
      <c r="I4" s="9"/>
      <c r="J4" s="9"/>
      <c r="K4" s="9"/>
    </row>
    <row r="5" spans="1:11" ht="12.75" customHeight="1" x14ac:dyDescent="0.2">
      <c r="A5" s="255" t="s">
        <v>2125</v>
      </c>
      <c r="B5" s="255" t="s">
        <v>2126</v>
      </c>
      <c r="C5" s="9"/>
      <c r="D5" s="9"/>
      <c r="E5" s="9"/>
      <c r="F5" s="9"/>
      <c r="G5" s="9"/>
      <c r="H5" s="9"/>
      <c r="I5" s="9"/>
      <c r="J5" s="9"/>
      <c r="K5" s="9"/>
    </row>
    <row r="6" spans="1:11" ht="12.75" customHeight="1" x14ac:dyDescent="0.2">
      <c r="A6" s="255" t="s">
        <v>2127</v>
      </c>
      <c r="B6" s="255" t="s">
        <v>2128</v>
      </c>
      <c r="C6" s="9"/>
      <c r="D6" s="9"/>
      <c r="E6" s="9"/>
      <c r="F6" s="9"/>
      <c r="G6" s="9"/>
      <c r="H6" s="9"/>
      <c r="I6" s="9"/>
      <c r="J6" s="9"/>
      <c r="K6" s="9"/>
    </row>
    <row r="7" spans="1:11" ht="12.75" customHeight="1" x14ac:dyDescent="0.2">
      <c r="A7" s="255" t="s">
        <v>2129</v>
      </c>
      <c r="B7" s="255" t="s">
        <v>2130</v>
      </c>
      <c r="C7" s="9"/>
      <c r="D7" s="9"/>
      <c r="E7" s="9"/>
      <c r="F7" s="9"/>
      <c r="G7" s="9"/>
      <c r="H7" s="9"/>
      <c r="I7" s="9"/>
      <c r="J7" s="9"/>
      <c r="K7" s="9"/>
    </row>
    <row r="8" spans="1:11" ht="12.75" customHeight="1" x14ac:dyDescent="0.2">
      <c r="A8" s="255" t="s">
        <v>2131</v>
      </c>
      <c r="B8" s="255" t="s">
        <v>2132</v>
      </c>
      <c r="C8" s="9"/>
      <c r="D8" s="9"/>
      <c r="E8" s="9"/>
      <c r="F8" s="9"/>
      <c r="G8" s="9"/>
      <c r="H8" s="9"/>
      <c r="I8" s="9"/>
      <c r="J8" s="9"/>
      <c r="K8" s="9"/>
    </row>
    <row r="9" spans="1:11" ht="12.75" customHeight="1" x14ac:dyDescent="0.2">
      <c r="A9" s="255" t="s">
        <v>2133</v>
      </c>
      <c r="B9" s="255" t="s">
        <v>2134</v>
      </c>
      <c r="C9" s="9"/>
      <c r="D9" s="9"/>
      <c r="E9" s="9"/>
      <c r="F9" s="9"/>
      <c r="G9" s="9"/>
      <c r="H9" s="9"/>
      <c r="I9" s="9"/>
      <c r="J9" s="9"/>
      <c r="K9" s="9"/>
    </row>
    <row r="10" spans="1:11" ht="12.75" customHeight="1" x14ac:dyDescent="0.2">
      <c r="A10" s="255" t="s">
        <v>2135</v>
      </c>
      <c r="B10" s="255" t="s">
        <v>2136</v>
      </c>
      <c r="C10" s="9"/>
      <c r="D10" s="9"/>
      <c r="E10" s="9"/>
      <c r="F10" s="9"/>
      <c r="G10" s="9"/>
      <c r="H10" s="9"/>
      <c r="I10" s="9"/>
      <c r="J10" s="9"/>
      <c r="K10" s="9"/>
    </row>
    <row r="11" spans="1:11" ht="12.75" customHeight="1" x14ac:dyDescent="0.2">
      <c r="A11" s="255" t="s">
        <v>2137</v>
      </c>
      <c r="B11" s="255" t="s">
        <v>2138</v>
      </c>
      <c r="C11" s="9"/>
      <c r="D11" s="9"/>
      <c r="E11" s="9"/>
      <c r="F11" s="9"/>
      <c r="G11" s="9"/>
      <c r="H11" s="9"/>
      <c r="I11" s="9"/>
      <c r="J11" s="9"/>
      <c r="K11" s="9"/>
    </row>
    <row r="12" spans="1:11" ht="12.75" customHeight="1" x14ac:dyDescent="0.2">
      <c r="A12" s="255" t="s">
        <v>2139</v>
      </c>
      <c r="B12" s="255" t="s">
        <v>2140</v>
      </c>
      <c r="C12" s="9"/>
      <c r="D12" s="9"/>
      <c r="E12" s="9"/>
      <c r="F12" s="9"/>
      <c r="G12" s="9"/>
      <c r="H12" s="9"/>
      <c r="I12" s="9"/>
      <c r="J12" s="9"/>
      <c r="K12" s="9"/>
    </row>
    <row r="13" spans="1:11" ht="12.75" customHeight="1" x14ac:dyDescent="0.2">
      <c r="A13" s="255" t="s">
        <v>2141</v>
      </c>
      <c r="B13" s="255" t="s">
        <v>2142</v>
      </c>
      <c r="C13" s="9"/>
      <c r="D13" s="9"/>
      <c r="E13" s="9"/>
      <c r="F13" s="9"/>
      <c r="G13" s="9"/>
      <c r="H13" s="9"/>
      <c r="I13" s="9"/>
      <c r="J13" s="9"/>
      <c r="K13" s="9"/>
    </row>
    <row r="14" spans="1:11" ht="12.75" customHeight="1" x14ac:dyDescent="0.2">
      <c r="A14" s="255" t="s">
        <v>2143</v>
      </c>
      <c r="B14" s="255" t="s">
        <v>2144</v>
      </c>
      <c r="C14" s="9"/>
      <c r="D14" s="9"/>
      <c r="E14" s="9"/>
      <c r="F14" s="9"/>
      <c r="G14" s="9"/>
      <c r="H14" s="9"/>
      <c r="I14" s="9"/>
      <c r="J14" s="9"/>
      <c r="K14" s="9"/>
    </row>
    <row r="15" spans="1:11" ht="12.75" customHeight="1" x14ac:dyDescent="0.2">
      <c r="A15" s="255" t="s">
        <v>2145</v>
      </c>
      <c r="B15" s="255" t="s">
        <v>2146</v>
      </c>
      <c r="C15" s="9"/>
      <c r="D15" s="9"/>
      <c r="E15" s="9"/>
      <c r="F15" s="9"/>
      <c r="G15" s="9"/>
      <c r="H15" s="9"/>
      <c r="I15" s="9"/>
      <c r="J15" s="9"/>
      <c r="K15" s="9"/>
    </row>
    <row r="16" spans="1:11" ht="12.75" customHeight="1" x14ac:dyDescent="0.2">
      <c r="A16" s="255" t="s">
        <v>2147</v>
      </c>
      <c r="B16" s="255" t="s">
        <v>2148</v>
      </c>
      <c r="C16" s="9"/>
      <c r="D16" s="9"/>
      <c r="E16" s="9"/>
      <c r="F16" s="9"/>
      <c r="G16" s="9"/>
      <c r="H16" s="9"/>
      <c r="I16" s="9"/>
      <c r="J16" s="9"/>
      <c r="K16" s="9"/>
    </row>
    <row r="17" spans="1:11" ht="12.75" customHeight="1" x14ac:dyDescent="0.2">
      <c r="A17" s="255" t="s">
        <v>2149</v>
      </c>
      <c r="B17" s="255" t="s">
        <v>2150</v>
      </c>
      <c r="C17" s="9"/>
      <c r="D17" s="9"/>
      <c r="E17" s="9"/>
      <c r="F17" s="9"/>
      <c r="G17" s="9"/>
      <c r="H17" s="9"/>
      <c r="I17" s="9"/>
      <c r="J17" s="9"/>
      <c r="K17" s="9"/>
    </row>
    <row r="18" spans="1:11" ht="12.75" customHeight="1" x14ac:dyDescent="0.2">
      <c r="A18" s="255" t="s">
        <v>2151</v>
      </c>
      <c r="B18" s="255" t="s">
        <v>2152</v>
      </c>
      <c r="C18" s="9"/>
      <c r="D18" s="9"/>
      <c r="E18" s="9"/>
      <c r="F18" s="9"/>
      <c r="G18" s="9"/>
      <c r="H18" s="9"/>
      <c r="I18" s="9"/>
      <c r="J18" s="9"/>
      <c r="K18" s="9"/>
    </row>
    <row r="19" spans="1:11" ht="12.75" customHeight="1" x14ac:dyDescent="0.2">
      <c r="A19" s="255" t="s">
        <v>2153</v>
      </c>
      <c r="B19" s="255" t="s">
        <v>2154</v>
      </c>
      <c r="C19" s="9"/>
      <c r="D19" s="9"/>
      <c r="E19" s="9"/>
      <c r="F19" s="9"/>
      <c r="G19" s="9"/>
      <c r="H19" s="9"/>
      <c r="I19" s="9"/>
      <c r="J19" s="9"/>
      <c r="K19" s="9"/>
    </row>
    <row r="20" spans="1:11" ht="12.75" customHeight="1" x14ac:dyDescent="0.2">
      <c r="A20" s="255" t="s">
        <v>2155</v>
      </c>
      <c r="B20" s="255" t="s">
        <v>2156</v>
      </c>
      <c r="C20" s="9"/>
      <c r="D20" s="9"/>
      <c r="E20" s="9"/>
      <c r="F20" s="9"/>
      <c r="G20" s="9"/>
      <c r="H20" s="9"/>
      <c r="I20" s="9"/>
      <c r="J20" s="9"/>
      <c r="K20" s="9"/>
    </row>
    <row r="21" spans="1:11" ht="12.75" customHeight="1" x14ac:dyDescent="0.2">
      <c r="A21" s="255" t="s">
        <v>2157</v>
      </c>
      <c r="B21" s="255" t="s">
        <v>2158</v>
      </c>
      <c r="C21" s="9"/>
      <c r="D21" s="9"/>
      <c r="E21" s="9"/>
      <c r="F21" s="9"/>
      <c r="G21" s="9"/>
      <c r="H21" s="9"/>
      <c r="I21" s="9"/>
      <c r="J21" s="9"/>
      <c r="K21" s="9"/>
    </row>
    <row r="22" spans="1:11" ht="12.75" customHeight="1" x14ac:dyDescent="0.2">
      <c r="A22" s="272" t="s">
        <v>2203</v>
      </c>
      <c r="B22" s="272" t="s">
        <v>2204</v>
      </c>
      <c r="C22" s="9"/>
      <c r="D22" s="9"/>
      <c r="E22" s="9"/>
      <c r="F22" s="9"/>
      <c r="G22" s="9"/>
      <c r="H22" s="9"/>
      <c r="I22" s="9"/>
      <c r="J22" s="9"/>
      <c r="K22" s="9"/>
    </row>
    <row r="23" spans="1:11" ht="12.75" customHeight="1" x14ac:dyDescent="0.2">
      <c r="A23" s="272" t="s">
        <v>2205</v>
      </c>
      <c r="B23" s="272" t="s">
        <v>2206</v>
      </c>
      <c r="C23" s="9"/>
      <c r="D23" s="9"/>
      <c r="E23" s="9"/>
      <c r="F23" s="9"/>
      <c r="G23" s="9"/>
      <c r="H23" s="9"/>
      <c r="I23" s="9"/>
      <c r="J23" s="9"/>
      <c r="K23" s="9"/>
    </row>
    <row r="24" spans="1:11" ht="12.75" customHeight="1" x14ac:dyDescent="0.2">
      <c r="A24" s="256"/>
      <c r="B24" s="256"/>
      <c r="C24" s="9"/>
      <c r="D24" s="9"/>
      <c r="E24" s="9"/>
      <c r="F24" s="9"/>
      <c r="G24" s="9"/>
      <c r="H24" s="9"/>
      <c r="I24" s="9"/>
      <c r="J24" s="9"/>
      <c r="K24" s="9"/>
    </row>
    <row r="25" spans="1:11" ht="12.75" customHeight="1" x14ac:dyDescent="0.2">
      <c r="A25" s="256"/>
      <c r="B25" s="256"/>
      <c r="C25" s="9"/>
      <c r="D25" s="9"/>
      <c r="E25" s="9"/>
      <c r="F25" s="9"/>
      <c r="G25" s="9"/>
      <c r="H25" s="9"/>
      <c r="I25" s="9"/>
      <c r="J25" s="9"/>
      <c r="K25" s="9"/>
    </row>
    <row r="26" spans="1:11" ht="12.75" customHeight="1" x14ac:dyDescent="0.2">
      <c r="A26" s="256"/>
      <c r="B26" s="256"/>
      <c r="C26" s="9"/>
      <c r="D26" s="9"/>
      <c r="E26" s="9"/>
      <c r="F26" s="9"/>
      <c r="G26" s="9"/>
      <c r="H26" s="9"/>
      <c r="I26" s="9"/>
      <c r="J26" s="9"/>
      <c r="K26" s="9"/>
    </row>
    <row r="27" spans="1:11" ht="12.75" customHeight="1" x14ac:dyDescent="0.2">
      <c r="A27" s="256"/>
      <c r="B27" s="256"/>
      <c r="C27" s="9"/>
      <c r="D27" s="9"/>
      <c r="E27" s="9"/>
      <c r="F27" s="9"/>
      <c r="G27" s="9"/>
      <c r="H27" s="9"/>
      <c r="I27" s="9"/>
      <c r="J27" s="9"/>
      <c r="K27" s="9"/>
    </row>
    <row r="28" spans="1:11" ht="12.75" customHeight="1" x14ac:dyDescent="0.2">
      <c r="A28" s="256"/>
      <c r="B28" s="256"/>
      <c r="C28" s="9"/>
      <c r="D28" s="9"/>
      <c r="E28" s="9"/>
      <c r="F28" s="9"/>
      <c r="G28" s="9"/>
      <c r="H28" s="9"/>
      <c r="I28" s="9"/>
      <c r="J28" s="9"/>
      <c r="K28" s="9"/>
    </row>
    <row r="29" spans="1:11" ht="12.75" customHeight="1" x14ac:dyDescent="0.2">
      <c r="A29" s="256"/>
      <c r="B29" s="256"/>
      <c r="C29" s="9"/>
      <c r="D29" s="9"/>
      <c r="E29" s="9"/>
      <c r="F29" s="9"/>
      <c r="G29" s="9"/>
      <c r="H29" s="9"/>
      <c r="I29" s="9"/>
      <c r="J29" s="9"/>
      <c r="K29" s="9"/>
    </row>
    <row r="30" spans="1:11" ht="12.75" customHeight="1" x14ac:dyDescent="0.2">
      <c r="A30" s="256"/>
      <c r="B30" s="256"/>
      <c r="C30" s="9"/>
      <c r="D30" s="9"/>
      <c r="E30" s="9"/>
      <c r="F30" s="9"/>
      <c r="G30" s="9"/>
      <c r="H30" s="9"/>
      <c r="I30" s="9"/>
      <c r="J30" s="9"/>
      <c r="K30" s="9"/>
    </row>
    <row r="31" spans="1:11" ht="12.75" customHeight="1" x14ac:dyDescent="0.2">
      <c r="A31" s="256"/>
      <c r="B31" s="256"/>
      <c r="C31" s="9"/>
      <c r="D31" s="9"/>
      <c r="E31" s="9"/>
      <c r="F31" s="9"/>
      <c r="G31" s="9"/>
      <c r="H31" s="9"/>
      <c r="I31" s="9"/>
      <c r="J31" s="9"/>
      <c r="K31" s="9"/>
    </row>
    <row r="32" spans="1:11" ht="12.75" customHeight="1" x14ac:dyDescent="0.2">
      <c r="A32" s="256"/>
      <c r="B32" s="256"/>
      <c r="C32" s="9"/>
      <c r="D32" s="9"/>
      <c r="E32" s="9"/>
      <c r="F32" s="9"/>
      <c r="G32" s="9"/>
      <c r="H32" s="9"/>
      <c r="I32" s="9"/>
      <c r="J32" s="9"/>
      <c r="K32" s="9"/>
    </row>
    <row r="33" spans="1:11" ht="12.75" customHeight="1" x14ac:dyDescent="0.2">
      <c r="A33" s="256"/>
      <c r="B33" s="256"/>
      <c r="C33" s="9"/>
      <c r="D33" s="9"/>
      <c r="E33" s="9"/>
      <c r="F33" s="9"/>
      <c r="G33" s="9"/>
      <c r="H33" s="9"/>
      <c r="I33" s="9"/>
      <c r="J33" s="9"/>
      <c r="K33" s="9"/>
    </row>
    <row r="34" spans="1:11" ht="12.75" customHeight="1" x14ac:dyDescent="0.2">
      <c r="A34" s="256"/>
      <c r="B34" s="256"/>
      <c r="C34" s="9"/>
      <c r="D34" s="9"/>
      <c r="E34" s="9"/>
      <c r="F34" s="9"/>
      <c r="G34" s="9"/>
      <c r="H34" s="9"/>
      <c r="I34" s="9"/>
      <c r="J34" s="9"/>
      <c r="K34" s="9"/>
    </row>
    <row r="35" spans="1:11" ht="12.75" customHeight="1" x14ac:dyDescent="0.2">
      <c r="A35" s="256"/>
      <c r="B35" s="256"/>
      <c r="C35" s="9"/>
      <c r="D35" s="9"/>
      <c r="E35" s="9"/>
      <c r="F35" s="9"/>
      <c r="G35" s="9"/>
      <c r="H35" s="9"/>
      <c r="I35" s="9"/>
      <c r="J35" s="9"/>
      <c r="K35" s="9"/>
    </row>
    <row r="36" spans="1:11" ht="12.75" customHeight="1" x14ac:dyDescent="0.2">
      <c r="A36" s="256"/>
      <c r="B36" s="256"/>
      <c r="C36" s="9"/>
      <c r="D36" s="9"/>
      <c r="E36" s="9"/>
      <c r="F36" s="9"/>
      <c r="G36" s="9"/>
      <c r="H36" s="9"/>
      <c r="I36" s="9"/>
      <c r="J36" s="9"/>
      <c r="K36" s="9"/>
    </row>
    <row r="37" spans="1:11" ht="12.75" customHeight="1" x14ac:dyDescent="0.2">
      <c r="A37" s="256"/>
      <c r="B37" s="256"/>
      <c r="C37" s="9"/>
      <c r="D37" s="9"/>
      <c r="E37" s="9"/>
      <c r="F37" s="9"/>
      <c r="G37" s="9"/>
      <c r="H37" s="9"/>
      <c r="I37" s="9"/>
      <c r="J37" s="9"/>
      <c r="K37" s="9"/>
    </row>
    <row r="38" spans="1:11" ht="12.75" customHeight="1" x14ac:dyDescent="0.2">
      <c r="A38" s="256"/>
      <c r="B38" s="256"/>
      <c r="C38" s="9"/>
      <c r="D38" s="9"/>
      <c r="E38" s="9"/>
      <c r="F38" s="9"/>
      <c r="G38" s="9"/>
      <c r="H38" s="9"/>
      <c r="I38" s="9"/>
      <c r="J38" s="9"/>
      <c r="K38" s="9"/>
    </row>
    <row r="39" spans="1:11" ht="12.75" customHeight="1" x14ac:dyDescent="0.2">
      <c r="A39" s="256"/>
      <c r="B39" s="256"/>
      <c r="C39" s="9"/>
      <c r="D39" s="9"/>
      <c r="E39" s="9"/>
      <c r="F39" s="9"/>
      <c r="G39" s="9"/>
      <c r="H39" s="9"/>
      <c r="I39" s="9"/>
      <c r="J39" s="9"/>
      <c r="K39" s="9"/>
    </row>
    <row r="40" spans="1:11" ht="12.75" customHeight="1" x14ac:dyDescent="0.2">
      <c r="A40" s="256"/>
      <c r="B40" s="256"/>
      <c r="C40" s="9"/>
      <c r="D40" s="9"/>
      <c r="E40" s="9"/>
      <c r="F40" s="9"/>
      <c r="G40" s="9"/>
      <c r="H40" s="9"/>
      <c r="I40" s="9"/>
      <c r="J40" s="9"/>
      <c r="K40" s="9"/>
    </row>
    <row r="41" spans="1:11" ht="12.75" customHeight="1" x14ac:dyDescent="0.2">
      <c r="A41" s="256"/>
      <c r="B41" s="256"/>
      <c r="C41" s="9"/>
      <c r="D41" s="9"/>
      <c r="E41" s="9"/>
      <c r="F41" s="9"/>
      <c r="G41" s="9"/>
      <c r="H41" s="9"/>
      <c r="I41" s="9"/>
      <c r="J41" s="9"/>
      <c r="K41" s="9"/>
    </row>
    <row r="42" spans="1:11" ht="12.75" customHeight="1" x14ac:dyDescent="0.2">
      <c r="A42" s="256"/>
      <c r="B42" s="256"/>
      <c r="C42" s="9"/>
      <c r="D42" s="9"/>
      <c r="E42" s="9"/>
      <c r="F42" s="9"/>
      <c r="G42" s="9"/>
      <c r="H42" s="9"/>
      <c r="I42" s="9"/>
      <c r="J42" s="9"/>
      <c r="K42" s="9"/>
    </row>
    <row r="43" spans="1:11" ht="12.75" customHeight="1" x14ac:dyDescent="0.2">
      <c r="A43" s="256"/>
      <c r="B43" s="256"/>
      <c r="C43" s="9"/>
      <c r="D43" s="9"/>
      <c r="E43" s="9"/>
      <c r="F43" s="9"/>
      <c r="G43" s="9"/>
      <c r="H43" s="9"/>
      <c r="I43" s="9"/>
      <c r="J43" s="9"/>
      <c r="K43" s="9"/>
    </row>
    <row r="44" spans="1:11" ht="12.75" customHeight="1" x14ac:dyDescent="0.2">
      <c r="A44" s="256"/>
      <c r="B44" s="256"/>
      <c r="C44" s="9"/>
      <c r="D44" s="9"/>
      <c r="E44" s="9"/>
      <c r="F44" s="9"/>
      <c r="G44" s="9"/>
      <c r="H44" s="9"/>
      <c r="I44" s="9"/>
      <c r="J44" s="9"/>
      <c r="K44" s="9"/>
    </row>
    <row r="45" spans="1:11" ht="12.75" customHeight="1" x14ac:dyDescent="0.2">
      <c r="A45" s="256"/>
      <c r="B45" s="256"/>
      <c r="C45" s="9"/>
      <c r="D45" s="9"/>
      <c r="E45" s="9"/>
      <c r="F45" s="9"/>
      <c r="G45" s="9"/>
      <c r="H45" s="9"/>
      <c r="I45" s="9"/>
      <c r="J45" s="9"/>
      <c r="K45" s="9"/>
    </row>
    <row r="46" spans="1:11" ht="12.75" customHeight="1" x14ac:dyDescent="0.2">
      <c r="A46" s="256"/>
      <c r="B46" s="256"/>
      <c r="C46" s="9"/>
      <c r="D46" s="9"/>
      <c r="E46" s="9"/>
      <c r="F46" s="9"/>
      <c r="G46" s="9"/>
      <c r="H46" s="9"/>
      <c r="I46" s="9"/>
      <c r="J46" s="9"/>
      <c r="K46" s="9"/>
    </row>
    <row r="47" spans="1:11" ht="12.75" customHeight="1" x14ac:dyDescent="0.2">
      <c r="A47" s="256"/>
      <c r="B47" s="256"/>
      <c r="C47" s="9"/>
      <c r="D47" s="9"/>
      <c r="E47" s="9"/>
      <c r="F47" s="9"/>
      <c r="G47" s="9"/>
      <c r="H47" s="9"/>
      <c r="I47" s="9"/>
      <c r="J47" s="9"/>
      <c r="K47" s="9"/>
    </row>
    <row r="48" spans="1:11" ht="12.75" customHeight="1" x14ac:dyDescent="0.2">
      <c r="A48" s="256"/>
      <c r="B48" s="256"/>
      <c r="C48" s="9"/>
      <c r="D48" s="9"/>
      <c r="E48" s="9"/>
      <c r="F48" s="9"/>
      <c r="G48" s="9"/>
      <c r="H48" s="9"/>
      <c r="I48" s="9"/>
      <c r="J48" s="9"/>
      <c r="K48" s="9"/>
    </row>
    <row r="49" spans="1:11" ht="12.75" customHeight="1" x14ac:dyDescent="0.2">
      <c r="A49" s="256"/>
      <c r="B49" s="256"/>
      <c r="C49" s="9"/>
      <c r="D49" s="9"/>
      <c r="E49" s="9"/>
      <c r="F49" s="9"/>
      <c r="G49" s="9"/>
      <c r="H49" s="9"/>
      <c r="I49" s="9"/>
      <c r="J49" s="9"/>
      <c r="K49" s="9"/>
    </row>
    <row r="50" spans="1:11" ht="12.75" customHeight="1" x14ac:dyDescent="0.2">
      <c r="A50" s="256"/>
      <c r="B50" s="256"/>
      <c r="C50" s="9"/>
      <c r="D50" s="9"/>
      <c r="E50" s="9"/>
      <c r="F50" s="9"/>
      <c r="G50" s="9"/>
      <c r="H50" s="9"/>
      <c r="I50" s="9"/>
      <c r="J50" s="9"/>
      <c r="K50" s="9"/>
    </row>
    <row r="51" spans="1:11" ht="12.75" customHeight="1" x14ac:dyDescent="0.2">
      <c r="A51" s="256"/>
      <c r="B51" s="256"/>
      <c r="C51" s="9"/>
      <c r="D51" s="9"/>
      <c r="E51" s="9"/>
      <c r="F51" s="9"/>
      <c r="G51" s="9"/>
      <c r="H51" s="9"/>
      <c r="I51" s="9"/>
      <c r="J51" s="9"/>
      <c r="K51" s="9"/>
    </row>
    <row r="52" spans="1:11" ht="12.75" customHeight="1" x14ac:dyDescent="0.2">
      <c r="A52" s="256"/>
      <c r="B52" s="256"/>
      <c r="C52" s="9"/>
      <c r="D52" s="9"/>
      <c r="E52" s="9"/>
      <c r="F52" s="9"/>
      <c r="G52" s="9"/>
      <c r="H52" s="9"/>
      <c r="I52" s="9"/>
      <c r="J52" s="9"/>
      <c r="K52" s="9"/>
    </row>
    <row r="53" spans="1:11" ht="12.75" customHeight="1" x14ac:dyDescent="0.2">
      <c r="A53" s="256"/>
      <c r="B53" s="256"/>
      <c r="C53" s="9"/>
      <c r="D53" s="9"/>
      <c r="E53" s="9"/>
      <c r="F53" s="9"/>
      <c r="G53" s="9"/>
      <c r="H53" s="9"/>
      <c r="I53" s="9"/>
      <c r="J53" s="9"/>
      <c r="K53" s="9"/>
    </row>
    <row r="54" spans="1:11" ht="12.75" customHeight="1" x14ac:dyDescent="0.2">
      <c r="A54" s="256"/>
      <c r="B54" s="256"/>
      <c r="C54" s="9"/>
      <c r="D54" s="9"/>
      <c r="E54" s="9"/>
      <c r="F54" s="9"/>
      <c r="G54" s="9"/>
      <c r="H54" s="9"/>
      <c r="I54" s="9"/>
      <c r="J54" s="9"/>
      <c r="K54" s="9"/>
    </row>
    <row r="55" spans="1:11" ht="12.75" customHeight="1" x14ac:dyDescent="0.2">
      <c r="A55" s="256"/>
      <c r="B55" s="256"/>
      <c r="C55" s="9"/>
      <c r="D55" s="9"/>
      <c r="E55" s="9"/>
      <c r="F55" s="9"/>
      <c r="G55" s="9"/>
      <c r="H55" s="9"/>
      <c r="I55" s="9"/>
      <c r="J55" s="9"/>
      <c r="K55" s="9"/>
    </row>
    <row r="56" spans="1:11" ht="12.75" customHeight="1" x14ac:dyDescent="0.2">
      <c r="A56" s="256"/>
      <c r="B56" s="256"/>
      <c r="C56" s="9"/>
      <c r="D56" s="9"/>
      <c r="E56" s="9"/>
      <c r="F56" s="9"/>
      <c r="G56" s="9"/>
      <c r="H56" s="9"/>
      <c r="I56" s="9"/>
      <c r="J56" s="9"/>
      <c r="K56" s="9"/>
    </row>
    <row r="57" spans="1:11" ht="12.75" customHeight="1" x14ac:dyDescent="0.2">
      <c r="A57" s="256"/>
      <c r="B57" s="256"/>
      <c r="C57" s="9"/>
      <c r="D57" s="9"/>
      <c r="E57" s="9"/>
      <c r="F57" s="9"/>
      <c r="G57" s="9"/>
      <c r="H57" s="9"/>
      <c r="I57" s="9"/>
      <c r="J57" s="9"/>
      <c r="K57" s="9"/>
    </row>
    <row r="58" spans="1:11" ht="12.75" customHeight="1" x14ac:dyDescent="0.2">
      <c r="A58" s="9"/>
      <c r="B58" s="9"/>
      <c r="C58" s="9"/>
      <c r="D58" s="9"/>
      <c r="E58" s="9"/>
      <c r="F58" s="9"/>
      <c r="G58" s="9"/>
      <c r="H58" s="9"/>
      <c r="I58" s="9"/>
      <c r="J58" s="9"/>
      <c r="K58" s="9"/>
    </row>
    <row r="59" spans="1:11" ht="12.75" customHeight="1" x14ac:dyDescent="0.2">
      <c r="A59" s="9"/>
      <c r="B59" s="9"/>
      <c r="C59" s="9"/>
      <c r="D59" s="9"/>
      <c r="E59" s="9"/>
      <c r="F59" s="9"/>
      <c r="G59" s="9"/>
      <c r="H59" s="9"/>
      <c r="I59" s="9"/>
      <c r="J59" s="9"/>
      <c r="K59" s="9"/>
    </row>
    <row r="60" spans="1:11" ht="12.75" customHeight="1" x14ac:dyDescent="0.2">
      <c r="A60" s="9"/>
      <c r="B60" s="9"/>
      <c r="C60" s="9"/>
      <c r="D60" s="9"/>
      <c r="E60" s="9"/>
      <c r="F60" s="9"/>
      <c r="G60" s="9"/>
      <c r="H60" s="9"/>
      <c r="I60" s="9"/>
      <c r="J60" s="9"/>
      <c r="K60" s="9"/>
    </row>
    <row r="61" spans="1:11" ht="12.75" customHeight="1" x14ac:dyDescent="0.2">
      <c r="A61" s="9"/>
      <c r="B61" s="9"/>
      <c r="C61" s="9"/>
      <c r="D61" s="9"/>
      <c r="E61" s="9"/>
      <c r="F61" s="9"/>
      <c r="G61" s="9"/>
      <c r="H61" s="9"/>
      <c r="I61" s="9"/>
      <c r="J61" s="9"/>
      <c r="K61" s="9"/>
    </row>
    <row r="62" spans="1:11" ht="12.75" customHeight="1" x14ac:dyDescent="0.2">
      <c r="A62" s="9"/>
      <c r="B62" s="9"/>
      <c r="C62" s="9"/>
      <c r="D62" s="9"/>
      <c r="E62" s="9"/>
      <c r="F62" s="9"/>
      <c r="G62" s="9"/>
      <c r="H62" s="9"/>
      <c r="I62" s="9"/>
      <c r="J62" s="9"/>
      <c r="K62" s="9"/>
    </row>
    <row r="63" spans="1:11" ht="12.75" customHeight="1" x14ac:dyDescent="0.2">
      <c r="A63" s="9"/>
      <c r="B63" s="9"/>
      <c r="C63" s="9"/>
      <c r="D63" s="9"/>
      <c r="E63" s="9"/>
      <c r="F63" s="9"/>
      <c r="G63" s="9"/>
      <c r="H63" s="9"/>
      <c r="I63" s="9"/>
      <c r="J63" s="9"/>
      <c r="K63" s="9"/>
    </row>
    <row r="64" spans="1:11" ht="12.75" customHeight="1" x14ac:dyDescent="0.2">
      <c r="A64" s="9"/>
      <c r="B64" s="9"/>
      <c r="C64" s="9"/>
      <c r="D64" s="9"/>
      <c r="E64" s="9"/>
      <c r="F64" s="9"/>
      <c r="G64" s="9"/>
      <c r="H64" s="9"/>
      <c r="I64" s="9"/>
      <c r="J64" s="9"/>
      <c r="K64" s="9"/>
    </row>
    <row r="65" spans="1:11" ht="12.75" customHeight="1" x14ac:dyDescent="0.2">
      <c r="A65" s="9"/>
      <c r="B65" s="9"/>
      <c r="C65" s="9"/>
      <c r="D65" s="9"/>
      <c r="E65" s="9"/>
      <c r="F65" s="9"/>
      <c r="G65" s="9"/>
      <c r="H65" s="9"/>
      <c r="I65" s="9"/>
      <c r="J65" s="9"/>
      <c r="K65" s="9"/>
    </row>
    <row r="66" spans="1:11" ht="12.75" customHeight="1" x14ac:dyDescent="0.2">
      <c r="A66" s="9"/>
      <c r="B66" s="9"/>
      <c r="C66" s="9"/>
      <c r="D66" s="9"/>
      <c r="E66" s="9"/>
      <c r="F66" s="9"/>
      <c r="G66" s="9"/>
      <c r="H66" s="9"/>
      <c r="I66" s="9"/>
      <c r="J66" s="9"/>
      <c r="K66" s="9"/>
    </row>
    <row r="67" spans="1:11" ht="12.75" customHeight="1" x14ac:dyDescent="0.2">
      <c r="A67" s="9"/>
      <c r="B67" s="9"/>
      <c r="C67" s="9"/>
      <c r="D67" s="9"/>
      <c r="E67" s="9"/>
      <c r="F67" s="9"/>
      <c r="G67" s="9"/>
      <c r="H67" s="9"/>
      <c r="I67" s="9"/>
      <c r="J67" s="9"/>
      <c r="K67" s="9"/>
    </row>
    <row r="68" spans="1:11" ht="12.75" customHeight="1" x14ac:dyDescent="0.2">
      <c r="A68" s="9"/>
      <c r="B68" s="9"/>
      <c r="C68" s="9"/>
      <c r="D68" s="9"/>
      <c r="E68" s="9"/>
      <c r="F68" s="9"/>
      <c r="G68" s="9"/>
      <c r="H68" s="9"/>
      <c r="I68" s="9"/>
      <c r="J68" s="9"/>
      <c r="K68" s="9"/>
    </row>
    <row r="69" spans="1:11" ht="12.75" customHeight="1" x14ac:dyDescent="0.2">
      <c r="A69" s="9"/>
      <c r="B69" s="9"/>
      <c r="C69" s="9"/>
      <c r="D69" s="9"/>
      <c r="E69" s="9"/>
      <c r="F69" s="9"/>
      <c r="G69" s="9"/>
      <c r="H69" s="9"/>
      <c r="I69" s="9"/>
      <c r="J69" s="9"/>
      <c r="K69" s="9"/>
    </row>
    <row r="70" spans="1:11" ht="12.75" customHeight="1" x14ac:dyDescent="0.2">
      <c r="A70" s="9"/>
      <c r="B70" s="9"/>
      <c r="C70" s="9"/>
      <c r="D70" s="9"/>
      <c r="E70" s="9"/>
      <c r="F70" s="9"/>
      <c r="G70" s="9"/>
      <c r="H70" s="9"/>
      <c r="I70" s="9"/>
      <c r="J70" s="9"/>
      <c r="K70" s="9"/>
    </row>
    <row r="71" spans="1:11" ht="12.75" customHeight="1" x14ac:dyDescent="0.2">
      <c r="A71" s="9"/>
      <c r="B71" s="9"/>
      <c r="C71" s="9"/>
      <c r="D71" s="9"/>
      <c r="E71" s="9"/>
      <c r="F71" s="9"/>
      <c r="G71" s="9"/>
      <c r="H71" s="9"/>
      <c r="I71" s="9"/>
      <c r="J71" s="9"/>
      <c r="K71" s="9"/>
    </row>
    <row r="72" spans="1:11" ht="12.75" customHeight="1" x14ac:dyDescent="0.2">
      <c r="A72" s="9"/>
      <c r="B72" s="9"/>
      <c r="C72" s="9"/>
      <c r="D72" s="9"/>
      <c r="E72" s="9"/>
      <c r="F72" s="9"/>
      <c r="G72" s="9"/>
      <c r="H72" s="9"/>
      <c r="I72" s="9"/>
      <c r="J72" s="9"/>
      <c r="K72" s="9"/>
    </row>
    <row r="73" spans="1:11" ht="12.75" customHeight="1" x14ac:dyDescent="0.2">
      <c r="A73" s="9"/>
      <c r="B73" s="9"/>
      <c r="C73" s="9"/>
      <c r="D73" s="9"/>
      <c r="E73" s="9"/>
      <c r="F73" s="9"/>
      <c r="G73" s="9"/>
      <c r="H73" s="9"/>
      <c r="I73" s="9"/>
      <c r="J73" s="9"/>
      <c r="K73" s="9"/>
    </row>
    <row r="74" spans="1:11" ht="12.75" customHeight="1" x14ac:dyDescent="0.2">
      <c r="A74" s="9"/>
      <c r="B74" s="9"/>
      <c r="C74" s="9"/>
      <c r="D74" s="9"/>
      <c r="E74" s="9"/>
      <c r="F74" s="9"/>
      <c r="G74" s="9"/>
      <c r="H74" s="9"/>
      <c r="I74" s="9"/>
      <c r="J74" s="9"/>
      <c r="K74" s="9"/>
    </row>
    <row r="75" spans="1:11" ht="12.75" customHeight="1" x14ac:dyDescent="0.2">
      <c r="A75" s="9"/>
      <c r="B75" s="9"/>
      <c r="C75" s="9"/>
      <c r="D75" s="9"/>
      <c r="E75" s="9"/>
      <c r="F75" s="9"/>
      <c r="G75" s="9"/>
      <c r="H75" s="9"/>
      <c r="I75" s="9"/>
      <c r="J75" s="9"/>
      <c r="K75" s="9"/>
    </row>
    <row r="76" spans="1:11" ht="12.75" customHeight="1" x14ac:dyDescent="0.2">
      <c r="A76" s="9"/>
      <c r="B76" s="9"/>
      <c r="C76" s="9"/>
      <c r="D76" s="9"/>
      <c r="E76" s="9"/>
      <c r="F76" s="9"/>
      <c r="G76" s="9"/>
      <c r="H76" s="9"/>
      <c r="I76" s="9"/>
      <c r="J76" s="9"/>
      <c r="K76" s="9"/>
    </row>
    <row r="77" spans="1:11" ht="12.75" customHeight="1" x14ac:dyDescent="0.2">
      <c r="A77" s="9"/>
      <c r="B77" s="9"/>
      <c r="C77" s="9"/>
      <c r="D77" s="9"/>
      <c r="E77" s="9"/>
      <c r="F77" s="9"/>
      <c r="G77" s="9"/>
      <c r="H77" s="9"/>
      <c r="I77" s="9"/>
      <c r="J77" s="9"/>
      <c r="K77" s="9"/>
    </row>
    <row r="78" spans="1:11" ht="12.75" customHeight="1" x14ac:dyDescent="0.2">
      <c r="A78" s="9"/>
      <c r="B78" s="9"/>
      <c r="C78" s="9"/>
      <c r="D78" s="9"/>
      <c r="E78" s="9"/>
      <c r="F78" s="9"/>
      <c r="G78" s="9"/>
      <c r="H78" s="9"/>
      <c r="I78" s="9"/>
      <c r="J78" s="9"/>
      <c r="K78" s="9"/>
    </row>
    <row r="79" spans="1:11" ht="12.75" customHeight="1" x14ac:dyDescent="0.2">
      <c r="A79" s="9"/>
      <c r="B79" s="9"/>
      <c r="C79" s="9"/>
      <c r="D79" s="9"/>
      <c r="E79" s="9"/>
      <c r="F79" s="9"/>
      <c r="G79" s="9"/>
      <c r="H79" s="9"/>
      <c r="I79" s="9"/>
      <c r="J79" s="9"/>
      <c r="K79" s="9"/>
    </row>
    <row r="80" spans="1:11" ht="12.75" customHeight="1" x14ac:dyDescent="0.2">
      <c r="A80" s="9"/>
      <c r="B80" s="9"/>
      <c r="C80" s="9"/>
      <c r="D80" s="9"/>
      <c r="E80" s="9"/>
      <c r="F80" s="9"/>
      <c r="G80" s="9"/>
      <c r="H80" s="9"/>
      <c r="I80" s="9"/>
      <c r="J80" s="9"/>
      <c r="K80" s="9"/>
    </row>
    <row r="81" spans="1:11" ht="12.75" customHeight="1" x14ac:dyDescent="0.2">
      <c r="A81" s="9"/>
      <c r="B81" s="9"/>
      <c r="C81" s="9"/>
      <c r="D81" s="9"/>
      <c r="E81" s="9"/>
      <c r="F81" s="9"/>
      <c r="G81" s="9"/>
      <c r="H81" s="9"/>
      <c r="I81" s="9"/>
      <c r="J81" s="9"/>
      <c r="K81" s="9"/>
    </row>
    <row r="82" spans="1:11" ht="12.75" customHeight="1" x14ac:dyDescent="0.2">
      <c r="A82" s="9"/>
      <c r="B82" s="9"/>
      <c r="C82" s="9"/>
      <c r="D82" s="9"/>
      <c r="E82" s="9"/>
      <c r="F82" s="9"/>
      <c r="G82" s="9"/>
      <c r="H82" s="9"/>
      <c r="I82" s="9"/>
      <c r="J82" s="9"/>
      <c r="K82" s="9"/>
    </row>
    <row r="83" spans="1:11" ht="12.75" customHeight="1" x14ac:dyDescent="0.2">
      <c r="A83" s="9"/>
      <c r="B83" s="9"/>
      <c r="C83" s="9"/>
      <c r="D83" s="9"/>
      <c r="E83" s="9"/>
      <c r="F83" s="9"/>
      <c r="G83" s="9"/>
      <c r="H83" s="9"/>
      <c r="I83" s="9"/>
      <c r="J83" s="9"/>
      <c r="K83" s="9"/>
    </row>
    <row r="84" spans="1:11" ht="12.75" customHeight="1" x14ac:dyDescent="0.2">
      <c r="A84" s="9"/>
      <c r="B84" s="9"/>
      <c r="C84" s="9"/>
      <c r="D84" s="9"/>
      <c r="E84" s="9"/>
      <c r="F84" s="9"/>
      <c r="G84" s="9"/>
      <c r="H84" s="9"/>
      <c r="I84" s="9"/>
      <c r="J84" s="9"/>
      <c r="K84" s="9"/>
    </row>
    <row r="85" spans="1:11" ht="12.75" customHeight="1" x14ac:dyDescent="0.2">
      <c r="A85" s="9"/>
      <c r="B85" s="9"/>
      <c r="C85" s="9"/>
      <c r="D85" s="9"/>
      <c r="E85" s="9"/>
      <c r="F85" s="9"/>
      <c r="G85" s="9"/>
      <c r="H85" s="9"/>
      <c r="I85" s="9"/>
      <c r="J85" s="9"/>
      <c r="K85" s="9"/>
    </row>
    <row r="86" spans="1:11" ht="12.75" customHeight="1" x14ac:dyDescent="0.2">
      <c r="A86" s="9"/>
      <c r="B86" s="9"/>
      <c r="C86" s="9"/>
      <c r="D86" s="9"/>
      <c r="E86" s="9"/>
      <c r="F86" s="9"/>
      <c r="G86" s="9"/>
      <c r="H86" s="9"/>
      <c r="I86" s="9"/>
      <c r="J86" s="9"/>
      <c r="K86" s="9"/>
    </row>
    <row r="87" spans="1:11" ht="12.75" customHeight="1" x14ac:dyDescent="0.2">
      <c r="A87" s="9"/>
      <c r="B87" s="9"/>
      <c r="C87" s="9"/>
      <c r="D87" s="9"/>
      <c r="E87" s="9"/>
      <c r="F87" s="9"/>
      <c r="G87" s="9"/>
      <c r="H87" s="9"/>
      <c r="I87" s="9"/>
      <c r="J87" s="9"/>
      <c r="K87" s="9"/>
    </row>
    <row r="88" spans="1:11" ht="12.75" customHeight="1" x14ac:dyDescent="0.2">
      <c r="A88" s="9"/>
      <c r="B88" s="9"/>
      <c r="C88" s="9"/>
      <c r="D88" s="9"/>
      <c r="E88" s="9"/>
      <c r="F88" s="9"/>
      <c r="G88" s="9"/>
      <c r="H88" s="9"/>
      <c r="I88" s="9"/>
      <c r="J88" s="9"/>
      <c r="K88" s="9"/>
    </row>
    <row r="89" spans="1:11" ht="12.75" customHeight="1" x14ac:dyDescent="0.2">
      <c r="A89" s="9"/>
      <c r="B89" s="9"/>
      <c r="C89" s="9"/>
      <c r="D89" s="9"/>
      <c r="E89" s="9"/>
      <c r="F89" s="9"/>
      <c r="G89" s="9"/>
      <c r="H89" s="9"/>
      <c r="I89" s="9"/>
      <c r="J89" s="9"/>
      <c r="K89" s="9"/>
    </row>
    <row r="90" spans="1:11" ht="12.75" customHeight="1" x14ac:dyDescent="0.2">
      <c r="A90" s="9"/>
      <c r="B90" s="9"/>
      <c r="C90" s="9"/>
      <c r="D90" s="9"/>
      <c r="E90" s="9"/>
      <c r="F90" s="9"/>
      <c r="G90" s="9"/>
      <c r="H90" s="9"/>
      <c r="I90" s="9"/>
      <c r="J90" s="9"/>
      <c r="K90" s="9"/>
    </row>
    <row r="91" spans="1:11" ht="12.75" customHeight="1" x14ac:dyDescent="0.2">
      <c r="A91" s="9"/>
      <c r="B91" s="9"/>
      <c r="C91" s="9"/>
      <c r="D91" s="9"/>
      <c r="E91" s="9"/>
      <c r="F91" s="9"/>
      <c r="G91" s="9"/>
      <c r="H91" s="9"/>
      <c r="I91" s="9"/>
      <c r="J91" s="9"/>
      <c r="K91" s="9"/>
    </row>
    <row r="92" spans="1:11" ht="12.75" customHeight="1" x14ac:dyDescent="0.2">
      <c r="A92" s="9"/>
      <c r="B92" s="9"/>
      <c r="C92" s="9"/>
      <c r="D92" s="9"/>
      <c r="E92" s="9"/>
      <c r="F92" s="9"/>
      <c r="G92" s="9"/>
      <c r="H92" s="9"/>
      <c r="I92" s="9"/>
      <c r="J92" s="9"/>
      <c r="K92" s="9"/>
    </row>
    <row r="93" spans="1:11" ht="12.75" customHeight="1" x14ac:dyDescent="0.2">
      <c r="A93" s="9"/>
      <c r="B93" s="9"/>
      <c r="C93" s="9"/>
      <c r="D93" s="9"/>
      <c r="E93" s="9"/>
      <c r="F93" s="9"/>
      <c r="G93" s="9"/>
      <c r="H93" s="9"/>
      <c r="I93" s="9"/>
      <c r="J93" s="9"/>
      <c r="K93" s="9"/>
    </row>
    <row r="94" spans="1:11" ht="12.75" customHeight="1" x14ac:dyDescent="0.2">
      <c r="A94" s="9"/>
      <c r="B94" s="9"/>
      <c r="C94" s="9"/>
      <c r="D94" s="9"/>
      <c r="E94" s="9"/>
      <c r="F94" s="9"/>
      <c r="G94" s="9"/>
      <c r="H94" s="9"/>
      <c r="I94" s="9"/>
      <c r="J94" s="9"/>
      <c r="K94" s="9"/>
    </row>
    <row r="95" spans="1:11" ht="12.75" customHeight="1" x14ac:dyDescent="0.2">
      <c r="A95" s="9"/>
      <c r="B95" s="9"/>
      <c r="C95" s="9"/>
      <c r="D95" s="9"/>
      <c r="E95" s="9"/>
      <c r="F95" s="9"/>
      <c r="G95" s="9"/>
      <c r="H95" s="9"/>
      <c r="I95" s="9"/>
      <c r="J95" s="9"/>
      <c r="K95" s="9"/>
    </row>
    <row r="96" spans="1:11" ht="12.75" customHeight="1" x14ac:dyDescent="0.2">
      <c r="A96" s="9"/>
      <c r="B96" s="9"/>
      <c r="C96" s="9"/>
      <c r="D96" s="9"/>
      <c r="E96" s="9"/>
      <c r="F96" s="9"/>
      <c r="G96" s="9"/>
      <c r="H96" s="9"/>
      <c r="I96" s="9"/>
      <c r="J96" s="9"/>
      <c r="K96" s="9"/>
    </row>
    <row r="97" spans="1:11" ht="12.75" customHeight="1" x14ac:dyDescent="0.2">
      <c r="A97" s="9"/>
      <c r="B97" s="9"/>
      <c r="C97" s="9"/>
      <c r="D97" s="9"/>
      <c r="E97" s="9"/>
      <c r="F97" s="9"/>
      <c r="G97" s="9"/>
      <c r="H97" s="9"/>
      <c r="I97" s="9"/>
      <c r="J97" s="9"/>
      <c r="K97" s="9"/>
    </row>
    <row r="98" spans="1:11" ht="12.75" customHeight="1" x14ac:dyDescent="0.2">
      <c r="A98" s="9"/>
      <c r="B98" s="9"/>
      <c r="C98" s="9"/>
      <c r="D98" s="9"/>
      <c r="E98" s="9"/>
      <c r="F98" s="9"/>
      <c r="G98" s="9"/>
      <c r="H98" s="9"/>
      <c r="I98" s="9"/>
      <c r="J98" s="9"/>
      <c r="K98" s="9"/>
    </row>
    <row r="99" spans="1:11" ht="12.75" customHeight="1" x14ac:dyDescent="0.2">
      <c r="A99" s="9"/>
      <c r="B99" s="9"/>
      <c r="C99" s="9"/>
      <c r="D99" s="9"/>
      <c r="E99" s="9"/>
      <c r="F99" s="9"/>
      <c r="G99" s="9"/>
      <c r="H99" s="9"/>
      <c r="I99" s="9"/>
      <c r="J99" s="9"/>
      <c r="K99" s="9"/>
    </row>
    <row r="100" spans="1:11" ht="12.75" customHeight="1" x14ac:dyDescent="0.2">
      <c r="A100" s="9"/>
      <c r="B100" s="9"/>
      <c r="C100" s="9"/>
      <c r="D100" s="9"/>
      <c r="E100" s="9"/>
      <c r="F100" s="9"/>
      <c r="G100" s="9"/>
      <c r="H100" s="9"/>
      <c r="I100" s="9"/>
      <c r="J100" s="9"/>
      <c r="K100" s="9"/>
    </row>
  </sheetData>
  <mergeCells count="1">
    <mergeCell ref="A2:B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76"/>
  <sheetViews>
    <sheetView workbookViewId="0">
      <pane ySplit="7" topLeftCell="A8" activePane="bottomLeft" state="frozen"/>
      <selection pane="bottomLeft" activeCell="H3" sqref="H3:I3"/>
    </sheetView>
  </sheetViews>
  <sheetFormatPr defaultColWidth="14.42578125" defaultRowHeight="15" customHeight="1" x14ac:dyDescent="0.2"/>
  <cols>
    <col min="1" max="1" width="26.7109375" customWidth="1"/>
    <col min="2" max="2" width="10.85546875" customWidth="1"/>
    <col min="3" max="3" width="12" customWidth="1"/>
    <col min="4" max="4" width="9.7109375" customWidth="1"/>
    <col min="5" max="5" width="33" customWidth="1"/>
    <col min="6" max="6" width="9.5703125" customWidth="1"/>
    <col min="7" max="7" width="23.85546875" customWidth="1"/>
    <col min="8" max="8" width="11.7109375" customWidth="1"/>
    <col min="9" max="9" width="7.85546875" customWidth="1"/>
    <col min="10" max="10" width="5.28515625" customWidth="1"/>
    <col min="11" max="11" width="5" customWidth="1"/>
    <col min="12" max="12" width="11.42578125" customWidth="1"/>
    <col min="13" max="13" width="41.85546875" customWidth="1"/>
    <col min="14" max="18" width="11.42578125" customWidth="1"/>
  </cols>
  <sheetData>
    <row r="1" spans="1:18" ht="15.75" customHeight="1" x14ac:dyDescent="0.25">
      <c r="A1" s="281" t="s">
        <v>98</v>
      </c>
      <c r="B1" s="282"/>
      <c r="C1" s="282"/>
      <c r="D1" s="282"/>
      <c r="E1" s="282"/>
      <c r="F1" s="282"/>
      <c r="G1" s="282"/>
      <c r="H1" s="278"/>
      <c r="I1" s="41"/>
      <c r="J1" s="42"/>
      <c r="K1" s="43"/>
      <c r="L1" s="43"/>
      <c r="M1" s="43"/>
      <c r="N1" s="43"/>
      <c r="O1" s="43"/>
      <c r="P1" s="43"/>
      <c r="Q1" s="43"/>
      <c r="R1" s="43"/>
    </row>
    <row r="2" spans="1:18" ht="15.75" customHeight="1" x14ac:dyDescent="0.25">
      <c r="A2" s="281" t="s">
        <v>99</v>
      </c>
      <c r="B2" s="282"/>
      <c r="C2" s="282"/>
      <c r="D2" s="282"/>
      <c r="E2" s="282"/>
      <c r="F2" s="282"/>
      <c r="G2" s="278"/>
      <c r="H2" s="286" t="str">
        <f>+Doklady!I100</f>
        <v>V4</v>
      </c>
      <c r="I2" s="278"/>
      <c r="J2" s="44"/>
      <c r="K2" s="43"/>
      <c r="L2" s="43"/>
      <c r="M2" s="43"/>
      <c r="N2" s="43"/>
      <c r="O2" s="43"/>
      <c r="P2" s="43"/>
      <c r="Q2" s="43"/>
      <c r="R2" s="43"/>
    </row>
    <row r="3" spans="1:18" ht="15" customHeight="1" x14ac:dyDescent="0.25">
      <c r="A3" s="45"/>
      <c r="B3" s="45"/>
      <c r="C3" s="45"/>
      <c r="D3" s="45"/>
      <c r="E3" s="45"/>
      <c r="F3" s="45"/>
      <c r="G3" s="45"/>
      <c r="H3" s="287">
        <f>+Doklady!I101</f>
        <v>45316</v>
      </c>
      <c r="I3" s="278"/>
      <c r="J3" s="44"/>
      <c r="K3" s="43"/>
      <c r="L3" s="43"/>
      <c r="M3" s="43"/>
      <c r="N3" s="43"/>
      <c r="O3" s="43"/>
      <c r="P3" s="43"/>
      <c r="Q3" s="43"/>
      <c r="R3" s="43"/>
    </row>
    <row r="4" spans="1:18" ht="15.75" customHeight="1" x14ac:dyDescent="0.2">
      <c r="A4" s="46" t="s">
        <v>100</v>
      </c>
      <c r="B4" s="283" t="s">
        <v>101</v>
      </c>
      <c r="C4" s="284"/>
      <c r="D4" s="284"/>
      <c r="E4" s="285"/>
      <c r="F4" s="47"/>
      <c r="G4" s="47"/>
      <c r="H4" s="43"/>
      <c r="I4" s="48"/>
      <c r="J4" s="44"/>
      <c r="K4" s="43"/>
      <c r="L4" s="43"/>
      <c r="M4" s="43"/>
      <c r="N4" s="43"/>
      <c r="O4" s="43"/>
      <c r="P4" s="43"/>
      <c r="Q4" s="43"/>
      <c r="R4" s="43"/>
    </row>
    <row r="5" spans="1:18" ht="15.75" hidden="1" customHeight="1" x14ac:dyDescent="0.2">
      <c r="A5" s="46"/>
      <c r="B5" s="49"/>
      <c r="C5" s="49"/>
      <c r="D5" s="49"/>
      <c r="E5" s="49"/>
      <c r="F5" s="49"/>
      <c r="G5" s="49"/>
      <c r="H5" s="49"/>
      <c r="I5" s="50"/>
      <c r="J5" s="44"/>
      <c r="K5" s="43"/>
      <c r="L5" s="43"/>
      <c r="M5" s="43"/>
      <c r="N5" s="43"/>
      <c r="O5" s="43"/>
      <c r="P5" s="43"/>
      <c r="Q5" s="43"/>
      <c r="R5" s="43"/>
    </row>
    <row r="6" spans="1:18" ht="3.75" customHeight="1" x14ac:dyDescent="0.2">
      <c r="A6" s="46"/>
      <c r="B6" s="49"/>
      <c r="C6" s="49"/>
      <c r="D6" s="49"/>
      <c r="E6" s="43"/>
      <c r="F6" s="43"/>
      <c r="G6" s="43"/>
      <c r="H6" s="43"/>
      <c r="I6" s="48"/>
      <c r="J6" s="51"/>
      <c r="K6" s="51"/>
      <c r="L6" s="43"/>
      <c r="M6" s="43"/>
      <c r="N6" s="43"/>
      <c r="O6" s="43"/>
      <c r="P6" s="43"/>
      <c r="Q6" s="43"/>
      <c r="R6" s="43"/>
    </row>
    <row r="7" spans="1:18" ht="56.25" customHeight="1" x14ac:dyDescent="0.2">
      <c r="A7" s="52" t="s">
        <v>102</v>
      </c>
      <c r="B7" s="52" t="s">
        <v>103</v>
      </c>
      <c r="C7" s="52" t="s">
        <v>104</v>
      </c>
      <c r="D7" s="52" t="s">
        <v>105</v>
      </c>
      <c r="E7" s="52" t="s">
        <v>106</v>
      </c>
      <c r="F7" s="52" t="s">
        <v>107</v>
      </c>
      <c r="G7" s="52" t="s">
        <v>108</v>
      </c>
      <c r="H7" s="53" t="s">
        <v>109</v>
      </c>
      <c r="I7" s="54" t="s">
        <v>110</v>
      </c>
      <c r="J7" s="51"/>
      <c r="K7" s="55"/>
      <c r="L7" s="55"/>
      <c r="M7" s="55"/>
      <c r="N7" s="55"/>
      <c r="O7" s="55"/>
      <c r="P7" s="55"/>
      <c r="Q7" s="55"/>
      <c r="R7" s="55"/>
    </row>
    <row r="8" spans="1:18" ht="90" customHeight="1" x14ac:dyDescent="0.2">
      <c r="A8" s="56" t="s">
        <v>111</v>
      </c>
      <c r="B8" s="57"/>
      <c r="C8" s="57"/>
      <c r="D8" s="58">
        <v>45048</v>
      </c>
      <c r="E8" s="59" t="s">
        <v>112</v>
      </c>
      <c r="F8" s="59"/>
      <c r="G8" s="59"/>
      <c r="H8" s="60"/>
      <c r="I8" s="61"/>
      <c r="J8" s="51"/>
      <c r="K8" s="43"/>
      <c r="L8" s="43"/>
      <c r="M8" s="43"/>
      <c r="N8" s="43"/>
      <c r="O8" s="43"/>
      <c r="P8" s="43"/>
      <c r="Q8" s="43"/>
      <c r="R8" s="43"/>
    </row>
    <row r="9" spans="1:18" ht="45" customHeight="1" x14ac:dyDescent="0.2">
      <c r="A9" s="56" t="s">
        <v>111</v>
      </c>
      <c r="B9" s="62" t="s">
        <v>113</v>
      </c>
      <c r="C9" s="62" t="s">
        <v>114</v>
      </c>
      <c r="D9" s="58">
        <v>45049</v>
      </c>
      <c r="E9" s="56" t="s">
        <v>115</v>
      </c>
      <c r="F9" s="56"/>
      <c r="G9" s="56" t="s">
        <v>116</v>
      </c>
      <c r="H9" s="63">
        <v>400</v>
      </c>
      <c r="I9" s="64">
        <v>3</v>
      </c>
      <c r="J9" s="51"/>
      <c r="K9" s="43"/>
      <c r="L9" s="43"/>
      <c r="M9" s="43"/>
      <c r="N9" s="43"/>
      <c r="O9" s="43"/>
      <c r="P9" s="43"/>
      <c r="Q9" s="43"/>
      <c r="R9" s="43"/>
    </row>
    <row r="10" spans="1:18" ht="22.5" customHeight="1" x14ac:dyDescent="0.2">
      <c r="A10" s="56" t="s">
        <v>111</v>
      </c>
      <c r="B10" s="62" t="s">
        <v>117</v>
      </c>
      <c r="C10" s="62" t="s">
        <v>118</v>
      </c>
      <c r="D10" s="58">
        <v>45050</v>
      </c>
      <c r="E10" s="56" t="s">
        <v>119</v>
      </c>
      <c r="F10" s="56"/>
      <c r="G10" s="56" t="s">
        <v>120</v>
      </c>
      <c r="H10" s="63"/>
      <c r="I10" s="64">
        <v>3</v>
      </c>
      <c r="J10" s="51"/>
      <c r="K10" s="43"/>
      <c r="L10" s="43"/>
      <c r="M10" s="43"/>
      <c r="N10" s="43"/>
      <c r="O10" s="43"/>
      <c r="P10" s="43"/>
      <c r="Q10" s="43"/>
      <c r="R10" s="43"/>
    </row>
    <row r="11" spans="1:18" ht="12.75" customHeight="1" x14ac:dyDescent="0.2">
      <c r="A11" s="56" t="s">
        <v>111</v>
      </c>
      <c r="B11" s="62" t="s">
        <v>121</v>
      </c>
      <c r="C11" s="62" t="s">
        <v>122</v>
      </c>
      <c r="D11" s="58">
        <v>45051</v>
      </c>
      <c r="E11" s="56" t="s">
        <v>123</v>
      </c>
      <c r="F11" s="56"/>
      <c r="G11" s="56" t="s">
        <v>124</v>
      </c>
      <c r="H11" s="63">
        <v>100</v>
      </c>
      <c r="I11" s="64">
        <v>3</v>
      </c>
      <c r="J11" s="51"/>
      <c r="K11" s="43"/>
      <c r="L11" s="43"/>
      <c r="M11" s="43"/>
      <c r="N11" s="43"/>
      <c r="O11" s="43"/>
      <c r="P11" s="43"/>
      <c r="Q11" s="43"/>
      <c r="R11" s="43"/>
    </row>
    <row r="12" spans="1:18" ht="22.5" customHeight="1" x14ac:dyDescent="0.2">
      <c r="A12" s="56" t="s">
        <v>111</v>
      </c>
      <c r="B12" s="62" t="s">
        <v>125</v>
      </c>
      <c r="C12" s="62" t="s">
        <v>126</v>
      </c>
      <c r="D12" s="58">
        <v>45052</v>
      </c>
      <c r="E12" s="56" t="s">
        <v>127</v>
      </c>
      <c r="F12" s="56"/>
      <c r="G12" s="56" t="s">
        <v>128</v>
      </c>
      <c r="H12" s="63">
        <v>50</v>
      </c>
      <c r="I12" s="64">
        <v>3</v>
      </c>
      <c r="J12" s="51"/>
      <c r="K12" s="43"/>
      <c r="L12" s="43"/>
      <c r="M12" s="43"/>
      <c r="N12" s="43"/>
      <c r="O12" s="43"/>
      <c r="P12" s="43"/>
      <c r="Q12" s="43"/>
      <c r="R12" s="43"/>
    </row>
    <row r="13" spans="1:18" ht="12.75" customHeight="1" x14ac:dyDescent="0.2">
      <c r="A13" s="56" t="s">
        <v>111</v>
      </c>
      <c r="B13" s="62" t="s">
        <v>129</v>
      </c>
      <c r="C13" s="62" t="s">
        <v>130</v>
      </c>
      <c r="D13" s="58">
        <v>45053</v>
      </c>
      <c r="E13" s="56" t="s">
        <v>131</v>
      </c>
      <c r="F13" s="56"/>
      <c r="G13" s="56" t="s">
        <v>132</v>
      </c>
      <c r="H13" s="63">
        <v>200</v>
      </c>
      <c r="I13" s="64">
        <v>3</v>
      </c>
      <c r="J13" s="51"/>
      <c r="K13" s="43"/>
      <c r="L13" s="43"/>
      <c r="M13" s="43"/>
      <c r="N13" s="43"/>
      <c r="O13" s="43"/>
      <c r="P13" s="43"/>
      <c r="Q13" s="43"/>
      <c r="R13" s="43"/>
    </row>
    <row r="14" spans="1:18" ht="12.75" customHeight="1" x14ac:dyDescent="0.2">
      <c r="A14" s="56" t="s">
        <v>111</v>
      </c>
      <c r="B14" s="62" t="s">
        <v>133</v>
      </c>
      <c r="C14" s="62" t="s">
        <v>134</v>
      </c>
      <c r="D14" s="58">
        <v>45054</v>
      </c>
      <c r="E14" s="56" t="s">
        <v>135</v>
      </c>
      <c r="F14" s="56"/>
      <c r="G14" s="56" t="s">
        <v>136</v>
      </c>
      <c r="H14" s="63"/>
      <c r="I14" s="64">
        <v>3</v>
      </c>
      <c r="J14" s="51"/>
      <c r="K14" s="43"/>
      <c r="L14" s="43"/>
      <c r="M14" s="43"/>
      <c r="N14" s="43"/>
      <c r="O14" s="43"/>
      <c r="P14" s="43"/>
      <c r="Q14" s="43"/>
      <c r="R14" s="43"/>
    </row>
    <row r="15" spans="1:18" ht="12.75" customHeight="1" x14ac:dyDescent="0.2">
      <c r="A15" s="56" t="s">
        <v>111</v>
      </c>
      <c r="B15" s="62" t="s">
        <v>137</v>
      </c>
      <c r="C15" s="62" t="s">
        <v>138</v>
      </c>
      <c r="D15" s="58">
        <v>45055</v>
      </c>
      <c r="E15" s="56" t="s">
        <v>139</v>
      </c>
      <c r="F15" s="56"/>
      <c r="G15" s="56" t="s">
        <v>140</v>
      </c>
      <c r="H15" s="63">
        <v>505</v>
      </c>
      <c r="I15" s="64">
        <v>3</v>
      </c>
      <c r="J15" s="51"/>
      <c r="K15" s="43"/>
      <c r="L15" s="43"/>
      <c r="M15" s="43"/>
      <c r="N15" s="43"/>
      <c r="O15" s="43"/>
      <c r="P15" s="43"/>
      <c r="Q15" s="43"/>
      <c r="R15" s="43"/>
    </row>
    <row r="16" spans="1:18" ht="146.25" customHeight="1" x14ac:dyDescent="0.2">
      <c r="A16" s="56" t="s">
        <v>111</v>
      </c>
      <c r="B16" s="65"/>
      <c r="C16" s="65"/>
      <c r="D16" s="58">
        <v>45056</v>
      </c>
      <c r="E16" s="66" t="s">
        <v>141</v>
      </c>
      <c r="F16" s="66"/>
      <c r="G16" s="66"/>
      <c r="H16" s="67"/>
      <c r="I16" s="68"/>
      <c r="J16" s="51"/>
      <c r="K16" s="43"/>
      <c r="L16" s="43"/>
      <c r="M16" s="43"/>
      <c r="N16" s="43"/>
      <c r="O16" s="43"/>
      <c r="P16" s="43"/>
      <c r="Q16" s="43"/>
      <c r="R16" s="43"/>
    </row>
    <row r="17" spans="1:18" ht="12.75" customHeight="1" x14ac:dyDescent="0.2">
      <c r="A17" s="56" t="s">
        <v>111</v>
      </c>
      <c r="B17" s="62" t="s">
        <v>142</v>
      </c>
      <c r="C17" s="62" t="s">
        <v>143</v>
      </c>
      <c r="D17" s="58">
        <v>45057</v>
      </c>
      <c r="E17" s="56" t="s">
        <v>144</v>
      </c>
      <c r="F17" s="56"/>
      <c r="G17" s="56" t="s">
        <v>145</v>
      </c>
      <c r="H17" s="63"/>
      <c r="I17" s="64">
        <v>2</v>
      </c>
      <c r="J17" s="51"/>
      <c r="K17" s="43"/>
      <c r="L17" s="43"/>
      <c r="M17" s="43"/>
      <c r="N17" s="43"/>
      <c r="O17" s="43"/>
      <c r="P17" s="43"/>
      <c r="Q17" s="43"/>
      <c r="R17" s="43"/>
    </row>
    <row r="18" spans="1:18" ht="22.5" customHeight="1" x14ac:dyDescent="0.2">
      <c r="A18" s="56" t="s">
        <v>111</v>
      </c>
      <c r="B18" s="62" t="s">
        <v>146</v>
      </c>
      <c r="C18" s="62" t="s">
        <v>147</v>
      </c>
      <c r="D18" s="58">
        <v>45058</v>
      </c>
      <c r="E18" s="56" t="s">
        <v>148</v>
      </c>
      <c r="F18" s="56"/>
      <c r="G18" s="56" t="s">
        <v>149</v>
      </c>
      <c r="H18" s="63"/>
      <c r="I18" s="64">
        <v>2</v>
      </c>
      <c r="J18" s="51"/>
      <c r="K18" s="43"/>
      <c r="L18" s="43"/>
      <c r="M18" s="43"/>
      <c r="N18" s="43"/>
      <c r="O18" s="43"/>
      <c r="P18" s="43"/>
      <c r="Q18" s="43"/>
      <c r="R18" s="43"/>
    </row>
    <row r="19" spans="1:18" ht="22.5" customHeight="1" x14ac:dyDescent="0.2">
      <c r="A19" s="56" t="s">
        <v>111</v>
      </c>
      <c r="B19" s="62" t="s">
        <v>150</v>
      </c>
      <c r="C19" s="62" t="s">
        <v>151</v>
      </c>
      <c r="D19" s="58">
        <v>45059</v>
      </c>
      <c r="E19" s="56" t="s">
        <v>152</v>
      </c>
      <c r="F19" s="56"/>
      <c r="G19" s="56" t="s">
        <v>153</v>
      </c>
      <c r="H19" s="63">
        <v>1000</v>
      </c>
      <c r="I19" s="64">
        <v>2</v>
      </c>
      <c r="J19" s="51"/>
      <c r="K19" s="43"/>
      <c r="L19" s="43"/>
      <c r="M19" s="43"/>
      <c r="N19" s="43"/>
      <c r="O19" s="43"/>
      <c r="P19" s="43"/>
      <c r="Q19" s="43"/>
      <c r="R19" s="43"/>
    </row>
    <row r="20" spans="1:18" ht="12.75" customHeight="1" x14ac:dyDescent="0.2">
      <c r="A20" s="56" t="s">
        <v>111</v>
      </c>
      <c r="B20" s="62" t="s">
        <v>154</v>
      </c>
      <c r="C20" s="62" t="s">
        <v>155</v>
      </c>
      <c r="D20" s="58">
        <v>45060</v>
      </c>
      <c r="E20" s="56" t="s">
        <v>156</v>
      </c>
      <c r="F20" s="56"/>
      <c r="G20" s="56" t="s">
        <v>157</v>
      </c>
      <c r="H20" s="63">
        <v>300</v>
      </c>
      <c r="I20" s="64">
        <v>2</v>
      </c>
      <c r="J20" s="51"/>
      <c r="K20" s="43"/>
      <c r="L20" s="43"/>
      <c r="M20" s="43"/>
      <c r="N20" s="43"/>
      <c r="O20" s="43"/>
      <c r="P20" s="43"/>
      <c r="Q20" s="43"/>
      <c r="R20" s="43"/>
    </row>
    <row r="21" spans="1:18" ht="12.75" customHeight="1" x14ac:dyDescent="0.2">
      <c r="A21" s="56" t="s">
        <v>111</v>
      </c>
      <c r="B21" s="62" t="s">
        <v>158</v>
      </c>
      <c r="C21" s="62" t="s">
        <v>159</v>
      </c>
      <c r="D21" s="58">
        <v>45061</v>
      </c>
      <c r="E21" s="56" t="s">
        <v>160</v>
      </c>
      <c r="F21" s="56"/>
      <c r="G21" s="56" t="s">
        <v>161</v>
      </c>
      <c r="H21" s="63">
        <v>600</v>
      </c>
      <c r="I21" s="64">
        <v>2</v>
      </c>
      <c r="J21" s="51"/>
      <c r="K21" s="43"/>
      <c r="L21" s="43"/>
      <c r="M21" s="43"/>
      <c r="N21" s="43"/>
      <c r="O21" s="43"/>
      <c r="P21" s="43"/>
      <c r="Q21" s="43"/>
      <c r="R21" s="43"/>
    </row>
    <row r="22" spans="1:18" ht="22.5" customHeight="1" x14ac:dyDescent="0.2">
      <c r="A22" s="56" t="s">
        <v>111</v>
      </c>
      <c r="B22" s="62" t="s">
        <v>162</v>
      </c>
      <c r="C22" s="62" t="s">
        <v>163</v>
      </c>
      <c r="D22" s="58">
        <v>45062</v>
      </c>
      <c r="E22" s="56" t="s">
        <v>164</v>
      </c>
      <c r="F22" s="56"/>
      <c r="G22" s="56" t="s">
        <v>165</v>
      </c>
      <c r="H22" s="63">
        <v>25.9</v>
      </c>
      <c r="I22" s="64">
        <v>2</v>
      </c>
      <c r="J22" s="51"/>
      <c r="K22" s="43"/>
      <c r="L22" s="43"/>
      <c r="M22" s="43"/>
      <c r="N22" s="43"/>
      <c r="O22" s="43"/>
      <c r="P22" s="43"/>
      <c r="Q22" s="43"/>
      <c r="R22" s="43"/>
    </row>
    <row r="23" spans="1:18" ht="12.75" customHeight="1" x14ac:dyDescent="0.2">
      <c r="A23" s="56" t="s">
        <v>111</v>
      </c>
      <c r="B23" s="62" t="s">
        <v>166</v>
      </c>
      <c r="C23" s="62" t="s">
        <v>167</v>
      </c>
      <c r="D23" s="58">
        <v>45063</v>
      </c>
      <c r="E23" s="56" t="s">
        <v>168</v>
      </c>
      <c r="F23" s="56"/>
      <c r="G23" s="56" t="s">
        <v>169</v>
      </c>
      <c r="H23" s="63"/>
      <c r="I23" s="64">
        <v>2</v>
      </c>
      <c r="J23" s="51"/>
      <c r="K23" s="43"/>
      <c r="L23" s="43"/>
      <c r="M23" s="43"/>
      <c r="N23" s="43"/>
      <c r="O23" s="43"/>
      <c r="P23" s="43"/>
      <c r="Q23" s="43"/>
      <c r="R23" s="43"/>
    </row>
    <row r="24" spans="1:18" ht="12.75" customHeight="1" x14ac:dyDescent="0.2">
      <c r="A24" s="56" t="s">
        <v>111</v>
      </c>
      <c r="B24" s="65"/>
      <c r="C24" s="65"/>
      <c r="D24" s="58">
        <v>45064</v>
      </c>
      <c r="E24" s="66" t="s">
        <v>170</v>
      </c>
      <c r="F24" s="66"/>
      <c r="G24" s="66"/>
      <c r="H24" s="67"/>
      <c r="I24" s="68"/>
      <c r="J24" s="51"/>
      <c r="K24" s="43"/>
      <c r="L24" s="43"/>
      <c r="M24" s="51"/>
      <c r="N24" s="51"/>
      <c r="O24" s="51"/>
      <c r="P24" s="51"/>
      <c r="Q24" s="51"/>
      <c r="R24" s="51"/>
    </row>
    <row r="25" spans="1:18" ht="45" customHeight="1" x14ac:dyDescent="0.2">
      <c r="A25" s="56" t="s">
        <v>111</v>
      </c>
      <c r="B25" s="62" t="s">
        <v>171</v>
      </c>
      <c r="C25" s="62" t="s">
        <v>171</v>
      </c>
      <c r="D25" s="58">
        <v>45065</v>
      </c>
      <c r="E25" s="56" t="s">
        <v>172</v>
      </c>
      <c r="F25" s="56"/>
      <c r="G25" s="56" t="s">
        <v>173</v>
      </c>
      <c r="H25" s="63"/>
      <c r="I25" s="64">
        <v>4</v>
      </c>
      <c r="J25" s="51"/>
      <c r="K25" s="43"/>
      <c r="L25" s="43"/>
      <c r="M25" s="51"/>
      <c r="N25" s="51"/>
      <c r="O25" s="51"/>
      <c r="P25" s="51"/>
      <c r="Q25" s="51"/>
      <c r="R25" s="51"/>
    </row>
    <row r="26" spans="1:18" ht="12.75" customHeight="1" x14ac:dyDescent="0.2">
      <c r="A26" s="56" t="s">
        <v>111</v>
      </c>
      <c r="B26" s="62" t="s">
        <v>174</v>
      </c>
      <c r="C26" s="62" t="s">
        <v>175</v>
      </c>
      <c r="D26" s="58">
        <v>45066</v>
      </c>
      <c r="E26" s="56" t="s">
        <v>176</v>
      </c>
      <c r="F26" s="56"/>
      <c r="G26" s="56" t="s">
        <v>177</v>
      </c>
      <c r="H26" s="63">
        <v>124</v>
      </c>
      <c r="I26" s="64">
        <v>2</v>
      </c>
      <c r="J26" s="51"/>
      <c r="K26" s="43"/>
      <c r="L26" s="43"/>
      <c r="M26" s="51"/>
      <c r="N26" s="51"/>
      <c r="O26" s="51"/>
      <c r="P26" s="51"/>
      <c r="Q26" s="51"/>
      <c r="R26" s="51"/>
    </row>
    <row r="27" spans="1:18" ht="12.75" customHeight="1" x14ac:dyDescent="0.2">
      <c r="A27" s="56" t="s">
        <v>111</v>
      </c>
      <c r="B27" s="62" t="s">
        <v>178</v>
      </c>
      <c r="C27" s="62">
        <v>1213275</v>
      </c>
      <c r="D27" s="58">
        <v>45067</v>
      </c>
      <c r="E27" s="56" t="s">
        <v>179</v>
      </c>
      <c r="F27" s="56"/>
      <c r="G27" s="56" t="s">
        <v>180</v>
      </c>
      <c r="H27" s="63">
        <v>19.100000000000001</v>
      </c>
      <c r="I27" s="64">
        <v>2</v>
      </c>
      <c r="J27" s="51"/>
      <c r="K27" s="43"/>
      <c r="L27" s="43"/>
      <c r="M27" s="43"/>
      <c r="N27" s="43"/>
      <c r="O27" s="51"/>
      <c r="P27" s="51"/>
      <c r="Q27" s="51"/>
      <c r="R27" s="51"/>
    </row>
    <row r="28" spans="1:18" ht="12.75" customHeight="1" x14ac:dyDescent="0.2">
      <c r="A28" s="56" t="s">
        <v>111</v>
      </c>
      <c r="B28" s="62" t="s">
        <v>181</v>
      </c>
      <c r="C28" s="62">
        <v>2007006035</v>
      </c>
      <c r="D28" s="58">
        <v>45068</v>
      </c>
      <c r="E28" s="56" t="s">
        <v>182</v>
      </c>
      <c r="F28" s="56"/>
      <c r="G28" s="56" t="s">
        <v>183</v>
      </c>
      <c r="H28" s="63">
        <v>277.74</v>
      </c>
      <c r="I28" s="64">
        <v>4</v>
      </c>
      <c r="J28" s="51"/>
      <c r="K28" s="43"/>
      <c r="L28" s="43"/>
      <c r="M28" s="43"/>
      <c r="N28" s="43"/>
      <c r="O28" s="51"/>
      <c r="P28" s="51"/>
      <c r="Q28" s="51"/>
      <c r="R28" s="51"/>
    </row>
    <row r="29" spans="1:18" ht="12.75" customHeight="1" x14ac:dyDescent="0.2">
      <c r="A29" s="56" t="s">
        <v>111</v>
      </c>
      <c r="B29" s="69">
        <v>45261</v>
      </c>
      <c r="C29" s="62" t="s">
        <v>175</v>
      </c>
      <c r="D29" s="58">
        <v>45069</v>
      </c>
      <c r="E29" s="56" t="s">
        <v>184</v>
      </c>
      <c r="F29" s="56"/>
      <c r="G29" s="56" t="s">
        <v>185</v>
      </c>
      <c r="H29" s="63">
        <v>50</v>
      </c>
      <c r="I29" s="64">
        <v>4</v>
      </c>
      <c r="J29" s="51"/>
      <c r="K29" s="43"/>
      <c r="L29" s="43"/>
      <c r="M29" s="43"/>
      <c r="N29" s="43"/>
      <c r="O29" s="51"/>
      <c r="P29" s="51"/>
      <c r="Q29" s="51"/>
      <c r="R29" s="51"/>
    </row>
    <row r="30" spans="1:18" ht="12.75" customHeight="1" x14ac:dyDescent="0.2">
      <c r="A30" s="56" t="s">
        <v>111</v>
      </c>
      <c r="B30" s="62" t="s">
        <v>186</v>
      </c>
      <c r="C30" s="62" t="s">
        <v>187</v>
      </c>
      <c r="D30" s="58">
        <v>45070</v>
      </c>
      <c r="E30" s="56" t="s">
        <v>188</v>
      </c>
      <c r="F30" s="56"/>
      <c r="G30" s="56" t="s">
        <v>189</v>
      </c>
      <c r="H30" s="63">
        <v>9</v>
      </c>
      <c r="I30" s="64">
        <v>4</v>
      </c>
      <c r="J30" s="51"/>
      <c r="K30" s="43"/>
      <c r="L30" s="43"/>
      <c r="M30" s="43"/>
      <c r="N30" s="43"/>
      <c r="O30" s="51"/>
      <c r="P30" s="51"/>
      <c r="Q30" s="51"/>
      <c r="R30" s="51"/>
    </row>
    <row r="31" spans="1:18" ht="22.5" customHeight="1" x14ac:dyDescent="0.2">
      <c r="A31" s="56" t="s">
        <v>111</v>
      </c>
      <c r="B31" s="69">
        <v>45047</v>
      </c>
      <c r="C31" s="62" t="s">
        <v>190</v>
      </c>
      <c r="D31" s="58">
        <v>45071</v>
      </c>
      <c r="E31" s="56" t="s">
        <v>191</v>
      </c>
      <c r="F31" s="56"/>
      <c r="G31" s="56" t="s">
        <v>192</v>
      </c>
      <c r="H31" s="63">
        <v>10</v>
      </c>
      <c r="I31" s="64">
        <v>4</v>
      </c>
      <c r="J31" s="51"/>
      <c r="K31" s="43"/>
      <c r="L31" s="43"/>
      <c r="M31" s="43"/>
      <c r="N31" s="43"/>
      <c r="O31" s="51"/>
      <c r="P31" s="51"/>
      <c r="Q31" s="51"/>
      <c r="R31" s="51"/>
    </row>
    <row r="32" spans="1:18" ht="22.5" customHeight="1" x14ac:dyDescent="0.2">
      <c r="A32" s="56" t="s">
        <v>111</v>
      </c>
      <c r="B32" s="62" t="s">
        <v>193</v>
      </c>
      <c r="C32" s="62" t="s">
        <v>194</v>
      </c>
      <c r="D32" s="58">
        <v>45072</v>
      </c>
      <c r="E32" s="56" t="s">
        <v>195</v>
      </c>
      <c r="F32" s="56"/>
      <c r="G32" s="56" t="s">
        <v>196</v>
      </c>
      <c r="H32" s="63">
        <v>500</v>
      </c>
      <c r="I32" s="64">
        <v>1</v>
      </c>
      <c r="J32" s="51"/>
      <c r="K32" s="43"/>
      <c r="L32" s="43"/>
      <c r="M32" s="43"/>
      <c r="N32" s="43"/>
      <c r="O32" s="51"/>
      <c r="P32" s="51"/>
      <c r="Q32" s="51"/>
      <c r="R32" s="51"/>
    </row>
    <row r="33" spans="1:18" ht="12.75" customHeight="1" x14ac:dyDescent="0.2">
      <c r="A33" s="56" t="s">
        <v>111</v>
      </c>
      <c r="B33" s="62" t="s">
        <v>197</v>
      </c>
      <c r="C33" s="62" t="s">
        <v>198</v>
      </c>
      <c r="D33" s="58">
        <v>45073</v>
      </c>
      <c r="E33" s="56" t="s">
        <v>199</v>
      </c>
      <c r="F33" s="56"/>
      <c r="G33" s="56" t="s">
        <v>200</v>
      </c>
      <c r="H33" s="63">
        <v>71.2</v>
      </c>
      <c r="I33" s="64">
        <v>3</v>
      </c>
      <c r="J33" s="51"/>
      <c r="K33" s="43"/>
      <c r="L33" s="43"/>
      <c r="M33" s="43"/>
      <c r="N33" s="43"/>
      <c r="O33" s="51"/>
      <c r="P33" s="51"/>
      <c r="Q33" s="51"/>
      <c r="R33" s="51"/>
    </row>
    <row r="34" spans="1:18" ht="67.5" customHeight="1" x14ac:dyDescent="0.2">
      <c r="A34" s="56" t="s">
        <v>111</v>
      </c>
      <c r="B34" s="62" t="s">
        <v>201</v>
      </c>
      <c r="C34" s="62" t="s">
        <v>202</v>
      </c>
      <c r="D34" s="58">
        <v>45074</v>
      </c>
      <c r="E34" s="56" t="s">
        <v>203</v>
      </c>
      <c r="F34" s="56"/>
      <c r="G34" s="56" t="s">
        <v>204</v>
      </c>
      <c r="H34" s="63">
        <v>250</v>
      </c>
      <c r="I34" s="64">
        <v>1</v>
      </c>
      <c r="J34" s="51"/>
      <c r="K34" s="43"/>
      <c r="L34" s="43"/>
      <c r="M34" s="43"/>
      <c r="N34" s="43"/>
      <c r="O34" s="43"/>
      <c r="P34" s="43"/>
      <c r="Q34" s="43"/>
      <c r="R34" s="43"/>
    </row>
    <row r="35" spans="1:18" ht="12.75" customHeight="1" x14ac:dyDescent="0.2">
      <c r="A35" s="56" t="s">
        <v>111</v>
      </c>
      <c r="B35" s="62" t="s">
        <v>205</v>
      </c>
      <c r="C35" s="62" t="s">
        <v>206</v>
      </c>
      <c r="D35" s="58">
        <v>45075</v>
      </c>
      <c r="E35" s="56" t="s">
        <v>207</v>
      </c>
      <c r="F35" s="56"/>
      <c r="G35" s="56" t="s">
        <v>208</v>
      </c>
      <c r="H35" s="63">
        <v>320</v>
      </c>
      <c r="I35" s="64">
        <v>5</v>
      </c>
      <c r="J35" s="51"/>
      <c r="K35" s="43"/>
      <c r="L35" s="43"/>
      <c r="M35" s="43"/>
      <c r="N35" s="43"/>
      <c r="O35" s="43"/>
      <c r="P35" s="43"/>
      <c r="Q35" s="43"/>
      <c r="R35" s="43"/>
    </row>
    <row r="36" spans="1:18" ht="12.75" customHeight="1" x14ac:dyDescent="0.2">
      <c r="A36" s="56" t="s">
        <v>111</v>
      </c>
      <c r="B36" s="62" t="s">
        <v>209</v>
      </c>
      <c r="C36" s="62" t="s">
        <v>210</v>
      </c>
      <c r="D36" s="58">
        <v>45076</v>
      </c>
      <c r="E36" s="56" t="s">
        <v>211</v>
      </c>
      <c r="F36" s="56"/>
      <c r="G36" s="56" t="s">
        <v>212</v>
      </c>
      <c r="H36" s="63">
        <v>40</v>
      </c>
      <c r="I36" s="64">
        <v>4</v>
      </c>
      <c r="J36" s="51"/>
      <c r="K36" s="43"/>
      <c r="L36" s="43"/>
      <c r="M36" s="43"/>
      <c r="N36" s="43"/>
      <c r="O36" s="43"/>
      <c r="P36" s="43"/>
      <c r="Q36" s="43"/>
      <c r="R36" s="43"/>
    </row>
    <row r="37" spans="1:18" ht="12.75" customHeight="1" x14ac:dyDescent="0.2">
      <c r="A37" s="56" t="s">
        <v>111</v>
      </c>
      <c r="B37" s="69">
        <v>44927</v>
      </c>
      <c r="C37" s="62" t="s">
        <v>213</v>
      </c>
      <c r="D37" s="58">
        <v>45077</v>
      </c>
      <c r="E37" s="56" t="s">
        <v>214</v>
      </c>
      <c r="F37" s="56"/>
      <c r="G37" s="56" t="s">
        <v>215</v>
      </c>
      <c r="H37" s="63">
        <v>25</v>
      </c>
      <c r="I37" s="64">
        <v>4</v>
      </c>
      <c r="J37" s="51"/>
      <c r="K37" s="43"/>
      <c r="L37" s="43"/>
      <c r="M37" s="43"/>
      <c r="N37" s="43"/>
      <c r="O37" s="43"/>
      <c r="P37" s="43"/>
      <c r="Q37" s="43"/>
      <c r="R37" s="43"/>
    </row>
    <row r="38" spans="1:18" ht="12.75" customHeight="1" x14ac:dyDescent="0.2">
      <c r="A38" s="56" t="s">
        <v>111</v>
      </c>
      <c r="B38" s="69">
        <v>44986</v>
      </c>
      <c r="C38" s="62" t="s">
        <v>216</v>
      </c>
      <c r="D38" s="58">
        <v>45078</v>
      </c>
      <c r="E38" s="56" t="s">
        <v>217</v>
      </c>
      <c r="F38" s="56"/>
      <c r="G38" s="56" t="s">
        <v>218</v>
      </c>
      <c r="H38" s="63">
        <v>150</v>
      </c>
      <c r="I38" s="64">
        <v>4</v>
      </c>
      <c r="J38" s="51"/>
      <c r="K38" s="43"/>
      <c r="L38" s="43"/>
      <c r="M38" s="43"/>
      <c r="N38" s="43"/>
      <c r="O38" s="43"/>
      <c r="P38" s="43"/>
      <c r="Q38" s="43"/>
      <c r="R38" s="43"/>
    </row>
    <row r="39" spans="1:18" ht="22.5" customHeight="1" x14ac:dyDescent="0.2">
      <c r="A39" s="56" t="s">
        <v>111</v>
      </c>
      <c r="B39" s="69">
        <v>45017</v>
      </c>
      <c r="C39" s="62" t="s">
        <v>219</v>
      </c>
      <c r="D39" s="58">
        <v>45079</v>
      </c>
      <c r="E39" s="56" t="s">
        <v>220</v>
      </c>
      <c r="F39" s="56"/>
      <c r="G39" s="56" t="s">
        <v>221</v>
      </c>
      <c r="H39" s="63">
        <v>100</v>
      </c>
      <c r="I39" s="64">
        <v>4</v>
      </c>
      <c r="J39" s="51"/>
      <c r="K39" s="43"/>
      <c r="L39" s="43"/>
      <c r="M39" s="43"/>
      <c r="N39" s="43"/>
      <c r="O39" s="43"/>
      <c r="P39" s="43"/>
      <c r="Q39" s="43"/>
      <c r="R39" s="43"/>
    </row>
    <row r="40" spans="1:18" ht="11.25" customHeight="1" x14ac:dyDescent="0.2">
      <c r="A40" s="56" t="s">
        <v>111</v>
      </c>
      <c r="B40" s="62" t="s">
        <v>222</v>
      </c>
      <c r="C40" s="62" t="s">
        <v>223</v>
      </c>
      <c r="D40" s="58">
        <v>45080</v>
      </c>
      <c r="E40" s="56" t="s">
        <v>224</v>
      </c>
      <c r="F40" s="56"/>
      <c r="G40" s="56" t="s">
        <v>225</v>
      </c>
      <c r="H40" s="63">
        <v>74.099999999999994</v>
      </c>
      <c r="I40" s="64">
        <v>4</v>
      </c>
      <c r="J40" s="44"/>
      <c r="K40" s="43"/>
      <c r="L40" s="43"/>
      <c r="M40" s="43"/>
      <c r="N40" s="43"/>
      <c r="O40" s="43"/>
      <c r="P40" s="43"/>
      <c r="Q40" s="43"/>
      <c r="R40" s="43"/>
    </row>
    <row r="41" spans="1:18" ht="11.25" customHeight="1" x14ac:dyDescent="0.2">
      <c r="A41" s="56" t="s">
        <v>111</v>
      </c>
      <c r="B41" s="62" t="s">
        <v>226</v>
      </c>
      <c r="C41" s="62" t="s">
        <v>227</v>
      </c>
      <c r="D41" s="58">
        <v>45081</v>
      </c>
      <c r="E41" s="56" t="s">
        <v>228</v>
      </c>
      <c r="F41" s="56"/>
      <c r="G41" s="56" t="s">
        <v>229</v>
      </c>
      <c r="H41" s="63">
        <v>120</v>
      </c>
      <c r="I41" s="64">
        <v>2</v>
      </c>
      <c r="J41" s="44"/>
      <c r="K41" s="43"/>
      <c r="L41" s="43"/>
      <c r="M41" s="43"/>
      <c r="N41" s="43"/>
      <c r="O41" s="43"/>
      <c r="P41" s="43"/>
      <c r="Q41" s="43"/>
      <c r="R41" s="43"/>
    </row>
    <row r="42" spans="1:18" ht="45" customHeight="1" x14ac:dyDescent="0.2">
      <c r="A42" s="56" t="s">
        <v>111</v>
      </c>
      <c r="B42" s="62" t="s">
        <v>230</v>
      </c>
      <c r="C42" s="62" t="s">
        <v>230</v>
      </c>
      <c r="D42" s="58">
        <v>45082</v>
      </c>
      <c r="E42" s="56" t="s">
        <v>231</v>
      </c>
      <c r="F42" s="56"/>
      <c r="G42" s="56" t="s">
        <v>232</v>
      </c>
      <c r="H42" s="63">
        <v>80</v>
      </c>
      <c r="I42" s="64">
        <v>3</v>
      </c>
      <c r="J42" s="44"/>
      <c r="K42" s="43"/>
      <c r="L42" s="43"/>
      <c r="M42" s="43"/>
      <c r="N42" s="43"/>
      <c r="O42" s="43"/>
      <c r="P42" s="43"/>
      <c r="Q42" s="43"/>
      <c r="R42" s="43"/>
    </row>
    <row r="43" spans="1:18" ht="11.25" customHeight="1" x14ac:dyDescent="0.2">
      <c r="A43" s="56" t="s">
        <v>111</v>
      </c>
      <c r="B43" s="62" t="s">
        <v>233</v>
      </c>
      <c r="C43" s="62" t="s">
        <v>234</v>
      </c>
      <c r="D43" s="58">
        <v>45083</v>
      </c>
      <c r="E43" s="56" t="s">
        <v>235</v>
      </c>
      <c r="F43" s="56"/>
      <c r="G43" s="56" t="s">
        <v>236</v>
      </c>
      <c r="H43" s="63">
        <v>600</v>
      </c>
      <c r="I43" s="64">
        <v>1</v>
      </c>
      <c r="J43" s="44"/>
      <c r="K43" s="43"/>
      <c r="L43" s="43"/>
      <c r="M43" s="43"/>
      <c r="N43" s="43"/>
      <c r="O43" s="43"/>
      <c r="P43" s="43"/>
      <c r="Q43" s="43"/>
      <c r="R43" s="43"/>
    </row>
    <row r="44" spans="1:18" ht="22.5" customHeight="1" x14ac:dyDescent="0.2">
      <c r="A44" s="56" t="s">
        <v>111</v>
      </c>
      <c r="B44" s="62" t="s">
        <v>190</v>
      </c>
      <c r="C44" s="62" t="s">
        <v>237</v>
      </c>
      <c r="D44" s="58">
        <v>45084</v>
      </c>
      <c r="E44" s="56" t="s">
        <v>238</v>
      </c>
      <c r="F44" s="56"/>
      <c r="G44" s="56" t="s">
        <v>239</v>
      </c>
      <c r="H44" s="63">
        <v>10</v>
      </c>
      <c r="I44" s="64">
        <v>3</v>
      </c>
      <c r="J44" s="44"/>
      <c r="K44" s="43"/>
      <c r="L44" s="43"/>
      <c r="M44" s="43"/>
      <c r="N44" s="43"/>
      <c r="O44" s="43"/>
      <c r="P44" s="43"/>
      <c r="Q44" s="43"/>
      <c r="R44" s="43"/>
    </row>
    <row r="45" spans="1:18" ht="11.25" customHeight="1" x14ac:dyDescent="0.2">
      <c r="A45" s="56" t="s">
        <v>111</v>
      </c>
      <c r="B45" s="62" t="s">
        <v>240</v>
      </c>
      <c r="C45" s="62" t="s">
        <v>241</v>
      </c>
      <c r="D45" s="58">
        <v>45085</v>
      </c>
      <c r="E45" s="56" t="s">
        <v>242</v>
      </c>
      <c r="F45" s="56"/>
      <c r="G45" s="56" t="s">
        <v>243</v>
      </c>
      <c r="H45" s="63">
        <v>19</v>
      </c>
      <c r="I45" s="64">
        <v>2</v>
      </c>
      <c r="J45" s="44"/>
      <c r="K45" s="43"/>
      <c r="L45" s="43"/>
      <c r="M45" s="43"/>
      <c r="N45" s="43"/>
      <c r="O45" s="43"/>
      <c r="P45" s="43"/>
      <c r="Q45" s="43"/>
      <c r="R45" s="43"/>
    </row>
    <row r="46" spans="1:18" ht="11.25" customHeight="1" x14ac:dyDescent="0.2">
      <c r="A46" s="56" t="s">
        <v>111</v>
      </c>
      <c r="B46" s="62" t="s">
        <v>244</v>
      </c>
      <c r="C46" s="62" t="s">
        <v>245</v>
      </c>
      <c r="D46" s="58">
        <v>45086</v>
      </c>
      <c r="E46" s="56" t="s">
        <v>246</v>
      </c>
      <c r="F46" s="56"/>
      <c r="G46" s="56" t="s">
        <v>247</v>
      </c>
      <c r="H46" s="63">
        <v>230</v>
      </c>
      <c r="I46" s="64">
        <v>2</v>
      </c>
      <c r="J46" s="44"/>
      <c r="K46" s="43"/>
      <c r="L46" s="43"/>
      <c r="M46" s="43"/>
      <c r="N46" s="43"/>
      <c r="O46" s="43"/>
      <c r="P46" s="43"/>
      <c r="Q46" s="43"/>
      <c r="R46" s="43"/>
    </row>
    <row r="47" spans="1:18" ht="11.25" customHeight="1" x14ac:dyDescent="0.2">
      <c r="A47" s="56" t="s">
        <v>111</v>
      </c>
      <c r="B47" s="62" t="s">
        <v>248</v>
      </c>
      <c r="C47" s="62" t="s">
        <v>249</v>
      </c>
      <c r="D47" s="58">
        <v>45087</v>
      </c>
      <c r="E47" s="56" t="s">
        <v>250</v>
      </c>
      <c r="F47" s="56"/>
      <c r="G47" s="56" t="s">
        <v>251</v>
      </c>
      <c r="H47" s="63">
        <v>175</v>
      </c>
      <c r="I47" s="64">
        <v>2</v>
      </c>
      <c r="J47" s="44"/>
      <c r="K47" s="43"/>
      <c r="L47" s="43"/>
      <c r="M47" s="43"/>
      <c r="N47" s="43"/>
      <c r="O47" s="43"/>
      <c r="P47" s="43"/>
      <c r="Q47" s="43"/>
      <c r="R47" s="43"/>
    </row>
    <row r="48" spans="1:18" ht="11.25" customHeight="1" x14ac:dyDescent="0.2">
      <c r="A48" s="56" t="s">
        <v>111</v>
      </c>
      <c r="B48" s="62" t="s">
        <v>252</v>
      </c>
      <c r="C48" s="62">
        <v>369963</v>
      </c>
      <c r="D48" s="58">
        <v>45088</v>
      </c>
      <c r="E48" s="56" t="s">
        <v>253</v>
      </c>
      <c r="F48" s="56"/>
      <c r="G48" s="56" t="s">
        <v>254</v>
      </c>
      <c r="H48" s="63"/>
      <c r="I48" s="64">
        <v>1</v>
      </c>
      <c r="J48" s="44"/>
      <c r="K48" s="43"/>
      <c r="L48" s="43"/>
      <c r="M48" s="43"/>
      <c r="N48" s="43"/>
      <c r="O48" s="43"/>
      <c r="P48" s="43"/>
      <c r="Q48" s="43"/>
      <c r="R48" s="43"/>
    </row>
    <row r="49" spans="1:18" ht="101.25" customHeight="1" x14ac:dyDescent="0.2">
      <c r="A49" s="56" t="s">
        <v>255</v>
      </c>
      <c r="B49" s="62"/>
      <c r="C49" s="62"/>
      <c r="D49" s="58">
        <v>45089</v>
      </c>
      <c r="E49" s="56" t="s">
        <v>256</v>
      </c>
      <c r="F49" s="56"/>
      <c r="G49" s="56"/>
      <c r="H49" s="63"/>
      <c r="I49" s="64">
        <v>10</v>
      </c>
      <c r="J49" s="44"/>
      <c r="K49" s="43"/>
      <c r="L49" s="43"/>
      <c r="M49" s="43"/>
      <c r="N49" s="43"/>
      <c r="O49" s="43"/>
      <c r="P49" s="43"/>
      <c r="Q49" s="43"/>
      <c r="R49" s="43"/>
    </row>
    <row r="50" spans="1:18" ht="11.25" customHeight="1" x14ac:dyDescent="0.2">
      <c r="A50" s="56" t="s">
        <v>255</v>
      </c>
      <c r="B50" s="62" t="s">
        <v>257</v>
      </c>
      <c r="C50" s="62">
        <v>20200136</v>
      </c>
      <c r="D50" s="58">
        <v>45090</v>
      </c>
      <c r="E50" s="56" t="s">
        <v>258</v>
      </c>
      <c r="F50" s="56"/>
      <c r="G50" s="56" t="s">
        <v>259</v>
      </c>
      <c r="H50" s="63">
        <v>360</v>
      </c>
      <c r="I50" s="64">
        <v>10</v>
      </c>
      <c r="J50" s="44"/>
      <c r="K50" s="43"/>
      <c r="L50" s="43"/>
      <c r="M50" s="43"/>
      <c r="N50" s="43"/>
      <c r="O50" s="43"/>
      <c r="P50" s="43"/>
      <c r="Q50" s="43"/>
      <c r="R50" s="43"/>
    </row>
    <row r="51" spans="1:18" ht="22.5" customHeight="1" x14ac:dyDescent="0.2">
      <c r="A51" s="56" t="s">
        <v>255</v>
      </c>
      <c r="B51" s="62" t="s">
        <v>260</v>
      </c>
      <c r="C51" s="62" t="s">
        <v>194</v>
      </c>
      <c r="D51" s="58">
        <v>45091</v>
      </c>
      <c r="E51" s="56" t="s">
        <v>261</v>
      </c>
      <c r="F51" s="56"/>
      <c r="G51" s="56" t="s">
        <v>196</v>
      </c>
      <c r="H51" s="63">
        <v>500</v>
      </c>
      <c r="I51" s="64">
        <v>10</v>
      </c>
      <c r="J51" s="44"/>
      <c r="K51" s="43"/>
      <c r="L51" s="43"/>
      <c r="M51" s="43"/>
      <c r="N51" s="43"/>
      <c r="O51" s="43"/>
      <c r="P51" s="43"/>
      <c r="Q51" s="43"/>
      <c r="R51" s="43"/>
    </row>
    <row r="52" spans="1:18" ht="11.25" customHeight="1" x14ac:dyDescent="0.2">
      <c r="A52" s="56" t="s">
        <v>255</v>
      </c>
      <c r="B52" s="69">
        <v>45139</v>
      </c>
      <c r="C52" s="62" t="s">
        <v>262</v>
      </c>
      <c r="D52" s="58">
        <v>45092</v>
      </c>
      <c r="E52" s="56" t="s">
        <v>263</v>
      </c>
      <c r="F52" s="56"/>
      <c r="G52" s="56" t="s">
        <v>264</v>
      </c>
      <c r="H52" s="63">
        <v>20</v>
      </c>
      <c r="I52" s="64">
        <v>10</v>
      </c>
      <c r="J52" s="44"/>
      <c r="K52" s="43"/>
      <c r="L52" s="43"/>
      <c r="M52" s="43"/>
      <c r="N52" s="43"/>
      <c r="O52" s="43"/>
      <c r="P52" s="43"/>
      <c r="Q52" s="43"/>
      <c r="R52" s="43"/>
    </row>
    <row r="53" spans="1:18" ht="11.25" customHeight="1" x14ac:dyDescent="0.2">
      <c r="A53" s="56" t="s">
        <v>255</v>
      </c>
      <c r="B53" s="62" t="s">
        <v>265</v>
      </c>
      <c r="C53" s="62" t="s">
        <v>266</v>
      </c>
      <c r="D53" s="58">
        <v>45093</v>
      </c>
      <c r="E53" s="56" t="s">
        <v>267</v>
      </c>
      <c r="F53" s="56"/>
      <c r="G53" s="56" t="s">
        <v>268</v>
      </c>
      <c r="H53" s="63">
        <v>25</v>
      </c>
      <c r="I53" s="64">
        <v>10</v>
      </c>
      <c r="J53" s="44"/>
      <c r="K53" s="43"/>
      <c r="L53" s="43"/>
      <c r="M53" s="43"/>
      <c r="N53" s="43"/>
      <c r="O53" s="43"/>
      <c r="P53" s="43"/>
      <c r="Q53" s="43"/>
      <c r="R53" s="43"/>
    </row>
    <row r="54" spans="1:18" ht="22.5" customHeight="1" x14ac:dyDescent="0.2">
      <c r="A54" s="56" t="s">
        <v>269</v>
      </c>
      <c r="B54" s="69">
        <v>45170</v>
      </c>
      <c r="C54" s="62" t="s">
        <v>270</v>
      </c>
      <c r="D54" s="58">
        <v>45094</v>
      </c>
      <c r="E54" s="56" t="s">
        <v>271</v>
      </c>
      <c r="F54" s="56"/>
      <c r="G54" s="56" t="s">
        <v>272</v>
      </c>
      <c r="H54" s="63">
        <v>20000</v>
      </c>
      <c r="I54" s="64">
        <v>5</v>
      </c>
      <c r="J54" s="44"/>
      <c r="K54" s="43"/>
      <c r="L54" s="43"/>
      <c r="M54" s="43"/>
      <c r="N54" s="43"/>
      <c r="O54" s="43"/>
      <c r="P54" s="43"/>
      <c r="Q54" s="43"/>
      <c r="R54" s="43"/>
    </row>
    <row r="55" spans="1:18" ht="45" customHeight="1" x14ac:dyDescent="0.2">
      <c r="A55" s="56" t="s">
        <v>273</v>
      </c>
      <c r="B55" s="62" t="s">
        <v>274</v>
      </c>
      <c r="C55" s="62" t="s">
        <v>275</v>
      </c>
      <c r="D55" s="58">
        <v>45095</v>
      </c>
      <c r="E55" s="56" t="s">
        <v>276</v>
      </c>
      <c r="F55" s="56"/>
      <c r="G55" s="56" t="s">
        <v>277</v>
      </c>
      <c r="H55" s="63">
        <v>30000</v>
      </c>
      <c r="I55" s="64">
        <v>5</v>
      </c>
      <c r="J55" s="44"/>
      <c r="K55" s="43"/>
      <c r="L55" s="43"/>
      <c r="M55" s="43"/>
      <c r="N55" s="43"/>
      <c r="O55" s="43"/>
      <c r="P55" s="43"/>
      <c r="Q55" s="43"/>
      <c r="R55" s="43"/>
    </row>
    <row r="56" spans="1:18" ht="123.75" customHeight="1" x14ac:dyDescent="0.2">
      <c r="A56" s="56" t="s">
        <v>278</v>
      </c>
      <c r="B56" s="62"/>
      <c r="C56" s="62"/>
      <c r="D56" s="58">
        <v>45096</v>
      </c>
      <c r="E56" s="56" t="s">
        <v>279</v>
      </c>
      <c r="F56" s="56"/>
      <c r="G56" s="56" t="s">
        <v>77</v>
      </c>
      <c r="H56" s="63"/>
      <c r="I56" s="64"/>
      <c r="J56" s="44"/>
      <c r="K56" s="43"/>
      <c r="L56" s="43"/>
      <c r="M56" s="43"/>
      <c r="N56" s="43"/>
      <c r="O56" s="43"/>
      <c r="P56" s="43"/>
      <c r="Q56" s="43"/>
      <c r="R56" s="43"/>
    </row>
    <row r="57" spans="1:18" ht="22.5" customHeight="1" x14ac:dyDescent="0.2">
      <c r="A57" s="56" t="s">
        <v>111</v>
      </c>
      <c r="B57" s="62" t="s">
        <v>280</v>
      </c>
      <c r="C57" s="62" t="s">
        <v>281</v>
      </c>
      <c r="D57" s="58">
        <v>45097</v>
      </c>
      <c r="E57" s="56" t="s">
        <v>282</v>
      </c>
      <c r="F57" s="56"/>
      <c r="G57" s="56" t="s">
        <v>283</v>
      </c>
      <c r="H57" s="63">
        <v>123</v>
      </c>
      <c r="I57" s="64">
        <v>2</v>
      </c>
      <c r="J57" s="44"/>
      <c r="K57" s="43"/>
      <c r="L57" s="43"/>
      <c r="M57" s="43"/>
      <c r="N57" s="43"/>
      <c r="O57" s="43"/>
      <c r="P57" s="43"/>
      <c r="Q57" s="43"/>
      <c r="R57" s="43"/>
    </row>
    <row r="58" spans="1:18" ht="22.5" customHeight="1" x14ac:dyDescent="0.2">
      <c r="A58" s="56" t="s">
        <v>111</v>
      </c>
      <c r="B58" s="62" t="s">
        <v>284</v>
      </c>
      <c r="C58" s="62" t="s">
        <v>285</v>
      </c>
      <c r="D58" s="58">
        <v>45098</v>
      </c>
      <c r="E58" s="56" t="s">
        <v>286</v>
      </c>
      <c r="F58" s="56"/>
      <c r="G58" s="56" t="s">
        <v>287</v>
      </c>
      <c r="H58" s="63">
        <v>1600</v>
      </c>
      <c r="I58" s="64">
        <v>2</v>
      </c>
      <c r="J58" s="44"/>
      <c r="K58" s="43"/>
      <c r="L58" s="43"/>
      <c r="M58" s="43"/>
      <c r="N58" s="43"/>
      <c r="O58" s="43"/>
      <c r="P58" s="43"/>
      <c r="Q58" s="43"/>
      <c r="R58" s="43"/>
    </row>
    <row r="59" spans="1:18" ht="11.25" customHeight="1" x14ac:dyDescent="0.2">
      <c r="A59" s="56" t="s">
        <v>111</v>
      </c>
      <c r="B59" s="62"/>
      <c r="C59" s="62"/>
      <c r="D59" s="58">
        <v>45099</v>
      </c>
      <c r="E59" s="56" t="s">
        <v>170</v>
      </c>
      <c r="F59" s="56"/>
      <c r="G59" s="56"/>
      <c r="H59" s="63"/>
      <c r="I59" s="64">
        <v>2</v>
      </c>
      <c r="J59" s="44"/>
      <c r="K59" s="43"/>
      <c r="L59" s="43"/>
      <c r="M59" s="43"/>
      <c r="N59" s="43"/>
      <c r="O59" s="43"/>
      <c r="P59" s="43"/>
      <c r="Q59" s="43"/>
      <c r="R59" s="43"/>
    </row>
    <row r="60" spans="1:18" ht="11.25" customHeight="1" x14ac:dyDescent="0.2">
      <c r="A60" s="56" t="s">
        <v>111</v>
      </c>
      <c r="B60" s="62" t="s">
        <v>288</v>
      </c>
      <c r="C60" s="62" t="s">
        <v>289</v>
      </c>
      <c r="D60" s="58">
        <v>45100</v>
      </c>
      <c r="E60" s="56" t="s">
        <v>290</v>
      </c>
      <c r="F60" s="56"/>
      <c r="G60" s="56" t="s">
        <v>291</v>
      </c>
      <c r="H60" s="63">
        <v>21.36</v>
      </c>
      <c r="I60" s="64">
        <v>2</v>
      </c>
      <c r="J60" s="44"/>
      <c r="K60" s="43"/>
      <c r="L60" s="43"/>
      <c r="M60" s="43"/>
      <c r="N60" s="43"/>
      <c r="O60" s="43"/>
      <c r="P60" s="43"/>
      <c r="Q60" s="43"/>
      <c r="R60" s="43"/>
    </row>
    <row r="61" spans="1:18" ht="11.25" customHeight="1" x14ac:dyDescent="0.2">
      <c r="A61" s="56" t="s">
        <v>111</v>
      </c>
      <c r="B61" s="62" t="s">
        <v>292</v>
      </c>
      <c r="C61" s="62" t="s">
        <v>293</v>
      </c>
      <c r="D61" s="58">
        <v>45101</v>
      </c>
      <c r="E61" s="56" t="s">
        <v>294</v>
      </c>
      <c r="F61" s="56"/>
      <c r="G61" s="56" t="s">
        <v>295</v>
      </c>
      <c r="H61" s="63">
        <v>20</v>
      </c>
      <c r="I61" s="64">
        <v>2</v>
      </c>
      <c r="J61" s="44"/>
      <c r="K61" s="43"/>
      <c r="L61" s="43"/>
      <c r="M61" s="43"/>
      <c r="N61" s="43"/>
      <c r="O61" s="43"/>
      <c r="P61" s="43"/>
      <c r="Q61" s="43"/>
      <c r="R61" s="43"/>
    </row>
    <row r="62" spans="1:18" ht="11.25" customHeight="1" x14ac:dyDescent="0.2">
      <c r="A62" s="56" t="s">
        <v>111</v>
      </c>
      <c r="B62" s="62" t="s">
        <v>296</v>
      </c>
      <c r="C62" s="62" t="s">
        <v>297</v>
      </c>
      <c r="D62" s="58">
        <v>45102</v>
      </c>
      <c r="E62" s="56" t="s">
        <v>298</v>
      </c>
      <c r="F62" s="56"/>
      <c r="G62" s="56" t="s">
        <v>299</v>
      </c>
      <c r="H62" s="63">
        <v>200</v>
      </c>
      <c r="I62" s="64">
        <v>2</v>
      </c>
      <c r="J62" s="44"/>
      <c r="K62" s="43"/>
      <c r="L62" s="43"/>
      <c r="M62" s="43"/>
      <c r="N62" s="43"/>
      <c r="O62" s="43"/>
      <c r="P62" s="43"/>
      <c r="Q62" s="43"/>
      <c r="R62" s="43"/>
    </row>
    <row r="63" spans="1:18" ht="22.5" customHeight="1" x14ac:dyDescent="0.2">
      <c r="A63" s="56" t="s">
        <v>111</v>
      </c>
      <c r="B63" s="62" t="s">
        <v>300</v>
      </c>
      <c r="C63" s="62" t="s">
        <v>301</v>
      </c>
      <c r="D63" s="58">
        <v>45103</v>
      </c>
      <c r="E63" s="56" t="s">
        <v>302</v>
      </c>
      <c r="F63" s="56"/>
      <c r="G63" s="56" t="s">
        <v>303</v>
      </c>
      <c r="H63" s="63">
        <v>201.5</v>
      </c>
      <c r="I63" s="64">
        <v>2</v>
      </c>
      <c r="J63" s="44"/>
      <c r="K63" s="43"/>
      <c r="L63" s="43"/>
      <c r="M63" s="43"/>
      <c r="N63" s="43"/>
      <c r="O63" s="43"/>
      <c r="P63" s="43"/>
      <c r="Q63" s="43"/>
      <c r="R63" s="43"/>
    </row>
    <row r="64" spans="1:18" ht="22.5" customHeight="1" x14ac:dyDescent="0.2">
      <c r="A64" s="56" t="s">
        <v>111</v>
      </c>
      <c r="B64" s="62" t="s">
        <v>304</v>
      </c>
      <c r="C64" s="62" t="s">
        <v>305</v>
      </c>
      <c r="D64" s="58">
        <v>45104</v>
      </c>
      <c r="E64" s="56" t="s">
        <v>306</v>
      </c>
      <c r="F64" s="56"/>
      <c r="G64" s="56" t="s">
        <v>307</v>
      </c>
      <c r="H64" s="63">
        <v>1010</v>
      </c>
      <c r="I64" s="64">
        <v>2</v>
      </c>
      <c r="J64" s="44"/>
      <c r="K64" s="43"/>
      <c r="L64" s="43"/>
      <c r="M64" s="43"/>
      <c r="N64" s="43"/>
      <c r="O64" s="43"/>
      <c r="P64" s="43"/>
      <c r="Q64" s="43"/>
      <c r="R64" s="43"/>
    </row>
    <row r="65" spans="1:18" ht="45" customHeight="1" x14ac:dyDescent="0.2">
      <c r="A65" s="56" t="s">
        <v>111</v>
      </c>
      <c r="B65" s="62" t="s">
        <v>308</v>
      </c>
      <c r="C65" s="62" t="s">
        <v>233</v>
      </c>
      <c r="D65" s="58">
        <v>45105</v>
      </c>
      <c r="E65" s="56" t="s">
        <v>309</v>
      </c>
      <c r="F65" s="56"/>
      <c r="G65" s="56" t="s">
        <v>310</v>
      </c>
      <c r="H65" s="63">
        <v>1330</v>
      </c>
      <c r="I65" s="64">
        <v>2</v>
      </c>
      <c r="J65" s="44"/>
      <c r="K65" s="43"/>
      <c r="L65" s="43"/>
      <c r="M65" s="43"/>
      <c r="N65" s="43"/>
      <c r="O65" s="43"/>
      <c r="P65" s="43"/>
      <c r="Q65" s="43"/>
      <c r="R65" s="43"/>
    </row>
    <row r="66" spans="1:18" ht="22.5" customHeight="1" x14ac:dyDescent="0.2">
      <c r="A66" s="56" t="s">
        <v>311</v>
      </c>
      <c r="B66" s="69">
        <v>45261</v>
      </c>
      <c r="C66" s="62" t="s">
        <v>312</v>
      </c>
      <c r="D66" s="58">
        <v>45106</v>
      </c>
      <c r="E66" s="56" t="s">
        <v>313</v>
      </c>
      <c r="F66" s="56"/>
      <c r="G66" s="56" t="s">
        <v>314</v>
      </c>
      <c r="H66" s="63">
        <v>1000</v>
      </c>
      <c r="I66" s="64">
        <v>10</v>
      </c>
      <c r="J66" s="44"/>
      <c r="K66" s="43"/>
      <c r="L66" s="43"/>
      <c r="M66" s="43"/>
      <c r="N66" s="43"/>
      <c r="O66" s="43"/>
      <c r="P66" s="43"/>
      <c r="Q66" s="43"/>
      <c r="R66" s="43"/>
    </row>
    <row r="67" spans="1:18" ht="22.5" customHeight="1" x14ac:dyDescent="0.2">
      <c r="A67" s="56" t="s">
        <v>315</v>
      </c>
      <c r="B67" s="62" t="s">
        <v>316</v>
      </c>
      <c r="C67" s="62" t="s">
        <v>317</v>
      </c>
      <c r="D67" s="58">
        <v>45107</v>
      </c>
      <c r="E67" s="56" t="s">
        <v>318</v>
      </c>
      <c r="F67" s="56"/>
      <c r="G67" s="56" t="s">
        <v>319</v>
      </c>
      <c r="H67" s="63">
        <v>200</v>
      </c>
      <c r="I67" s="64">
        <v>10</v>
      </c>
      <c r="J67" s="44"/>
      <c r="K67" s="43"/>
      <c r="L67" s="43"/>
      <c r="M67" s="43"/>
      <c r="N67" s="43"/>
      <c r="O67" s="43"/>
      <c r="P67" s="43"/>
      <c r="Q67" s="43"/>
      <c r="R67" s="43"/>
    </row>
    <row r="68" spans="1:18" ht="67.5" customHeight="1" x14ac:dyDescent="0.2">
      <c r="A68" s="56" t="s">
        <v>320</v>
      </c>
      <c r="B68" s="62"/>
      <c r="C68" s="62"/>
      <c r="D68" s="58">
        <v>45108</v>
      </c>
      <c r="E68" s="56" t="s">
        <v>321</v>
      </c>
      <c r="F68" s="56"/>
      <c r="G68" s="56"/>
      <c r="H68" s="63"/>
      <c r="I68" s="64">
        <v>10</v>
      </c>
      <c r="J68" s="44"/>
      <c r="K68" s="43"/>
      <c r="L68" s="43"/>
      <c r="M68" s="43"/>
      <c r="N68" s="43"/>
      <c r="O68" s="43"/>
      <c r="P68" s="43"/>
      <c r="Q68" s="43"/>
      <c r="R68" s="43"/>
    </row>
    <row r="69" spans="1:18" ht="11.25" customHeight="1" x14ac:dyDescent="0.2">
      <c r="A69" s="56" t="s">
        <v>320</v>
      </c>
      <c r="B69" s="62" t="s">
        <v>322</v>
      </c>
      <c r="C69" s="62" t="s">
        <v>233</v>
      </c>
      <c r="D69" s="58">
        <v>45109</v>
      </c>
      <c r="E69" s="56" t="s">
        <v>323</v>
      </c>
      <c r="F69" s="56"/>
      <c r="G69" s="56" t="s">
        <v>324</v>
      </c>
      <c r="H69" s="63">
        <v>147.35</v>
      </c>
      <c r="I69" s="64">
        <v>10</v>
      </c>
      <c r="J69" s="44"/>
      <c r="K69" s="43"/>
      <c r="L69" s="43"/>
      <c r="M69" s="43"/>
      <c r="N69" s="43"/>
      <c r="O69" s="43"/>
      <c r="P69" s="43"/>
      <c r="Q69" s="43"/>
      <c r="R69" s="43"/>
    </row>
    <row r="70" spans="1:18" ht="45" customHeight="1" x14ac:dyDescent="0.2">
      <c r="A70" s="56" t="s">
        <v>320</v>
      </c>
      <c r="B70" s="62" t="s">
        <v>325</v>
      </c>
      <c r="C70" s="62" t="s">
        <v>326</v>
      </c>
      <c r="D70" s="58">
        <v>45110</v>
      </c>
      <c r="E70" s="56" t="s">
        <v>327</v>
      </c>
      <c r="F70" s="56"/>
      <c r="G70" s="56" t="s">
        <v>328</v>
      </c>
      <c r="H70" s="63">
        <v>2500</v>
      </c>
      <c r="I70" s="64">
        <v>10</v>
      </c>
      <c r="J70" s="44"/>
      <c r="K70" s="43"/>
      <c r="L70" s="43"/>
      <c r="M70" s="43"/>
      <c r="N70" s="43"/>
      <c r="O70" s="43"/>
      <c r="P70" s="43"/>
      <c r="Q70" s="43"/>
      <c r="R70" s="43"/>
    </row>
    <row r="71" spans="1:18" ht="11.25" customHeight="1" x14ac:dyDescent="0.2">
      <c r="A71" s="56" t="s">
        <v>320</v>
      </c>
      <c r="B71" s="62" t="s">
        <v>329</v>
      </c>
      <c r="C71" s="62" t="s">
        <v>210</v>
      </c>
      <c r="D71" s="58">
        <v>45111</v>
      </c>
      <c r="E71" s="56" t="s">
        <v>330</v>
      </c>
      <c r="F71" s="56"/>
      <c r="G71" s="56" t="s">
        <v>331</v>
      </c>
      <c r="H71" s="63">
        <v>1200</v>
      </c>
      <c r="I71" s="64">
        <v>10</v>
      </c>
      <c r="J71" s="44"/>
      <c r="K71" s="43"/>
      <c r="L71" s="43"/>
      <c r="M71" s="43"/>
      <c r="N71" s="43"/>
      <c r="O71" s="43"/>
      <c r="P71" s="43"/>
      <c r="Q71" s="43"/>
      <c r="R71" s="43"/>
    </row>
    <row r="72" spans="1:18" ht="45" customHeight="1" x14ac:dyDescent="0.2">
      <c r="A72" s="56" t="s">
        <v>320</v>
      </c>
      <c r="B72" s="62" t="s">
        <v>332</v>
      </c>
      <c r="C72" s="62" t="s">
        <v>333</v>
      </c>
      <c r="D72" s="58">
        <v>45112</v>
      </c>
      <c r="E72" s="56" t="s">
        <v>334</v>
      </c>
      <c r="F72" s="56"/>
      <c r="G72" s="56" t="s">
        <v>335</v>
      </c>
      <c r="H72" s="63">
        <v>350</v>
      </c>
      <c r="I72" s="64">
        <v>10</v>
      </c>
      <c r="J72" s="44"/>
      <c r="K72" s="43"/>
      <c r="L72" s="43"/>
      <c r="M72" s="43"/>
      <c r="N72" s="43"/>
      <c r="O72" s="43"/>
      <c r="P72" s="43"/>
      <c r="Q72" s="43"/>
      <c r="R72" s="43"/>
    </row>
    <row r="73" spans="1:18" ht="67.5" customHeight="1" x14ac:dyDescent="0.2">
      <c r="A73" s="56" t="s">
        <v>320</v>
      </c>
      <c r="B73" s="62"/>
      <c r="C73" s="62"/>
      <c r="D73" s="58">
        <v>45113</v>
      </c>
      <c r="E73" s="56" t="s">
        <v>336</v>
      </c>
      <c r="F73" s="56"/>
      <c r="G73" s="56"/>
      <c r="H73" s="63"/>
      <c r="I73" s="64">
        <v>10</v>
      </c>
      <c r="J73" s="44"/>
      <c r="K73" s="43"/>
      <c r="L73" s="43"/>
      <c r="M73" s="43"/>
      <c r="N73" s="43"/>
      <c r="O73" s="43"/>
      <c r="P73" s="43"/>
      <c r="Q73" s="43"/>
      <c r="R73" s="43"/>
    </row>
    <row r="74" spans="1:18" ht="22.5" customHeight="1" x14ac:dyDescent="0.2">
      <c r="A74" s="56" t="s">
        <v>320</v>
      </c>
      <c r="B74" s="62" t="s">
        <v>337</v>
      </c>
      <c r="C74" s="62" t="s">
        <v>338</v>
      </c>
      <c r="D74" s="58">
        <v>45114</v>
      </c>
      <c r="E74" s="56" t="s">
        <v>339</v>
      </c>
      <c r="F74" s="56"/>
      <c r="G74" s="56" t="s">
        <v>340</v>
      </c>
      <c r="H74" s="63"/>
      <c r="I74" s="64">
        <v>10</v>
      </c>
      <c r="J74" s="44"/>
      <c r="K74" s="43"/>
      <c r="L74" s="43"/>
      <c r="M74" s="43"/>
      <c r="N74" s="43"/>
      <c r="O74" s="43"/>
      <c r="P74" s="43"/>
      <c r="Q74" s="43"/>
      <c r="R74" s="43"/>
    </row>
    <row r="75" spans="1:18" ht="11.25" customHeight="1" x14ac:dyDescent="0.2">
      <c r="A75" s="56" t="s">
        <v>320</v>
      </c>
      <c r="B75" s="62" t="s">
        <v>341</v>
      </c>
      <c r="C75" s="62" t="s">
        <v>342</v>
      </c>
      <c r="D75" s="58">
        <v>45115</v>
      </c>
      <c r="E75" s="56" t="s">
        <v>343</v>
      </c>
      <c r="F75" s="56"/>
      <c r="G75" s="56" t="s">
        <v>344</v>
      </c>
      <c r="H75" s="63"/>
      <c r="I75" s="64">
        <v>10</v>
      </c>
      <c r="J75" s="44"/>
      <c r="K75" s="43"/>
      <c r="L75" s="43"/>
      <c r="M75" s="43"/>
      <c r="N75" s="43"/>
      <c r="O75" s="43"/>
      <c r="P75" s="43"/>
      <c r="Q75" s="43"/>
      <c r="R75" s="43"/>
    </row>
    <row r="76" spans="1:18" ht="33.75" customHeight="1" x14ac:dyDescent="0.2">
      <c r="A76" s="56" t="s">
        <v>345</v>
      </c>
      <c r="B76" s="62" t="s">
        <v>346</v>
      </c>
      <c r="C76" s="62" t="s">
        <v>347</v>
      </c>
      <c r="D76" s="58">
        <v>45116</v>
      </c>
      <c r="E76" s="56" t="s">
        <v>348</v>
      </c>
      <c r="F76" s="56"/>
      <c r="G76" s="56" t="s">
        <v>349</v>
      </c>
      <c r="H76" s="63">
        <v>10</v>
      </c>
      <c r="I76" s="64">
        <v>10</v>
      </c>
      <c r="J76" s="44"/>
      <c r="K76" s="43"/>
      <c r="L76" s="43"/>
      <c r="M76" s="43"/>
      <c r="N76" s="43"/>
      <c r="O76" s="43"/>
      <c r="P76" s="43"/>
      <c r="Q76" s="43"/>
      <c r="R76" s="43"/>
    </row>
    <row r="77" spans="1:18" ht="11.25" customHeight="1" x14ac:dyDescent="0.2">
      <c r="A77" s="56"/>
      <c r="B77" s="62"/>
      <c r="C77" s="62"/>
      <c r="D77" s="58"/>
      <c r="E77" s="56"/>
      <c r="F77" s="56"/>
      <c r="G77" s="56"/>
      <c r="H77" s="63"/>
      <c r="I77" s="50"/>
      <c r="J77" s="44"/>
      <c r="K77" s="43"/>
      <c r="L77" s="43"/>
      <c r="M77" s="43"/>
      <c r="N77" s="43"/>
      <c r="O77" s="43"/>
      <c r="P77" s="43"/>
      <c r="Q77" s="43"/>
      <c r="R77" s="43"/>
    </row>
    <row r="78" spans="1:18" ht="11.25" customHeight="1" x14ac:dyDescent="0.2">
      <c r="A78" s="56"/>
      <c r="B78" s="62"/>
      <c r="C78" s="62"/>
      <c r="D78" s="58"/>
      <c r="E78" s="56"/>
      <c r="F78" s="56"/>
      <c r="G78" s="56"/>
      <c r="H78" s="63"/>
      <c r="I78" s="50"/>
      <c r="J78" s="44"/>
      <c r="K78" s="43"/>
      <c r="L78" s="43"/>
      <c r="M78" s="43"/>
      <c r="N78" s="43"/>
      <c r="O78" s="43"/>
      <c r="P78" s="43"/>
      <c r="Q78" s="43"/>
      <c r="R78" s="43"/>
    </row>
    <row r="79" spans="1:18" ht="11.25" customHeight="1" x14ac:dyDescent="0.2">
      <c r="A79" s="56"/>
      <c r="B79" s="62"/>
      <c r="C79" s="62"/>
      <c r="D79" s="58"/>
      <c r="E79" s="56"/>
      <c r="F79" s="56"/>
      <c r="G79" s="56"/>
      <c r="H79" s="63"/>
      <c r="I79" s="50"/>
      <c r="J79" s="44"/>
      <c r="K79" s="43"/>
      <c r="L79" s="43"/>
      <c r="M79" s="43"/>
      <c r="N79" s="43"/>
      <c r="O79" s="43"/>
      <c r="P79" s="43"/>
      <c r="Q79" s="43"/>
      <c r="R79" s="43"/>
    </row>
    <row r="80" spans="1:18" ht="11.25" customHeight="1" x14ac:dyDescent="0.2">
      <c r="A80" s="56"/>
      <c r="B80" s="62"/>
      <c r="C80" s="62"/>
      <c r="D80" s="58"/>
      <c r="E80" s="56"/>
      <c r="F80" s="56"/>
      <c r="G80" s="56"/>
      <c r="H80" s="63"/>
      <c r="I80" s="50"/>
      <c r="J80" s="44"/>
      <c r="K80" s="43"/>
      <c r="L80" s="43"/>
      <c r="M80" s="43"/>
      <c r="N80" s="43"/>
      <c r="O80" s="43"/>
      <c r="P80" s="43"/>
      <c r="Q80" s="43"/>
      <c r="R80" s="43"/>
    </row>
    <row r="81" spans="1:18" ht="11.25" customHeight="1" x14ac:dyDescent="0.2">
      <c r="A81" s="56"/>
      <c r="B81" s="62"/>
      <c r="C81" s="62"/>
      <c r="D81" s="58"/>
      <c r="E81" s="56"/>
      <c r="F81" s="56"/>
      <c r="G81" s="56"/>
      <c r="H81" s="63"/>
      <c r="I81" s="50"/>
      <c r="J81" s="44"/>
      <c r="K81" s="43"/>
      <c r="L81" s="43"/>
      <c r="M81" s="43"/>
      <c r="N81" s="43"/>
      <c r="O81" s="43"/>
      <c r="P81" s="43"/>
      <c r="Q81" s="43"/>
      <c r="R81" s="43"/>
    </row>
    <row r="82" spans="1:18" ht="11.25" customHeight="1" x14ac:dyDescent="0.2">
      <c r="A82" s="56"/>
      <c r="B82" s="62"/>
      <c r="C82" s="62"/>
      <c r="D82" s="58"/>
      <c r="E82" s="56"/>
      <c r="F82" s="56"/>
      <c r="G82" s="56"/>
      <c r="H82" s="63"/>
      <c r="I82" s="50"/>
      <c r="J82" s="44"/>
      <c r="K82" s="43"/>
      <c r="L82" s="43"/>
      <c r="M82" s="43"/>
      <c r="N82" s="43"/>
      <c r="O82" s="43"/>
      <c r="P82" s="43"/>
      <c r="Q82" s="43"/>
      <c r="R82" s="43"/>
    </row>
    <row r="83" spans="1:18" ht="11.25" customHeight="1" x14ac:dyDescent="0.2">
      <c r="A83" s="56"/>
      <c r="B83" s="62"/>
      <c r="C83" s="62"/>
      <c r="D83" s="58"/>
      <c r="E83" s="56"/>
      <c r="F83" s="56"/>
      <c r="G83" s="56"/>
      <c r="H83" s="63"/>
      <c r="I83" s="50"/>
      <c r="J83" s="44"/>
      <c r="K83" s="43"/>
      <c r="L83" s="43"/>
      <c r="M83" s="43"/>
      <c r="N83" s="43"/>
      <c r="O83" s="43"/>
      <c r="P83" s="43"/>
      <c r="Q83" s="43"/>
      <c r="R83" s="43"/>
    </row>
    <row r="84" spans="1:18" ht="11.25" customHeight="1" x14ac:dyDescent="0.2">
      <c r="A84" s="56"/>
      <c r="B84" s="62"/>
      <c r="C84" s="62"/>
      <c r="D84" s="58"/>
      <c r="E84" s="56"/>
      <c r="F84" s="56"/>
      <c r="G84" s="56"/>
      <c r="H84" s="63"/>
      <c r="I84" s="50"/>
      <c r="J84" s="44"/>
      <c r="K84" s="43"/>
      <c r="L84" s="43"/>
      <c r="M84" s="43"/>
      <c r="N84" s="43"/>
      <c r="O84" s="43"/>
      <c r="P84" s="43"/>
      <c r="Q84" s="43"/>
      <c r="R84" s="43"/>
    </row>
    <row r="85" spans="1:18" ht="11.25" customHeight="1" x14ac:dyDescent="0.2">
      <c r="A85" s="56"/>
      <c r="B85" s="62"/>
      <c r="C85" s="62"/>
      <c r="D85" s="58"/>
      <c r="E85" s="56"/>
      <c r="F85" s="56"/>
      <c r="G85" s="56"/>
      <c r="H85" s="63"/>
      <c r="I85" s="50"/>
      <c r="J85" s="44"/>
      <c r="K85" s="43"/>
      <c r="L85" s="43"/>
      <c r="M85" s="43"/>
      <c r="N85" s="43"/>
      <c r="O85" s="43"/>
      <c r="P85" s="43"/>
      <c r="Q85" s="43"/>
      <c r="R85" s="43"/>
    </row>
    <row r="86" spans="1:18" ht="11.25" customHeight="1" x14ac:dyDescent="0.2">
      <c r="A86" s="56"/>
      <c r="B86" s="62"/>
      <c r="C86" s="62"/>
      <c r="D86" s="58"/>
      <c r="E86" s="56"/>
      <c r="F86" s="56"/>
      <c r="G86" s="56"/>
      <c r="H86" s="63"/>
      <c r="I86" s="50"/>
      <c r="J86" s="44"/>
      <c r="K86" s="43"/>
      <c r="L86" s="43"/>
      <c r="M86" s="43"/>
      <c r="N86" s="43"/>
      <c r="O86" s="43"/>
      <c r="P86" s="43"/>
      <c r="Q86" s="43"/>
      <c r="R86" s="43"/>
    </row>
    <row r="87" spans="1:18" ht="11.25" customHeight="1" x14ac:dyDescent="0.2">
      <c r="A87" s="56"/>
      <c r="B87" s="62"/>
      <c r="C87" s="62"/>
      <c r="D87" s="58"/>
      <c r="E87" s="56"/>
      <c r="F87" s="56"/>
      <c r="G87" s="56"/>
      <c r="H87" s="63"/>
      <c r="I87" s="50"/>
      <c r="J87" s="44"/>
      <c r="K87" s="43"/>
      <c r="L87" s="43"/>
      <c r="M87" s="43"/>
      <c r="N87" s="43"/>
      <c r="O87" s="43"/>
      <c r="P87" s="43"/>
      <c r="Q87" s="43"/>
      <c r="R87" s="43"/>
    </row>
    <row r="88" spans="1:18" ht="11.25" customHeight="1" x14ac:dyDescent="0.2">
      <c r="A88" s="56"/>
      <c r="B88" s="62"/>
      <c r="C88" s="62"/>
      <c r="D88" s="58"/>
      <c r="E88" s="56"/>
      <c r="F88" s="56"/>
      <c r="G88" s="56"/>
      <c r="H88" s="63"/>
      <c r="I88" s="50"/>
      <c r="J88" s="44"/>
      <c r="K88" s="43"/>
      <c r="L88" s="43"/>
      <c r="M88" s="43"/>
      <c r="N88" s="43"/>
      <c r="O88" s="43"/>
      <c r="P88" s="43"/>
      <c r="Q88" s="43"/>
      <c r="R88" s="43"/>
    </row>
    <row r="89" spans="1:18" ht="11.25" customHeight="1" x14ac:dyDescent="0.2">
      <c r="A89" s="56"/>
      <c r="B89" s="62"/>
      <c r="C89" s="62"/>
      <c r="D89" s="58"/>
      <c r="E89" s="56"/>
      <c r="F89" s="56"/>
      <c r="G89" s="56"/>
      <c r="H89" s="63"/>
      <c r="I89" s="50"/>
      <c r="J89" s="44"/>
      <c r="K89" s="43"/>
      <c r="L89" s="43"/>
      <c r="M89" s="43"/>
      <c r="N89" s="43"/>
      <c r="O89" s="43"/>
      <c r="P89" s="43"/>
      <c r="Q89" s="43"/>
      <c r="R89" s="43"/>
    </row>
    <row r="90" spans="1:18" ht="11.25" customHeight="1" x14ac:dyDescent="0.2">
      <c r="A90" s="56"/>
      <c r="B90" s="62"/>
      <c r="C90" s="62"/>
      <c r="D90" s="58"/>
      <c r="E90" s="56"/>
      <c r="F90" s="56"/>
      <c r="G90" s="56"/>
      <c r="H90" s="63"/>
      <c r="I90" s="50"/>
      <c r="J90" s="44"/>
      <c r="K90" s="43"/>
      <c r="L90" s="43"/>
      <c r="M90" s="43"/>
      <c r="N90" s="43"/>
      <c r="O90" s="43"/>
      <c r="P90" s="43"/>
      <c r="Q90" s="43"/>
      <c r="R90" s="43"/>
    </row>
    <row r="91" spans="1:18" ht="11.25" customHeight="1" x14ac:dyDescent="0.2">
      <c r="A91" s="56"/>
      <c r="B91" s="62"/>
      <c r="C91" s="62"/>
      <c r="D91" s="58"/>
      <c r="E91" s="56"/>
      <c r="F91" s="56"/>
      <c r="G91" s="56"/>
      <c r="H91" s="63"/>
      <c r="I91" s="50"/>
      <c r="J91" s="44"/>
      <c r="K91" s="43"/>
      <c r="L91" s="43"/>
      <c r="M91" s="43"/>
      <c r="N91" s="43"/>
      <c r="O91" s="43"/>
      <c r="P91" s="43"/>
      <c r="Q91" s="43"/>
      <c r="R91" s="43"/>
    </row>
    <row r="92" spans="1:18" ht="11.25" customHeight="1" x14ac:dyDescent="0.2">
      <c r="A92" s="56"/>
      <c r="B92" s="62"/>
      <c r="C92" s="62"/>
      <c r="D92" s="58"/>
      <c r="E92" s="56"/>
      <c r="F92" s="56"/>
      <c r="G92" s="56"/>
      <c r="H92" s="63"/>
      <c r="I92" s="50"/>
      <c r="J92" s="44"/>
      <c r="K92" s="43"/>
      <c r="L92" s="43"/>
      <c r="M92" s="43"/>
      <c r="N92" s="43"/>
      <c r="O92" s="43"/>
      <c r="P92" s="43"/>
      <c r="Q92" s="43"/>
      <c r="R92" s="43"/>
    </row>
    <row r="93" spans="1:18" ht="11.25" customHeight="1" x14ac:dyDescent="0.2">
      <c r="A93" s="56"/>
      <c r="B93" s="62"/>
      <c r="C93" s="62"/>
      <c r="D93" s="58"/>
      <c r="E93" s="56"/>
      <c r="F93" s="56"/>
      <c r="G93" s="56"/>
      <c r="H93" s="63"/>
      <c r="I93" s="50"/>
      <c r="J93" s="44"/>
      <c r="K93" s="43"/>
      <c r="L93" s="43"/>
      <c r="M93" s="43"/>
      <c r="N93" s="43"/>
      <c r="O93" s="43"/>
      <c r="P93" s="43"/>
      <c r="Q93" s="43"/>
      <c r="R93" s="43"/>
    </row>
    <row r="94" spans="1:18" ht="11.25" customHeight="1" x14ac:dyDescent="0.2">
      <c r="A94" s="56"/>
      <c r="B94" s="62"/>
      <c r="C94" s="62"/>
      <c r="D94" s="58"/>
      <c r="E94" s="56"/>
      <c r="F94" s="56"/>
      <c r="G94" s="56"/>
      <c r="H94" s="63"/>
      <c r="I94" s="50"/>
      <c r="J94" s="44"/>
      <c r="K94" s="43"/>
      <c r="L94" s="43"/>
      <c r="M94" s="43"/>
      <c r="N94" s="43"/>
      <c r="O94" s="43"/>
      <c r="P94" s="43"/>
      <c r="Q94" s="43"/>
      <c r="R94" s="43"/>
    </row>
    <row r="95" spans="1:18" ht="11.25" customHeight="1" x14ac:dyDescent="0.2">
      <c r="A95" s="56"/>
      <c r="B95" s="62"/>
      <c r="C95" s="62"/>
      <c r="D95" s="58"/>
      <c r="E95" s="56"/>
      <c r="F95" s="56"/>
      <c r="G95" s="56"/>
      <c r="H95" s="63"/>
      <c r="I95" s="50"/>
      <c r="J95" s="44"/>
      <c r="K95" s="43"/>
      <c r="L95" s="43"/>
      <c r="M95" s="43"/>
      <c r="N95" s="43"/>
      <c r="O95" s="43"/>
      <c r="P95" s="43"/>
      <c r="Q95" s="43"/>
      <c r="R95" s="43"/>
    </row>
    <row r="96" spans="1:18" ht="11.25" customHeight="1" x14ac:dyDescent="0.2">
      <c r="A96" s="56"/>
      <c r="B96" s="62"/>
      <c r="C96" s="62"/>
      <c r="D96" s="58"/>
      <c r="E96" s="56"/>
      <c r="F96" s="56"/>
      <c r="G96" s="56"/>
      <c r="H96" s="63"/>
      <c r="I96" s="50"/>
      <c r="J96" s="44"/>
      <c r="K96" s="43"/>
      <c r="L96" s="43"/>
      <c r="M96" s="43"/>
      <c r="N96" s="43"/>
      <c r="O96" s="43"/>
      <c r="P96" s="43"/>
      <c r="Q96" s="43"/>
      <c r="R96" s="43"/>
    </row>
    <row r="97" spans="1:18" ht="11.25" customHeight="1" x14ac:dyDescent="0.2">
      <c r="A97" s="56"/>
      <c r="B97" s="62"/>
      <c r="C97" s="62"/>
      <c r="D97" s="58"/>
      <c r="E97" s="56"/>
      <c r="F97" s="56"/>
      <c r="G97" s="56"/>
      <c r="H97" s="63"/>
      <c r="I97" s="50"/>
      <c r="J97" s="44"/>
      <c r="K97" s="43"/>
      <c r="L97" s="43"/>
      <c r="M97" s="43"/>
      <c r="N97" s="43"/>
      <c r="O97" s="43"/>
      <c r="P97" s="43"/>
      <c r="Q97" s="43"/>
      <c r="R97" s="43"/>
    </row>
    <row r="98" spans="1:18" ht="11.25" customHeight="1" x14ac:dyDescent="0.2">
      <c r="A98" s="56"/>
      <c r="B98" s="62"/>
      <c r="C98" s="62"/>
      <c r="D98" s="58"/>
      <c r="E98" s="56"/>
      <c r="F98" s="56"/>
      <c r="G98" s="56"/>
      <c r="H98" s="63"/>
      <c r="I98" s="50"/>
      <c r="J98" s="44"/>
      <c r="K98" s="43"/>
      <c r="L98" s="43"/>
      <c r="M98" s="43"/>
      <c r="N98" s="43"/>
      <c r="O98" s="43"/>
      <c r="P98" s="43"/>
      <c r="Q98" s="43"/>
      <c r="R98" s="43"/>
    </row>
    <row r="99" spans="1:18" ht="11.25" customHeight="1" x14ac:dyDescent="0.2">
      <c r="A99" s="56"/>
      <c r="B99" s="62"/>
      <c r="C99" s="62"/>
      <c r="D99" s="58"/>
      <c r="E99" s="56"/>
      <c r="F99" s="56"/>
      <c r="G99" s="56"/>
      <c r="H99" s="63"/>
      <c r="I99" s="50"/>
      <c r="J99" s="44"/>
      <c r="K99" s="43"/>
      <c r="L99" s="43"/>
      <c r="M99" s="43"/>
      <c r="N99" s="43"/>
      <c r="O99" s="43"/>
      <c r="P99" s="43"/>
      <c r="Q99" s="43"/>
      <c r="R99" s="43"/>
    </row>
    <row r="100" spans="1:18" ht="11.25" customHeight="1" x14ac:dyDescent="0.2">
      <c r="A100" s="56"/>
      <c r="B100" s="62"/>
      <c r="C100" s="62"/>
      <c r="D100" s="58"/>
      <c r="E100" s="56"/>
      <c r="F100" s="56"/>
      <c r="G100" s="56"/>
      <c r="H100" s="63"/>
      <c r="I100" s="50"/>
      <c r="J100" s="44"/>
      <c r="K100" s="43"/>
      <c r="L100" s="43"/>
      <c r="M100" s="43"/>
      <c r="N100" s="43"/>
      <c r="O100" s="43"/>
      <c r="P100" s="43"/>
      <c r="Q100" s="43"/>
      <c r="R100" s="43"/>
    </row>
    <row r="101" spans="1:18" ht="11.25" customHeight="1" x14ac:dyDescent="0.2">
      <c r="A101" s="56"/>
      <c r="B101" s="62"/>
      <c r="C101" s="62"/>
      <c r="D101" s="58"/>
      <c r="E101" s="56"/>
      <c r="F101" s="56"/>
      <c r="G101" s="56"/>
      <c r="H101" s="63"/>
      <c r="I101" s="50"/>
      <c r="J101" s="44"/>
      <c r="K101" s="43"/>
      <c r="L101" s="43"/>
      <c r="M101" s="43"/>
      <c r="N101" s="43"/>
      <c r="O101" s="43"/>
      <c r="P101" s="43"/>
      <c r="Q101" s="43"/>
      <c r="R101" s="43"/>
    </row>
    <row r="102" spans="1:18" ht="11.25" customHeight="1" x14ac:dyDescent="0.2">
      <c r="A102" s="56"/>
      <c r="B102" s="62"/>
      <c r="C102" s="62"/>
      <c r="D102" s="58"/>
      <c r="E102" s="56"/>
      <c r="F102" s="56"/>
      <c r="G102" s="56"/>
      <c r="H102" s="63"/>
      <c r="I102" s="50"/>
      <c r="J102" s="44"/>
      <c r="K102" s="43"/>
      <c r="L102" s="43"/>
      <c r="M102" s="43"/>
      <c r="N102" s="43"/>
      <c r="O102" s="43"/>
      <c r="P102" s="43"/>
      <c r="Q102" s="43"/>
      <c r="R102" s="43"/>
    </row>
    <row r="103" spans="1:18" ht="11.25" customHeight="1" x14ac:dyDescent="0.2">
      <c r="A103" s="56"/>
      <c r="B103" s="62"/>
      <c r="C103" s="62"/>
      <c r="D103" s="58"/>
      <c r="E103" s="56"/>
      <c r="F103" s="56"/>
      <c r="G103" s="56"/>
      <c r="H103" s="63"/>
      <c r="I103" s="50"/>
      <c r="J103" s="44"/>
      <c r="K103" s="43"/>
      <c r="L103" s="43"/>
      <c r="M103" s="43"/>
      <c r="N103" s="43"/>
      <c r="O103" s="43"/>
      <c r="P103" s="43"/>
      <c r="Q103" s="43"/>
      <c r="R103" s="43"/>
    </row>
    <row r="104" spans="1:18" ht="11.25" customHeight="1" x14ac:dyDescent="0.2">
      <c r="A104" s="56"/>
      <c r="B104" s="62"/>
      <c r="C104" s="62"/>
      <c r="D104" s="58"/>
      <c r="E104" s="56"/>
      <c r="F104" s="56"/>
      <c r="G104" s="56"/>
      <c r="H104" s="63"/>
      <c r="I104" s="50"/>
      <c r="J104" s="44"/>
      <c r="K104" s="43"/>
      <c r="L104" s="43"/>
      <c r="M104" s="43"/>
      <c r="N104" s="43"/>
      <c r="O104" s="43"/>
      <c r="P104" s="43"/>
      <c r="Q104" s="43"/>
      <c r="R104" s="43"/>
    </row>
    <row r="105" spans="1:18" ht="11.25" customHeight="1" x14ac:dyDescent="0.2">
      <c r="A105" s="56"/>
      <c r="B105" s="62"/>
      <c r="C105" s="62"/>
      <c r="D105" s="58"/>
      <c r="E105" s="56"/>
      <c r="F105" s="56"/>
      <c r="G105" s="56"/>
      <c r="H105" s="63"/>
      <c r="I105" s="50"/>
      <c r="J105" s="44"/>
      <c r="K105" s="43"/>
      <c r="L105" s="43"/>
      <c r="M105" s="43"/>
      <c r="N105" s="43"/>
      <c r="O105" s="43"/>
      <c r="P105" s="43"/>
      <c r="Q105" s="43"/>
      <c r="R105" s="43"/>
    </row>
    <row r="106" spans="1:18" ht="11.25" customHeight="1" x14ac:dyDescent="0.2">
      <c r="A106" s="56"/>
      <c r="B106" s="62"/>
      <c r="C106" s="62"/>
      <c r="D106" s="58"/>
      <c r="E106" s="56"/>
      <c r="F106" s="56"/>
      <c r="G106" s="56"/>
      <c r="H106" s="63"/>
      <c r="I106" s="50"/>
      <c r="J106" s="44"/>
      <c r="K106" s="43"/>
      <c r="L106" s="43"/>
      <c r="M106" s="43"/>
      <c r="N106" s="43"/>
      <c r="O106" s="43"/>
      <c r="P106" s="43"/>
      <c r="Q106" s="43"/>
      <c r="R106" s="43"/>
    </row>
    <row r="107" spans="1:18" ht="11.25" customHeight="1" x14ac:dyDescent="0.2">
      <c r="A107" s="56"/>
      <c r="B107" s="62"/>
      <c r="C107" s="62"/>
      <c r="D107" s="58"/>
      <c r="E107" s="56"/>
      <c r="F107" s="56"/>
      <c r="G107" s="56"/>
      <c r="H107" s="63"/>
      <c r="I107" s="50"/>
      <c r="J107" s="44"/>
      <c r="K107" s="43"/>
      <c r="L107" s="43"/>
      <c r="M107" s="43"/>
      <c r="N107" s="43"/>
      <c r="O107" s="43"/>
      <c r="P107" s="43"/>
      <c r="Q107" s="43"/>
      <c r="R107" s="43"/>
    </row>
    <row r="108" spans="1:18" ht="11.25" customHeight="1" x14ac:dyDescent="0.2">
      <c r="A108" s="56"/>
      <c r="B108" s="62"/>
      <c r="C108" s="62"/>
      <c r="D108" s="58"/>
      <c r="E108" s="56"/>
      <c r="F108" s="56"/>
      <c r="G108" s="56"/>
      <c r="H108" s="63"/>
      <c r="I108" s="50"/>
      <c r="J108" s="44"/>
      <c r="K108" s="43"/>
      <c r="L108" s="43"/>
      <c r="M108" s="43"/>
      <c r="N108" s="43"/>
      <c r="O108" s="43"/>
      <c r="P108" s="43"/>
      <c r="Q108" s="43"/>
      <c r="R108" s="43"/>
    </row>
    <row r="109" spans="1:18" ht="11.25" customHeight="1" x14ac:dyDescent="0.2">
      <c r="A109" s="56"/>
      <c r="B109" s="62"/>
      <c r="C109" s="62"/>
      <c r="D109" s="58"/>
      <c r="E109" s="56"/>
      <c r="F109" s="56"/>
      <c r="G109" s="56"/>
      <c r="H109" s="63"/>
      <c r="I109" s="50"/>
      <c r="J109" s="44"/>
      <c r="K109" s="43"/>
      <c r="L109" s="43"/>
      <c r="M109" s="43"/>
      <c r="N109" s="43"/>
      <c r="O109" s="43"/>
      <c r="P109" s="43"/>
      <c r="Q109" s="43"/>
      <c r="R109" s="43"/>
    </row>
    <row r="110" spans="1:18" ht="11.25" customHeight="1" x14ac:dyDescent="0.2">
      <c r="A110" s="56"/>
      <c r="B110" s="62"/>
      <c r="C110" s="62"/>
      <c r="D110" s="58"/>
      <c r="E110" s="56"/>
      <c r="F110" s="56"/>
      <c r="G110" s="56"/>
      <c r="H110" s="63"/>
      <c r="I110" s="50"/>
      <c r="J110" s="44"/>
      <c r="K110" s="43"/>
      <c r="L110" s="43"/>
      <c r="M110" s="43"/>
      <c r="N110" s="43"/>
      <c r="O110" s="43"/>
      <c r="P110" s="43"/>
      <c r="Q110" s="43"/>
      <c r="R110" s="43"/>
    </row>
    <row r="111" spans="1:18" ht="11.25" customHeight="1" x14ac:dyDescent="0.2">
      <c r="A111" s="56"/>
      <c r="B111" s="62"/>
      <c r="C111" s="62"/>
      <c r="D111" s="58"/>
      <c r="E111" s="56"/>
      <c r="F111" s="56"/>
      <c r="G111" s="56"/>
      <c r="H111" s="63"/>
      <c r="I111" s="50"/>
      <c r="J111" s="44"/>
      <c r="K111" s="43"/>
      <c r="L111" s="43"/>
      <c r="M111" s="43"/>
      <c r="N111" s="43"/>
      <c r="O111" s="43"/>
      <c r="P111" s="43"/>
      <c r="Q111" s="43"/>
      <c r="R111" s="43"/>
    </row>
    <row r="112" spans="1:18" ht="11.25" customHeight="1" x14ac:dyDescent="0.2">
      <c r="A112" s="56"/>
      <c r="B112" s="62"/>
      <c r="C112" s="62"/>
      <c r="D112" s="58"/>
      <c r="E112" s="56"/>
      <c r="F112" s="56"/>
      <c r="G112" s="56"/>
      <c r="H112" s="63"/>
      <c r="I112" s="50"/>
      <c r="J112" s="44"/>
      <c r="K112" s="43"/>
      <c r="L112" s="43"/>
      <c r="M112" s="43"/>
      <c r="N112" s="43"/>
      <c r="O112" s="43"/>
      <c r="P112" s="43"/>
      <c r="Q112" s="43"/>
      <c r="R112" s="43"/>
    </row>
    <row r="113" spans="1:18" ht="11.25" customHeight="1" x14ac:dyDescent="0.2">
      <c r="A113" s="56"/>
      <c r="B113" s="62"/>
      <c r="C113" s="62"/>
      <c r="D113" s="58"/>
      <c r="E113" s="56"/>
      <c r="F113" s="56"/>
      <c r="G113" s="56"/>
      <c r="H113" s="63"/>
      <c r="I113" s="50"/>
      <c r="J113" s="44"/>
      <c r="K113" s="43"/>
      <c r="L113" s="43"/>
      <c r="M113" s="43"/>
      <c r="N113" s="43"/>
      <c r="O113" s="43"/>
      <c r="P113" s="43"/>
      <c r="Q113" s="43"/>
      <c r="R113" s="43"/>
    </row>
    <row r="114" spans="1:18" ht="11.25" customHeight="1" x14ac:dyDescent="0.2">
      <c r="A114" s="56"/>
      <c r="B114" s="62"/>
      <c r="C114" s="62"/>
      <c r="D114" s="58"/>
      <c r="E114" s="56"/>
      <c r="F114" s="56"/>
      <c r="G114" s="56"/>
      <c r="H114" s="63"/>
      <c r="I114" s="50"/>
      <c r="J114" s="44"/>
      <c r="K114" s="43"/>
      <c r="L114" s="43"/>
      <c r="M114" s="43"/>
      <c r="N114" s="43"/>
      <c r="O114" s="43"/>
      <c r="P114" s="43"/>
      <c r="Q114" s="43"/>
      <c r="R114" s="43"/>
    </row>
    <row r="115" spans="1:18" ht="11.25" customHeight="1" x14ac:dyDescent="0.2">
      <c r="A115" s="56"/>
      <c r="B115" s="62"/>
      <c r="C115" s="62"/>
      <c r="D115" s="58"/>
      <c r="E115" s="56"/>
      <c r="F115" s="56"/>
      <c r="G115" s="56"/>
      <c r="H115" s="63"/>
      <c r="I115" s="50"/>
      <c r="J115" s="44"/>
      <c r="K115" s="43"/>
      <c r="L115" s="43"/>
      <c r="M115" s="43"/>
      <c r="N115" s="43"/>
      <c r="O115" s="43"/>
      <c r="P115" s="43"/>
      <c r="Q115" s="43"/>
      <c r="R115" s="43"/>
    </row>
    <row r="116" spans="1:18" ht="11.25" customHeight="1" x14ac:dyDescent="0.2">
      <c r="A116" s="56"/>
      <c r="B116" s="62"/>
      <c r="C116" s="62"/>
      <c r="D116" s="58"/>
      <c r="E116" s="56"/>
      <c r="F116" s="56"/>
      <c r="G116" s="56"/>
      <c r="H116" s="63"/>
      <c r="I116" s="50"/>
      <c r="J116" s="44"/>
      <c r="K116" s="43"/>
      <c r="L116" s="43"/>
      <c r="M116" s="43"/>
      <c r="N116" s="43"/>
      <c r="O116" s="43"/>
      <c r="P116" s="43"/>
      <c r="Q116" s="43"/>
      <c r="R116" s="43"/>
    </row>
    <row r="117" spans="1:18" ht="11.25" customHeight="1" x14ac:dyDescent="0.2">
      <c r="A117" s="56"/>
      <c r="B117" s="62"/>
      <c r="C117" s="62"/>
      <c r="D117" s="58"/>
      <c r="E117" s="56"/>
      <c r="F117" s="56"/>
      <c r="G117" s="56"/>
      <c r="H117" s="63"/>
      <c r="I117" s="50"/>
      <c r="J117" s="44"/>
      <c r="K117" s="43"/>
      <c r="L117" s="43"/>
      <c r="M117" s="43"/>
      <c r="N117" s="43"/>
      <c r="O117" s="43"/>
      <c r="P117" s="43"/>
      <c r="Q117" s="43"/>
      <c r="R117" s="43"/>
    </row>
    <row r="118" spans="1:18" ht="11.25" customHeight="1" x14ac:dyDescent="0.2">
      <c r="A118" s="56"/>
      <c r="B118" s="62"/>
      <c r="C118" s="62"/>
      <c r="D118" s="58"/>
      <c r="E118" s="56"/>
      <c r="F118" s="56"/>
      <c r="G118" s="56"/>
      <c r="H118" s="63"/>
      <c r="I118" s="50"/>
      <c r="J118" s="44"/>
      <c r="K118" s="43"/>
      <c r="L118" s="43"/>
      <c r="M118" s="43"/>
      <c r="N118" s="43"/>
      <c r="O118" s="43"/>
      <c r="P118" s="43"/>
      <c r="Q118" s="43"/>
      <c r="R118" s="43"/>
    </row>
    <row r="119" spans="1:18" ht="11.25" customHeight="1" x14ac:dyDescent="0.2">
      <c r="A119" s="56"/>
      <c r="B119" s="62"/>
      <c r="C119" s="62"/>
      <c r="D119" s="58"/>
      <c r="E119" s="56"/>
      <c r="F119" s="56"/>
      <c r="G119" s="56"/>
      <c r="H119" s="63"/>
      <c r="I119" s="50"/>
      <c r="J119" s="44"/>
      <c r="K119" s="43"/>
      <c r="L119" s="43"/>
      <c r="M119" s="43"/>
      <c r="N119" s="43"/>
      <c r="O119" s="43"/>
      <c r="P119" s="43"/>
      <c r="Q119" s="43"/>
      <c r="R119" s="43"/>
    </row>
    <row r="120" spans="1:18" ht="11.25" customHeight="1" x14ac:dyDescent="0.2">
      <c r="A120" s="56"/>
      <c r="B120" s="62"/>
      <c r="C120" s="62"/>
      <c r="D120" s="58"/>
      <c r="E120" s="56"/>
      <c r="F120" s="56"/>
      <c r="G120" s="56"/>
      <c r="H120" s="63"/>
      <c r="I120" s="50"/>
      <c r="J120" s="44"/>
      <c r="K120" s="43"/>
      <c r="L120" s="43"/>
      <c r="M120" s="43"/>
      <c r="N120" s="43"/>
      <c r="O120" s="43"/>
      <c r="P120" s="43"/>
      <c r="Q120" s="43"/>
      <c r="R120" s="43"/>
    </row>
    <row r="121" spans="1:18" ht="11.25" customHeight="1" x14ac:dyDescent="0.2">
      <c r="A121" s="56"/>
      <c r="B121" s="62"/>
      <c r="C121" s="62"/>
      <c r="D121" s="58"/>
      <c r="E121" s="56"/>
      <c r="F121" s="56"/>
      <c r="G121" s="56"/>
      <c r="H121" s="63"/>
      <c r="I121" s="50"/>
      <c r="J121" s="44"/>
      <c r="K121" s="43"/>
      <c r="L121" s="43"/>
      <c r="M121" s="43"/>
      <c r="N121" s="43"/>
      <c r="O121" s="43"/>
      <c r="P121" s="43"/>
      <c r="Q121" s="43"/>
      <c r="R121" s="43"/>
    </row>
    <row r="122" spans="1:18" ht="11.25" customHeight="1" x14ac:dyDescent="0.2">
      <c r="A122" s="56"/>
      <c r="B122" s="62"/>
      <c r="C122" s="62"/>
      <c r="D122" s="58"/>
      <c r="E122" s="56"/>
      <c r="F122" s="56"/>
      <c r="G122" s="56"/>
      <c r="H122" s="63"/>
      <c r="I122" s="50"/>
      <c r="J122" s="44"/>
      <c r="K122" s="43"/>
      <c r="L122" s="43"/>
      <c r="M122" s="43"/>
      <c r="N122" s="43"/>
      <c r="O122" s="43"/>
      <c r="P122" s="43"/>
      <c r="Q122" s="43"/>
      <c r="R122" s="43"/>
    </row>
    <row r="123" spans="1:18" ht="11.25" customHeight="1" x14ac:dyDescent="0.2">
      <c r="A123" s="56"/>
      <c r="B123" s="62"/>
      <c r="C123" s="62"/>
      <c r="D123" s="58"/>
      <c r="E123" s="56"/>
      <c r="F123" s="56"/>
      <c r="G123" s="56"/>
      <c r="H123" s="63"/>
      <c r="I123" s="50"/>
      <c r="J123" s="44"/>
      <c r="K123" s="43"/>
      <c r="L123" s="43"/>
      <c r="M123" s="43"/>
      <c r="N123" s="43"/>
      <c r="O123" s="43"/>
      <c r="P123" s="43"/>
      <c r="Q123" s="43"/>
      <c r="R123" s="43"/>
    </row>
    <row r="124" spans="1:18" ht="11.25" customHeight="1" x14ac:dyDescent="0.2">
      <c r="A124" s="56"/>
      <c r="B124" s="62"/>
      <c r="C124" s="62"/>
      <c r="D124" s="58"/>
      <c r="E124" s="56"/>
      <c r="F124" s="56"/>
      <c r="G124" s="56"/>
      <c r="H124" s="63"/>
      <c r="I124" s="50"/>
      <c r="J124" s="44"/>
      <c r="K124" s="43"/>
      <c r="L124" s="43"/>
      <c r="M124" s="43"/>
      <c r="N124" s="43"/>
      <c r="O124" s="43"/>
      <c r="P124" s="43"/>
      <c r="Q124" s="43"/>
      <c r="R124" s="43"/>
    </row>
    <row r="125" spans="1:18" ht="11.25" customHeight="1" x14ac:dyDescent="0.2">
      <c r="A125" s="56"/>
      <c r="B125" s="62"/>
      <c r="C125" s="62"/>
      <c r="D125" s="58"/>
      <c r="E125" s="56"/>
      <c r="F125" s="56"/>
      <c r="G125" s="56"/>
      <c r="H125" s="63"/>
      <c r="I125" s="50"/>
      <c r="J125" s="44"/>
      <c r="K125" s="43"/>
      <c r="L125" s="43"/>
      <c r="M125" s="43"/>
      <c r="N125" s="43"/>
      <c r="O125" s="43"/>
      <c r="P125" s="43"/>
      <c r="Q125" s="43"/>
      <c r="R125" s="43"/>
    </row>
    <row r="126" spans="1:18" ht="11.25" customHeight="1" x14ac:dyDescent="0.2">
      <c r="A126" s="56"/>
      <c r="B126" s="62"/>
      <c r="C126" s="62"/>
      <c r="D126" s="58"/>
      <c r="E126" s="56"/>
      <c r="F126" s="56"/>
      <c r="G126" s="56"/>
      <c r="H126" s="63"/>
      <c r="I126" s="50"/>
      <c r="J126" s="44"/>
      <c r="K126" s="43"/>
      <c r="L126" s="43"/>
      <c r="M126" s="43"/>
      <c r="N126" s="43"/>
      <c r="O126" s="43"/>
      <c r="P126" s="43"/>
      <c r="Q126" s="43"/>
      <c r="R126" s="43"/>
    </row>
    <row r="127" spans="1:18" ht="11.25" customHeight="1" x14ac:dyDescent="0.2">
      <c r="A127" s="56"/>
      <c r="B127" s="62"/>
      <c r="C127" s="62"/>
      <c r="D127" s="58"/>
      <c r="E127" s="56"/>
      <c r="F127" s="56"/>
      <c r="G127" s="56"/>
      <c r="H127" s="63"/>
      <c r="I127" s="50"/>
      <c r="J127" s="44"/>
      <c r="K127" s="43"/>
      <c r="L127" s="43"/>
      <c r="M127" s="43"/>
      <c r="N127" s="43"/>
      <c r="O127" s="43"/>
      <c r="P127" s="43"/>
      <c r="Q127" s="43"/>
      <c r="R127" s="43"/>
    </row>
    <row r="128" spans="1:18" ht="11.25" customHeight="1" x14ac:dyDescent="0.2">
      <c r="A128" s="56"/>
      <c r="B128" s="62"/>
      <c r="C128" s="62"/>
      <c r="D128" s="58"/>
      <c r="E128" s="56"/>
      <c r="F128" s="56"/>
      <c r="G128" s="56"/>
      <c r="H128" s="63"/>
      <c r="I128" s="50"/>
      <c r="J128" s="44"/>
      <c r="K128" s="43"/>
      <c r="L128" s="43"/>
      <c r="M128" s="43"/>
      <c r="N128" s="43"/>
      <c r="O128" s="43"/>
      <c r="P128" s="43"/>
      <c r="Q128" s="43"/>
      <c r="R128" s="43"/>
    </row>
    <row r="129" spans="1:18" ht="11.25" customHeight="1" x14ac:dyDescent="0.2">
      <c r="A129" s="56"/>
      <c r="B129" s="62"/>
      <c r="C129" s="62"/>
      <c r="D129" s="58"/>
      <c r="E129" s="56"/>
      <c r="F129" s="56"/>
      <c r="G129" s="56"/>
      <c r="H129" s="63"/>
      <c r="I129" s="50"/>
      <c r="J129" s="44"/>
      <c r="K129" s="43"/>
      <c r="L129" s="43"/>
      <c r="M129" s="43"/>
      <c r="N129" s="43"/>
      <c r="O129" s="43"/>
      <c r="P129" s="43"/>
      <c r="Q129" s="43"/>
      <c r="R129" s="43"/>
    </row>
    <row r="130" spans="1:18" ht="11.25" customHeight="1" x14ac:dyDescent="0.2">
      <c r="A130" s="56"/>
      <c r="B130" s="62"/>
      <c r="C130" s="62"/>
      <c r="D130" s="58"/>
      <c r="E130" s="56"/>
      <c r="F130" s="56"/>
      <c r="G130" s="56"/>
      <c r="H130" s="63"/>
      <c r="I130" s="50"/>
      <c r="J130" s="44"/>
      <c r="K130" s="43"/>
      <c r="L130" s="43"/>
      <c r="M130" s="43"/>
      <c r="N130" s="43"/>
      <c r="O130" s="43"/>
      <c r="P130" s="43"/>
      <c r="Q130" s="43"/>
      <c r="R130" s="43"/>
    </row>
    <row r="131" spans="1:18" ht="11.25" customHeight="1" x14ac:dyDescent="0.2">
      <c r="A131" s="56"/>
      <c r="B131" s="62"/>
      <c r="C131" s="62"/>
      <c r="D131" s="58"/>
      <c r="E131" s="56"/>
      <c r="F131" s="56"/>
      <c r="G131" s="56"/>
      <c r="H131" s="63"/>
      <c r="I131" s="50"/>
      <c r="J131" s="44"/>
      <c r="K131" s="43"/>
      <c r="L131" s="43"/>
      <c r="M131" s="43"/>
      <c r="N131" s="43"/>
      <c r="O131" s="43"/>
      <c r="P131" s="43"/>
      <c r="Q131" s="43"/>
      <c r="R131" s="43"/>
    </row>
    <row r="132" spans="1:18" ht="11.25" customHeight="1" x14ac:dyDescent="0.2">
      <c r="A132" s="56"/>
      <c r="B132" s="62"/>
      <c r="C132" s="62"/>
      <c r="D132" s="58"/>
      <c r="E132" s="56"/>
      <c r="F132" s="56"/>
      <c r="G132" s="56"/>
      <c r="H132" s="63"/>
      <c r="I132" s="50"/>
      <c r="J132" s="44"/>
      <c r="K132" s="43"/>
      <c r="L132" s="43"/>
      <c r="M132" s="43"/>
      <c r="N132" s="43"/>
      <c r="O132" s="43"/>
      <c r="P132" s="43"/>
      <c r="Q132" s="43"/>
      <c r="R132" s="43"/>
    </row>
    <row r="133" spans="1:18" ht="11.25" customHeight="1" x14ac:dyDescent="0.2">
      <c r="A133" s="56"/>
      <c r="B133" s="62"/>
      <c r="C133" s="62"/>
      <c r="D133" s="58"/>
      <c r="E133" s="56"/>
      <c r="F133" s="56"/>
      <c r="G133" s="56"/>
      <c r="H133" s="63"/>
      <c r="I133" s="50"/>
      <c r="J133" s="44"/>
      <c r="K133" s="43"/>
      <c r="L133" s="43"/>
      <c r="M133" s="43"/>
      <c r="N133" s="43"/>
      <c r="O133" s="43"/>
      <c r="P133" s="43"/>
      <c r="Q133" s="43"/>
      <c r="R133" s="43"/>
    </row>
    <row r="134" spans="1:18" ht="11.25" customHeight="1" x14ac:dyDescent="0.2">
      <c r="A134" s="56"/>
      <c r="B134" s="62"/>
      <c r="C134" s="62"/>
      <c r="D134" s="58"/>
      <c r="E134" s="56"/>
      <c r="F134" s="56"/>
      <c r="G134" s="56"/>
      <c r="H134" s="63"/>
      <c r="I134" s="50"/>
      <c r="J134" s="44"/>
      <c r="K134" s="43"/>
      <c r="L134" s="43"/>
      <c r="M134" s="43"/>
      <c r="N134" s="43"/>
      <c r="O134" s="43"/>
      <c r="P134" s="43"/>
      <c r="Q134" s="43"/>
      <c r="R134" s="43"/>
    </row>
    <row r="135" spans="1:18" ht="11.25" customHeight="1" x14ac:dyDescent="0.2">
      <c r="A135" s="56"/>
      <c r="B135" s="62"/>
      <c r="C135" s="62"/>
      <c r="D135" s="58"/>
      <c r="E135" s="56"/>
      <c r="F135" s="56"/>
      <c r="G135" s="56"/>
      <c r="H135" s="63"/>
      <c r="I135" s="50"/>
      <c r="J135" s="44"/>
      <c r="K135" s="43"/>
      <c r="L135" s="43"/>
      <c r="M135" s="43"/>
      <c r="N135" s="43"/>
      <c r="O135" s="43"/>
      <c r="P135" s="43"/>
      <c r="Q135" s="43"/>
      <c r="R135" s="43"/>
    </row>
    <row r="136" spans="1:18" ht="11.25" customHeight="1" x14ac:dyDescent="0.2">
      <c r="A136" s="56"/>
      <c r="B136" s="62"/>
      <c r="C136" s="62"/>
      <c r="D136" s="58"/>
      <c r="E136" s="56"/>
      <c r="F136" s="56"/>
      <c r="G136" s="56"/>
      <c r="H136" s="63"/>
      <c r="I136" s="50"/>
      <c r="J136" s="44"/>
      <c r="K136" s="43"/>
      <c r="L136" s="43"/>
      <c r="M136" s="43"/>
      <c r="N136" s="43"/>
      <c r="O136" s="43"/>
      <c r="P136" s="43"/>
      <c r="Q136" s="43"/>
      <c r="R136" s="43"/>
    </row>
    <row r="137" spans="1:18" ht="11.25" customHeight="1" x14ac:dyDescent="0.2">
      <c r="A137" s="56"/>
      <c r="B137" s="62"/>
      <c r="C137" s="62"/>
      <c r="D137" s="58"/>
      <c r="E137" s="56"/>
      <c r="F137" s="56"/>
      <c r="G137" s="56"/>
      <c r="H137" s="63"/>
      <c r="I137" s="50"/>
      <c r="J137" s="44"/>
      <c r="K137" s="43"/>
      <c r="L137" s="43"/>
      <c r="M137" s="43"/>
      <c r="N137" s="43"/>
      <c r="O137" s="43"/>
      <c r="P137" s="43"/>
      <c r="Q137" s="43"/>
      <c r="R137" s="43"/>
    </row>
    <row r="138" spans="1:18" ht="11.25" customHeight="1" x14ac:dyDescent="0.2">
      <c r="A138" s="56"/>
      <c r="B138" s="62"/>
      <c r="C138" s="62"/>
      <c r="D138" s="58"/>
      <c r="E138" s="56"/>
      <c r="F138" s="56"/>
      <c r="G138" s="56"/>
      <c r="H138" s="63"/>
      <c r="I138" s="50"/>
      <c r="J138" s="44"/>
      <c r="K138" s="43"/>
      <c r="L138" s="43"/>
      <c r="M138" s="43"/>
      <c r="N138" s="43"/>
      <c r="O138" s="43"/>
      <c r="P138" s="43"/>
      <c r="Q138" s="43"/>
      <c r="R138" s="43"/>
    </row>
    <row r="139" spans="1:18" ht="11.25" customHeight="1" x14ac:dyDescent="0.2">
      <c r="A139" s="56"/>
      <c r="B139" s="62"/>
      <c r="C139" s="62"/>
      <c r="D139" s="58"/>
      <c r="E139" s="56"/>
      <c r="F139" s="56"/>
      <c r="G139" s="56"/>
      <c r="H139" s="63"/>
      <c r="I139" s="50"/>
      <c r="J139" s="44"/>
      <c r="K139" s="43"/>
      <c r="L139" s="43"/>
      <c r="M139" s="43"/>
      <c r="N139" s="43"/>
      <c r="O139" s="43"/>
      <c r="P139" s="43"/>
      <c r="Q139" s="43"/>
      <c r="R139" s="43"/>
    </row>
    <row r="140" spans="1:18" ht="11.25" customHeight="1" x14ac:dyDescent="0.2">
      <c r="A140" s="56"/>
      <c r="B140" s="62"/>
      <c r="C140" s="62"/>
      <c r="D140" s="58"/>
      <c r="E140" s="56"/>
      <c r="F140" s="56"/>
      <c r="G140" s="56"/>
      <c r="H140" s="63"/>
      <c r="I140" s="50"/>
      <c r="J140" s="44"/>
      <c r="K140" s="43"/>
      <c r="L140" s="43"/>
      <c r="M140" s="43"/>
      <c r="N140" s="43"/>
      <c r="O140" s="43"/>
      <c r="P140" s="43"/>
      <c r="Q140" s="43"/>
      <c r="R140" s="43"/>
    </row>
    <row r="141" spans="1:18" ht="11.25" customHeight="1" x14ac:dyDescent="0.2">
      <c r="A141" s="56"/>
      <c r="B141" s="62"/>
      <c r="C141" s="62"/>
      <c r="D141" s="58"/>
      <c r="E141" s="56"/>
      <c r="F141" s="56"/>
      <c r="G141" s="56"/>
      <c r="H141" s="63"/>
      <c r="I141" s="50"/>
      <c r="J141" s="44"/>
      <c r="K141" s="43"/>
      <c r="L141" s="43"/>
      <c r="M141" s="43"/>
      <c r="N141" s="43"/>
      <c r="O141" s="43"/>
      <c r="P141" s="43"/>
      <c r="Q141" s="43"/>
      <c r="R141" s="43"/>
    </row>
    <row r="142" spans="1:18" ht="11.25" customHeight="1" x14ac:dyDescent="0.2">
      <c r="A142" s="56"/>
      <c r="B142" s="62"/>
      <c r="C142" s="62"/>
      <c r="D142" s="58"/>
      <c r="E142" s="56"/>
      <c r="F142" s="56"/>
      <c r="G142" s="56"/>
      <c r="H142" s="63"/>
      <c r="I142" s="50"/>
      <c r="J142" s="44"/>
      <c r="K142" s="43"/>
      <c r="L142" s="43"/>
      <c r="M142" s="43"/>
      <c r="N142" s="43"/>
      <c r="O142" s="43"/>
      <c r="P142" s="43"/>
      <c r="Q142" s="43"/>
      <c r="R142" s="43"/>
    </row>
    <row r="143" spans="1:18" ht="11.25" customHeight="1" x14ac:dyDescent="0.2">
      <c r="A143" s="56"/>
      <c r="B143" s="62"/>
      <c r="C143" s="62"/>
      <c r="D143" s="58"/>
      <c r="E143" s="56"/>
      <c r="F143" s="56"/>
      <c r="G143" s="56"/>
      <c r="H143" s="63"/>
      <c r="I143" s="50"/>
      <c r="J143" s="44"/>
      <c r="K143" s="43"/>
      <c r="L143" s="43"/>
      <c r="M143" s="43"/>
      <c r="N143" s="43"/>
      <c r="O143" s="43"/>
      <c r="P143" s="43"/>
      <c r="Q143" s="43"/>
      <c r="R143" s="43"/>
    </row>
    <row r="144" spans="1:18" ht="11.25" customHeight="1" x14ac:dyDescent="0.2">
      <c r="A144" s="56"/>
      <c r="B144" s="62"/>
      <c r="C144" s="62"/>
      <c r="D144" s="58"/>
      <c r="E144" s="56"/>
      <c r="F144" s="56"/>
      <c r="G144" s="56"/>
      <c r="H144" s="63"/>
      <c r="I144" s="50"/>
      <c r="J144" s="44"/>
      <c r="K144" s="43"/>
      <c r="L144" s="43"/>
      <c r="M144" s="43"/>
      <c r="N144" s="43"/>
      <c r="O144" s="43"/>
      <c r="P144" s="43"/>
      <c r="Q144" s="43"/>
      <c r="R144" s="43"/>
    </row>
    <row r="145" spans="1:18" ht="11.25" customHeight="1" x14ac:dyDescent="0.2">
      <c r="A145" s="56"/>
      <c r="B145" s="62"/>
      <c r="C145" s="62"/>
      <c r="D145" s="58"/>
      <c r="E145" s="56"/>
      <c r="F145" s="56"/>
      <c r="G145" s="56"/>
      <c r="H145" s="63"/>
      <c r="I145" s="50"/>
      <c r="J145" s="44"/>
      <c r="K145" s="43"/>
      <c r="L145" s="43"/>
      <c r="M145" s="43"/>
      <c r="N145" s="43"/>
      <c r="O145" s="43"/>
      <c r="P145" s="43"/>
      <c r="Q145" s="43"/>
      <c r="R145" s="43"/>
    </row>
    <row r="146" spans="1:18" ht="11.25" customHeight="1" x14ac:dyDescent="0.2">
      <c r="A146" s="56"/>
      <c r="B146" s="62"/>
      <c r="C146" s="62"/>
      <c r="D146" s="58"/>
      <c r="E146" s="56"/>
      <c r="F146" s="56"/>
      <c r="G146" s="56"/>
      <c r="H146" s="63"/>
      <c r="I146" s="50"/>
      <c r="J146" s="44"/>
      <c r="K146" s="43"/>
      <c r="L146" s="43"/>
      <c r="M146" s="43"/>
      <c r="N146" s="43"/>
      <c r="O146" s="43"/>
      <c r="P146" s="43"/>
      <c r="Q146" s="43"/>
      <c r="R146" s="43"/>
    </row>
    <row r="147" spans="1:18" ht="11.25" customHeight="1" x14ac:dyDescent="0.2">
      <c r="A147" s="56"/>
      <c r="B147" s="62"/>
      <c r="C147" s="62"/>
      <c r="D147" s="58"/>
      <c r="E147" s="56"/>
      <c r="F147" s="56"/>
      <c r="G147" s="56"/>
      <c r="H147" s="63"/>
      <c r="I147" s="50"/>
      <c r="J147" s="44"/>
      <c r="K147" s="43"/>
      <c r="L147" s="43"/>
      <c r="M147" s="43"/>
      <c r="N147" s="43"/>
      <c r="O147" s="43"/>
      <c r="P147" s="43"/>
      <c r="Q147" s="43"/>
      <c r="R147" s="43"/>
    </row>
    <row r="148" spans="1:18" ht="11.25" customHeight="1" x14ac:dyDescent="0.2">
      <c r="A148" s="56"/>
      <c r="B148" s="62"/>
      <c r="C148" s="62"/>
      <c r="D148" s="58"/>
      <c r="E148" s="56"/>
      <c r="F148" s="56"/>
      <c r="G148" s="56"/>
      <c r="H148" s="63"/>
      <c r="I148" s="50"/>
      <c r="J148" s="44"/>
      <c r="K148" s="43"/>
      <c r="L148" s="43"/>
      <c r="M148" s="43"/>
      <c r="N148" s="43"/>
      <c r="O148" s="43"/>
      <c r="P148" s="43"/>
      <c r="Q148" s="43"/>
      <c r="R148" s="43"/>
    </row>
    <row r="149" spans="1:18" ht="11.25" customHeight="1" x14ac:dyDescent="0.2">
      <c r="A149" s="56"/>
      <c r="B149" s="62"/>
      <c r="C149" s="62"/>
      <c r="D149" s="58"/>
      <c r="E149" s="56"/>
      <c r="F149" s="56"/>
      <c r="G149" s="56"/>
      <c r="H149" s="63"/>
      <c r="I149" s="50"/>
      <c r="J149" s="44"/>
      <c r="K149" s="43"/>
      <c r="L149" s="43"/>
      <c r="M149" s="43"/>
      <c r="N149" s="43"/>
      <c r="O149" s="43"/>
      <c r="P149" s="43"/>
      <c r="Q149" s="43"/>
      <c r="R149" s="43"/>
    </row>
    <row r="150" spans="1:18" ht="11.25" customHeight="1" x14ac:dyDescent="0.2">
      <c r="A150" s="56"/>
      <c r="B150" s="62"/>
      <c r="C150" s="62"/>
      <c r="D150" s="58"/>
      <c r="E150" s="56"/>
      <c r="F150" s="56"/>
      <c r="G150" s="56"/>
      <c r="H150" s="63"/>
      <c r="I150" s="50"/>
      <c r="J150" s="44"/>
      <c r="K150" s="43"/>
      <c r="L150" s="43"/>
      <c r="M150" s="43"/>
      <c r="N150" s="43"/>
      <c r="O150" s="43"/>
      <c r="P150" s="43"/>
      <c r="Q150" s="43"/>
      <c r="R150" s="43"/>
    </row>
    <row r="151" spans="1:18" ht="11.25" customHeight="1" x14ac:dyDescent="0.2">
      <c r="A151" s="56"/>
      <c r="B151" s="62"/>
      <c r="C151" s="62"/>
      <c r="D151" s="58"/>
      <c r="E151" s="56"/>
      <c r="F151" s="56"/>
      <c r="G151" s="56"/>
      <c r="H151" s="63"/>
      <c r="I151" s="50"/>
      <c r="J151" s="44"/>
      <c r="K151" s="43"/>
      <c r="L151" s="43"/>
      <c r="M151" s="43"/>
      <c r="N151" s="43"/>
      <c r="O151" s="43"/>
      <c r="P151" s="43"/>
      <c r="Q151" s="43"/>
      <c r="R151" s="43"/>
    </row>
    <row r="152" spans="1:18" ht="11.25" customHeight="1" x14ac:dyDescent="0.2">
      <c r="A152" s="56"/>
      <c r="B152" s="62"/>
      <c r="C152" s="62"/>
      <c r="D152" s="58"/>
      <c r="E152" s="56"/>
      <c r="F152" s="56"/>
      <c r="G152" s="56"/>
      <c r="H152" s="63"/>
      <c r="I152" s="50"/>
      <c r="J152" s="44"/>
      <c r="K152" s="43"/>
      <c r="L152" s="43"/>
      <c r="M152" s="43"/>
      <c r="N152" s="43"/>
      <c r="O152" s="43"/>
      <c r="P152" s="43"/>
      <c r="Q152" s="43"/>
      <c r="R152" s="43"/>
    </row>
    <row r="153" spans="1:18" ht="11.25" customHeight="1" x14ac:dyDescent="0.2">
      <c r="A153" s="56"/>
      <c r="B153" s="62"/>
      <c r="C153" s="62"/>
      <c r="D153" s="58"/>
      <c r="E153" s="56"/>
      <c r="F153" s="56"/>
      <c r="G153" s="56"/>
      <c r="H153" s="63"/>
      <c r="I153" s="50"/>
      <c r="J153" s="44"/>
      <c r="K153" s="43"/>
      <c r="L153" s="43"/>
      <c r="M153" s="43"/>
      <c r="N153" s="43"/>
      <c r="O153" s="43"/>
      <c r="P153" s="43"/>
      <c r="Q153" s="43"/>
      <c r="R153" s="43"/>
    </row>
    <row r="154" spans="1:18" ht="11.25" customHeight="1" x14ac:dyDescent="0.2">
      <c r="A154" s="56"/>
      <c r="B154" s="62"/>
      <c r="C154" s="62"/>
      <c r="D154" s="58"/>
      <c r="E154" s="56"/>
      <c r="F154" s="56"/>
      <c r="G154" s="56"/>
      <c r="H154" s="63"/>
      <c r="I154" s="50"/>
      <c r="J154" s="44"/>
      <c r="K154" s="43"/>
      <c r="L154" s="43"/>
      <c r="M154" s="43"/>
      <c r="N154" s="43"/>
      <c r="O154" s="43"/>
      <c r="P154" s="43"/>
      <c r="Q154" s="43"/>
      <c r="R154" s="43"/>
    </row>
    <row r="155" spans="1:18" ht="11.25" customHeight="1" x14ac:dyDescent="0.2">
      <c r="A155" s="56"/>
      <c r="B155" s="62"/>
      <c r="C155" s="62"/>
      <c r="D155" s="58"/>
      <c r="E155" s="56"/>
      <c r="F155" s="56"/>
      <c r="G155" s="56"/>
      <c r="H155" s="63"/>
      <c r="I155" s="50"/>
      <c r="J155" s="44"/>
      <c r="K155" s="43"/>
      <c r="L155" s="43"/>
      <c r="M155" s="43"/>
      <c r="N155" s="43"/>
      <c r="O155" s="43"/>
      <c r="P155" s="43"/>
      <c r="Q155" s="43"/>
      <c r="R155" s="43"/>
    </row>
    <row r="156" spans="1:18" ht="11.25" customHeight="1" x14ac:dyDescent="0.2">
      <c r="A156" s="56"/>
      <c r="B156" s="62"/>
      <c r="C156" s="62"/>
      <c r="D156" s="58"/>
      <c r="E156" s="56"/>
      <c r="F156" s="56"/>
      <c r="G156" s="56"/>
      <c r="H156" s="63"/>
      <c r="I156" s="50"/>
      <c r="J156" s="44"/>
      <c r="K156" s="43"/>
      <c r="L156" s="43"/>
      <c r="M156" s="43"/>
      <c r="N156" s="43"/>
      <c r="O156" s="43"/>
      <c r="P156" s="43"/>
      <c r="Q156" s="43"/>
      <c r="R156" s="43"/>
    </row>
    <row r="157" spans="1:18" ht="11.25" customHeight="1" x14ac:dyDescent="0.2">
      <c r="A157" s="56"/>
      <c r="B157" s="62"/>
      <c r="C157" s="62"/>
      <c r="D157" s="58"/>
      <c r="E157" s="56"/>
      <c r="F157" s="56"/>
      <c r="G157" s="56"/>
      <c r="H157" s="63"/>
      <c r="I157" s="50"/>
      <c r="J157" s="44"/>
      <c r="K157" s="43"/>
      <c r="L157" s="43"/>
      <c r="M157" s="43"/>
      <c r="N157" s="43"/>
      <c r="O157" s="43"/>
      <c r="P157" s="43"/>
      <c r="Q157" s="43"/>
      <c r="R157" s="43"/>
    </row>
    <row r="158" spans="1:18" ht="11.25" customHeight="1" x14ac:dyDescent="0.2">
      <c r="A158" s="56"/>
      <c r="B158" s="62"/>
      <c r="C158" s="62"/>
      <c r="D158" s="58"/>
      <c r="E158" s="56"/>
      <c r="F158" s="56"/>
      <c r="G158" s="56"/>
      <c r="H158" s="63"/>
      <c r="I158" s="50"/>
      <c r="J158" s="44"/>
      <c r="K158" s="43"/>
      <c r="L158" s="43"/>
      <c r="M158" s="43"/>
      <c r="N158" s="43"/>
      <c r="O158" s="43"/>
      <c r="P158" s="43"/>
      <c r="Q158" s="43"/>
      <c r="R158" s="43"/>
    </row>
    <row r="159" spans="1:18" ht="11.25" customHeight="1" x14ac:dyDescent="0.2">
      <c r="A159" s="56"/>
      <c r="B159" s="62"/>
      <c r="C159" s="62"/>
      <c r="D159" s="58"/>
      <c r="E159" s="56"/>
      <c r="F159" s="56"/>
      <c r="G159" s="56"/>
      <c r="H159" s="63"/>
      <c r="I159" s="50"/>
      <c r="J159" s="44"/>
      <c r="K159" s="43"/>
      <c r="L159" s="43"/>
      <c r="M159" s="43"/>
      <c r="N159" s="43"/>
      <c r="O159" s="43"/>
      <c r="P159" s="43"/>
      <c r="Q159" s="43"/>
      <c r="R159" s="43"/>
    </row>
    <row r="160" spans="1:18" ht="11.25" customHeight="1" x14ac:dyDescent="0.2">
      <c r="A160" s="56"/>
      <c r="B160" s="62"/>
      <c r="C160" s="62"/>
      <c r="D160" s="58"/>
      <c r="E160" s="56"/>
      <c r="F160" s="56"/>
      <c r="G160" s="56"/>
      <c r="H160" s="63"/>
      <c r="I160" s="50"/>
      <c r="J160" s="44"/>
      <c r="K160" s="43"/>
      <c r="L160" s="43"/>
      <c r="M160" s="43"/>
      <c r="N160" s="43"/>
      <c r="O160" s="43"/>
      <c r="P160" s="43"/>
      <c r="Q160" s="43"/>
      <c r="R160" s="43"/>
    </row>
    <row r="161" spans="1:18" ht="11.25" customHeight="1" x14ac:dyDescent="0.2">
      <c r="A161" s="56"/>
      <c r="B161" s="62"/>
      <c r="C161" s="62"/>
      <c r="D161" s="58"/>
      <c r="E161" s="56"/>
      <c r="F161" s="56"/>
      <c r="G161" s="56"/>
      <c r="H161" s="63"/>
      <c r="I161" s="50"/>
      <c r="J161" s="44"/>
      <c r="K161" s="43"/>
      <c r="L161" s="43"/>
      <c r="M161" s="43"/>
      <c r="N161" s="43"/>
      <c r="O161" s="43"/>
      <c r="P161" s="43"/>
      <c r="Q161" s="43"/>
      <c r="R161" s="43"/>
    </row>
    <row r="162" spans="1:18" ht="11.25" customHeight="1" x14ac:dyDescent="0.2">
      <c r="A162" s="56"/>
      <c r="B162" s="62"/>
      <c r="C162" s="62"/>
      <c r="D162" s="58"/>
      <c r="E162" s="56"/>
      <c r="F162" s="56"/>
      <c r="G162" s="56"/>
      <c r="H162" s="63"/>
      <c r="I162" s="50"/>
      <c r="J162" s="44"/>
      <c r="K162" s="43"/>
      <c r="L162" s="43"/>
      <c r="M162" s="43"/>
      <c r="N162" s="43"/>
      <c r="O162" s="43"/>
      <c r="P162" s="43"/>
      <c r="Q162" s="43"/>
      <c r="R162" s="43"/>
    </row>
    <row r="163" spans="1:18" ht="11.25" customHeight="1" x14ac:dyDescent="0.2">
      <c r="A163" s="56"/>
      <c r="B163" s="62"/>
      <c r="C163" s="62"/>
      <c r="D163" s="58"/>
      <c r="E163" s="56"/>
      <c r="F163" s="56"/>
      <c r="G163" s="56"/>
      <c r="H163" s="63"/>
      <c r="I163" s="50"/>
      <c r="J163" s="44"/>
      <c r="K163" s="43"/>
      <c r="L163" s="43"/>
      <c r="M163" s="43"/>
      <c r="N163" s="43"/>
      <c r="O163" s="43"/>
      <c r="P163" s="43"/>
      <c r="Q163" s="43"/>
      <c r="R163" s="43"/>
    </row>
    <row r="164" spans="1:18" ht="11.25" customHeight="1" x14ac:dyDescent="0.2">
      <c r="A164" s="56"/>
      <c r="B164" s="62"/>
      <c r="C164" s="62"/>
      <c r="D164" s="58"/>
      <c r="E164" s="56"/>
      <c r="F164" s="56"/>
      <c r="G164" s="56"/>
      <c r="H164" s="63"/>
      <c r="I164" s="50"/>
      <c r="J164" s="44"/>
      <c r="K164" s="43"/>
      <c r="L164" s="43"/>
      <c r="M164" s="43"/>
      <c r="N164" s="43"/>
      <c r="O164" s="43"/>
      <c r="P164" s="43"/>
      <c r="Q164" s="43"/>
      <c r="R164" s="43"/>
    </row>
    <row r="165" spans="1:18" ht="11.25" customHeight="1" x14ac:dyDescent="0.2">
      <c r="A165" s="56"/>
      <c r="B165" s="62"/>
      <c r="C165" s="62"/>
      <c r="D165" s="58"/>
      <c r="E165" s="56"/>
      <c r="F165" s="56"/>
      <c r="G165" s="56"/>
      <c r="H165" s="63"/>
      <c r="I165" s="50"/>
      <c r="J165" s="44"/>
      <c r="K165" s="43"/>
      <c r="L165" s="43"/>
      <c r="M165" s="43"/>
      <c r="N165" s="43"/>
      <c r="O165" s="43"/>
      <c r="P165" s="43"/>
      <c r="Q165" s="43"/>
      <c r="R165" s="43"/>
    </row>
    <row r="166" spans="1:18" ht="11.25" customHeight="1" x14ac:dyDescent="0.2">
      <c r="A166" s="56"/>
      <c r="B166" s="62"/>
      <c r="C166" s="62"/>
      <c r="D166" s="58"/>
      <c r="E166" s="56"/>
      <c r="F166" s="56"/>
      <c r="G166" s="56"/>
      <c r="H166" s="63"/>
      <c r="I166" s="50"/>
      <c r="J166" s="44"/>
      <c r="K166" s="43"/>
      <c r="L166" s="43"/>
      <c r="M166" s="43"/>
      <c r="N166" s="43"/>
      <c r="O166" s="43"/>
      <c r="P166" s="43"/>
      <c r="Q166" s="43"/>
      <c r="R166" s="43"/>
    </row>
    <row r="167" spans="1:18" ht="11.25" customHeight="1" x14ac:dyDescent="0.2">
      <c r="A167" s="56"/>
      <c r="B167" s="62"/>
      <c r="C167" s="62"/>
      <c r="D167" s="58"/>
      <c r="E167" s="56"/>
      <c r="F167" s="56"/>
      <c r="G167" s="56"/>
      <c r="H167" s="63"/>
      <c r="I167" s="50"/>
      <c r="J167" s="44"/>
      <c r="K167" s="43"/>
      <c r="L167" s="43"/>
      <c r="M167" s="43"/>
      <c r="N167" s="43"/>
      <c r="O167" s="43"/>
      <c r="P167" s="43"/>
      <c r="Q167" s="43"/>
      <c r="R167" s="43"/>
    </row>
    <row r="168" spans="1:18" ht="11.25" customHeight="1" x14ac:dyDescent="0.2">
      <c r="A168" s="56"/>
      <c r="B168" s="62"/>
      <c r="C168" s="62"/>
      <c r="D168" s="58"/>
      <c r="E168" s="56"/>
      <c r="F168" s="56"/>
      <c r="G168" s="56"/>
      <c r="H168" s="63"/>
      <c r="I168" s="50"/>
      <c r="J168" s="44"/>
      <c r="K168" s="43"/>
      <c r="L168" s="43"/>
      <c r="M168" s="43"/>
      <c r="N168" s="43"/>
      <c r="O168" s="43"/>
      <c r="P168" s="43"/>
      <c r="Q168" s="43"/>
      <c r="R168" s="43"/>
    </row>
    <row r="169" spans="1:18" ht="11.25" customHeight="1" x14ac:dyDescent="0.2">
      <c r="A169" s="56"/>
      <c r="B169" s="62"/>
      <c r="C169" s="62"/>
      <c r="D169" s="58"/>
      <c r="E169" s="56"/>
      <c r="F169" s="56"/>
      <c r="G169" s="56"/>
      <c r="H169" s="63"/>
      <c r="I169" s="50"/>
      <c r="J169" s="44"/>
      <c r="K169" s="43"/>
      <c r="L169" s="43"/>
      <c r="M169" s="43"/>
      <c r="N169" s="43"/>
      <c r="O169" s="43"/>
      <c r="P169" s="43"/>
      <c r="Q169" s="43"/>
      <c r="R169" s="43"/>
    </row>
    <row r="170" spans="1:18" ht="11.25" customHeight="1" x14ac:dyDescent="0.2">
      <c r="A170" s="56"/>
      <c r="B170" s="62"/>
      <c r="C170" s="62"/>
      <c r="D170" s="58"/>
      <c r="E170" s="56"/>
      <c r="F170" s="56"/>
      <c r="G170" s="56"/>
      <c r="H170" s="63"/>
      <c r="I170" s="50"/>
      <c r="J170" s="44"/>
      <c r="K170" s="43"/>
      <c r="L170" s="43"/>
      <c r="M170" s="43"/>
      <c r="N170" s="43"/>
      <c r="O170" s="43"/>
      <c r="P170" s="43"/>
      <c r="Q170" s="43"/>
      <c r="R170" s="43"/>
    </row>
    <row r="171" spans="1:18" ht="11.25" customHeight="1" x14ac:dyDescent="0.2">
      <c r="A171" s="56"/>
      <c r="B171" s="62"/>
      <c r="C171" s="62"/>
      <c r="D171" s="58"/>
      <c r="E171" s="56"/>
      <c r="F171" s="56"/>
      <c r="G171" s="56"/>
      <c r="H171" s="63"/>
      <c r="I171" s="50"/>
      <c r="J171" s="44"/>
      <c r="K171" s="43"/>
      <c r="L171" s="43"/>
      <c r="M171" s="43"/>
      <c r="N171" s="43"/>
      <c r="O171" s="43"/>
      <c r="P171" s="43"/>
      <c r="Q171" s="43"/>
      <c r="R171" s="43"/>
    </row>
    <row r="172" spans="1:18" ht="11.25" customHeight="1" x14ac:dyDescent="0.2">
      <c r="A172" s="56"/>
      <c r="B172" s="62"/>
      <c r="C172" s="62"/>
      <c r="D172" s="58"/>
      <c r="E172" s="56"/>
      <c r="F172" s="56"/>
      <c r="G172" s="56"/>
      <c r="H172" s="63"/>
      <c r="I172" s="50"/>
      <c r="J172" s="44"/>
      <c r="K172" s="43"/>
      <c r="L172" s="43"/>
      <c r="M172" s="43"/>
      <c r="N172" s="43"/>
      <c r="O172" s="43"/>
      <c r="P172" s="43"/>
      <c r="Q172" s="43"/>
      <c r="R172" s="43"/>
    </row>
    <row r="173" spans="1:18" ht="11.25" customHeight="1" x14ac:dyDescent="0.2">
      <c r="A173" s="56"/>
      <c r="B173" s="62"/>
      <c r="C173" s="62"/>
      <c r="D173" s="58"/>
      <c r="E173" s="56"/>
      <c r="F173" s="56"/>
      <c r="G173" s="56"/>
      <c r="H173" s="63"/>
      <c r="I173" s="50"/>
      <c r="J173" s="44"/>
      <c r="K173" s="43"/>
      <c r="L173" s="43"/>
      <c r="M173" s="43"/>
      <c r="N173" s="43"/>
      <c r="O173" s="43"/>
      <c r="P173" s="43"/>
      <c r="Q173" s="43"/>
      <c r="R173" s="43"/>
    </row>
    <row r="174" spans="1:18" ht="11.25" customHeight="1" x14ac:dyDescent="0.2">
      <c r="A174" s="56"/>
      <c r="B174" s="62"/>
      <c r="C174" s="62"/>
      <c r="D174" s="58"/>
      <c r="E174" s="56"/>
      <c r="F174" s="56"/>
      <c r="G174" s="56"/>
      <c r="H174" s="63"/>
      <c r="I174" s="50"/>
      <c r="J174" s="44"/>
      <c r="K174" s="43"/>
      <c r="L174" s="43"/>
      <c r="M174" s="43"/>
      <c r="N174" s="43"/>
      <c r="O174" s="43"/>
      <c r="P174" s="43"/>
      <c r="Q174" s="43"/>
      <c r="R174" s="43"/>
    </row>
    <row r="175" spans="1:18" ht="11.25" customHeight="1" x14ac:dyDescent="0.2">
      <c r="A175" s="56"/>
      <c r="B175" s="62"/>
      <c r="C175" s="62"/>
      <c r="D175" s="58"/>
      <c r="E175" s="56"/>
      <c r="F175" s="56"/>
      <c r="G175" s="56"/>
      <c r="H175" s="63"/>
      <c r="I175" s="50"/>
      <c r="J175" s="44"/>
      <c r="K175" s="43"/>
      <c r="L175" s="43"/>
      <c r="M175" s="43"/>
      <c r="N175" s="43"/>
      <c r="O175" s="43"/>
      <c r="P175" s="43"/>
      <c r="Q175" s="43"/>
      <c r="R175" s="43"/>
    </row>
    <row r="176" spans="1:18" ht="11.25" customHeight="1" x14ac:dyDescent="0.2">
      <c r="A176" s="56"/>
      <c r="B176" s="62"/>
      <c r="C176" s="62"/>
      <c r="D176" s="58"/>
      <c r="E176" s="56"/>
      <c r="F176" s="56"/>
      <c r="G176" s="56"/>
      <c r="H176" s="63"/>
      <c r="I176" s="50"/>
      <c r="J176" s="44"/>
      <c r="K176" s="43"/>
      <c r="L176" s="43"/>
      <c r="M176" s="43"/>
      <c r="N176" s="43"/>
      <c r="O176" s="43"/>
      <c r="P176" s="43"/>
      <c r="Q176" s="43"/>
      <c r="R176" s="43"/>
    </row>
    <row r="177" spans="1:18" ht="11.25" customHeight="1" x14ac:dyDescent="0.2">
      <c r="A177" s="56"/>
      <c r="B177" s="62"/>
      <c r="C177" s="62"/>
      <c r="D177" s="58"/>
      <c r="E177" s="56"/>
      <c r="F177" s="56"/>
      <c r="G177" s="56"/>
      <c r="H177" s="63"/>
      <c r="I177" s="50"/>
      <c r="J177" s="44"/>
      <c r="K177" s="43"/>
      <c r="L177" s="43"/>
      <c r="M177" s="43"/>
      <c r="N177" s="43"/>
      <c r="O177" s="43"/>
      <c r="P177" s="43"/>
      <c r="Q177" s="43"/>
      <c r="R177" s="43"/>
    </row>
    <row r="178" spans="1:18" ht="11.25" customHeight="1" x14ac:dyDescent="0.2">
      <c r="A178" s="56"/>
      <c r="B178" s="62"/>
      <c r="C178" s="62"/>
      <c r="D178" s="58"/>
      <c r="E178" s="56"/>
      <c r="F178" s="56"/>
      <c r="G178" s="56"/>
      <c r="H178" s="63"/>
      <c r="I178" s="50"/>
      <c r="J178" s="44"/>
      <c r="K178" s="43"/>
      <c r="L178" s="43"/>
      <c r="M178" s="43"/>
      <c r="N178" s="43"/>
      <c r="O178" s="43"/>
      <c r="P178" s="43"/>
      <c r="Q178" s="43"/>
      <c r="R178" s="43"/>
    </row>
    <row r="179" spans="1:18" ht="11.25" customHeight="1" x14ac:dyDescent="0.2">
      <c r="A179" s="56"/>
      <c r="B179" s="62"/>
      <c r="C179" s="62"/>
      <c r="D179" s="58"/>
      <c r="E179" s="56"/>
      <c r="F179" s="56"/>
      <c r="G179" s="56"/>
      <c r="H179" s="63"/>
      <c r="I179" s="50"/>
      <c r="J179" s="44"/>
      <c r="K179" s="43"/>
      <c r="L179" s="43"/>
      <c r="M179" s="43"/>
      <c r="N179" s="43"/>
      <c r="O179" s="43"/>
      <c r="P179" s="43"/>
      <c r="Q179" s="43"/>
      <c r="R179" s="43"/>
    </row>
    <row r="180" spans="1:18" ht="11.25" customHeight="1" x14ac:dyDescent="0.2">
      <c r="A180" s="56"/>
      <c r="B180" s="62"/>
      <c r="C180" s="62"/>
      <c r="D180" s="58"/>
      <c r="E180" s="56"/>
      <c r="F180" s="56"/>
      <c r="G180" s="56"/>
      <c r="H180" s="63"/>
      <c r="I180" s="50"/>
      <c r="J180" s="44"/>
      <c r="K180" s="43"/>
      <c r="L180" s="43"/>
      <c r="M180" s="43"/>
      <c r="N180" s="43"/>
      <c r="O180" s="43"/>
      <c r="P180" s="43"/>
      <c r="Q180" s="43"/>
      <c r="R180" s="43"/>
    </row>
    <row r="181" spans="1:18" ht="11.25" customHeight="1" x14ac:dyDescent="0.2">
      <c r="A181" s="56"/>
      <c r="B181" s="62"/>
      <c r="C181" s="62"/>
      <c r="D181" s="58"/>
      <c r="E181" s="56"/>
      <c r="F181" s="56"/>
      <c r="G181" s="56"/>
      <c r="H181" s="63"/>
      <c r="I181" s="50"/>
      <c r="J181" s="44"/>
      <c r="K181" s="43"/>
      <c r="L181" s="43"/>
      <c r="M181" s="43"/>
      <c r="N181" s="43"/>
      <c r="O181" s="43"/>
      <c r="P181" s="43"/>
      <c r="Q181" s="43"/>
      <c r="R181" s="43"/>
    </row>
    <row r="182" spans="1:18" ht="11.25" customHeight="1" x14ac:dyDescent="0.2">
      <c r="A182" s="56"/>
      <c r="B182" s="62"/>
      <c r="C182" s="62"/>
      <c r="D182" s="58"/>
      <c r="E182" s="56"/>
      <c r="F182" s="56"/>
      <c r="G182" s="56"/>
      <c r="H182" s="63"/>
      <c r="I182" s="50"/>
      <c r="J182" s="44"/>
      <c r="K182" s="43"/>
      <c r="L182" s="43"/>
      <c r="M182" s="43"/>
      <c r="N182" s="43"/>
      <c r="O182" s="43"/>
      <c r="P182" s="43"/>
      <c r="Q182" s="43"/>
      <c r="R182" s="43"/>
    </row>
    <row r="183" spans="1:18" ht="11.25" customHeight="1" x14ac:dyDescent="0.2">
      <c r="A183" s="56"/>
      <c r="B183" s="62"/>
      <c r="C183" s="62"/>
      <c r="D183" s="58"/>
      <c r="E183" s="56"/>
      <c r="F183" s="56"/>
      <c r="G183" s="56"/>
      <c r="H183" s="63"/>
      <c r="I183" s="50"/>
      <c r="J183" s="44"/>
      <c r="K183" s="43"/>
      <c r="L183" s="43"/>
      <c r="M183" s="43"/>
      <c r="N183" s="43"/>
      <c r="O183" s="43"/>
      <c r="P183" s="43"/>
      <c r="Q183" s="43"/>
      <c r="R183" s="43"/>
    </row>
    <row r="184" spans="1:18" ht="11.25" customHeight="1" x14ac:dyDescent="0.2">
      <c r="A184" s="56"/>
      <c r="B184" s="62"/>
      <c r="C184" s="62"/>
      <c r="D184" s="58"/>
      <c r="E184" s="56"/>
      <c r="F184" s="56"/>
      <c r="G184" s="56"/>
      <c r="H184" s="63"/>
      <c r="I184" s="50"/>
      <c r="J184" s="44"/>
      <c r="K184" s="43"/>
      <c r="L184" s="43"/>
      <c r="M184" s="43"/>
      <c r="N184" s="43"/>
      <c r="O184" s="43"/>
      <c r="P184" s="43"/>
      <c r="Q184" s="43"/>
      <c r="R184" s="43"/>
    </row>
    <row r="185" spans="1:18" ht="11.25" customHeight="1" x14ac:dyDescent="0.2">
      <c r="A185" s="56"/>
      <c r="B185" s="62"/>
      <c r="C185" s="62"/>
      <c r="D185" s="58"/>
      <c r="E185" s="56"/>
      <c r="F185" s="56"/>
      <c r="G185" s="56"/>
      <c r="H185" s="63"/>
      <c r="I185" s="50"/>
      <c r="J185" s="44"/>
      <c r="K185" s="43"/>
      <c r="L185" s="43"/>
      <c r="M185" s="43"/>
      <c r="N185" s="43"/>
      <c r="O185" s="43"/>
      <c r="P185" s="43"/>
      <c r="Q185" s="43"/>
      <c r="R185" s="43"/>
    </row>
    <row r="186" spans="1:18" ht="11.25" customHeight="1" x14ac:dyDescent="0.2">
      <c r="A186" s="56"/>
      <c r="B186" s="62"/>
      <c r="C186" s="62"/>
      <c r="D186" s="58"/>
      <c r="E186" s="56"/>
      <c r="F186" s="56"/>
      <c r="G186" s="56"/>
      <c r="H186" s="63"/>
      <c r="I186" s="50"/>
      <c r="J186" s="44"/>
      <c r="K186" s="43"/>
      <c r="L186" s="43"/>
      <c r="M186" s="43"/>
      <c r="N186" s="43"/>
      <c r="O186" s="43"/>
      <c r="P186" s="43"/>
      <c r="Q186" s="43"/>
      <c r="R186" s="43"/>
    </row>
    <row r="187" spans="1:18" ht="11.25" customHeight="1" x14ac:dyDescent="0.2">
      <c r="A187" s="56"/>
      <c r="B187" s="62"/>
      <c r="C187" s="62"/>
      <c r="D187" s="58"/>
      <c r="E187" s="56"/>
      <c r="F187" s="56"/>
      <c r="G187" s="56"/>
      <c r="H187" s="63"/>
      <c r="I187" s="50"/>
      <c r="J187" s="44"/>
      <c r="K187" s="43"/>
      <c r="L187" s="43"/>
      <c r="M187" s="43"/>
      <c r="N187" s="43"/>
      <c r="O187" s="43"/>
      <c r="P187" s="43"/>
      <c r="Q187" s="43"/>
      <c r="R187" s="43"/>
    </row>
    <row r="188" spans="1:18" ht="11.25" customHeight="1" x14ac:dyDescent="0.2">
      <c r="A188" s="56"/>
      <c r="B188" s="62"/>
      <c r="C188" s="62"/>
      <c r="D188" s="58"/>
      <c r="E188" s="56"/>
      <c r="F188" s="56"/>
      <c r="G188" s="56"/>
      <c r="H188" s="63"/>
      <c r="I188" s="50"/>
      <c r="J188" s="44"/>
      <c r="K188" s="43"/>
      <c r="L188" s="43"/>
      <c r="M188" s="43"/>
      <c r="N188" s="43"/>
      <c r="O188" s="43"/>
      <c r="P188" s="43"/>
      <c r="Q188" s="43"/>
      <c r="R188" s="43"/>
    </row>
    <row r="189" spans="1:18" ht="11.25" customHeight="1" x14ac:dyDescent="0.2">
      <c r="A189" s="56"/>
      <c r="B189" s="62"/>
      <c r="C189" s="62"/>
      <c r="D189" s="58"/>
      <c r="E189" s="56"/>
      <c r="F189" s="56"/>
      <c r="G189" s="56"/>
      <c r="H189" s="63"/>
      <c r="I189" s="50"/>
      <c r="J189" s="44"/>
      <c r="K189" s="43"/>
      <c r="L189" s="43"/>
      <c r="M189" s="43"/>
      <c r="N189" s="43"/>
      <c r="O189" s="43"/>
      <c r="P189" s="43"/>
      <c r="Q189" s="43"/>
      <c r="R189" s="43"/>
    </row>
    <row r="190" spans="1:18" ht="11.25" customHeight="1" x14ac:dyDescent="0.2">
      <c r="A190" s="56"/>
      <c r="B190" s="62"/>
      <c r="C190" s="62"/>
      <c r="D190" s="58"/>
      <c r="E190" s="56"/>
      <c r="F190" s="56"/>
      <c r="G190" s="56"/>
      <c r="H190" s="63"/>
      <c r="I190" s="50"/>
      <c r="J190" s="44"/>
      <c r="K190" s="43"/>
      <c r="L190" s="43"/>
      <c r="M190" s="43"/>
      <c r="N190" s="43"/>
      <c r="O190" s="43"/>
      <c r="P190" s="43"/>
      <c r="Q190" s="43"/>
      <c r="R190" s="43"/>
    </row>
    <row r="191" spans="1:18" ht="11.25" customHeight="1" x14ac:dyDescent="0.2">
      <c r="A191" s="56"/>
      <c r="B191" s="62"/>
      <c r="C191" s="62"/>
      <c r="D191" s="58"/>
      <c r="E191" s="56"/>
      <c r="F191" s="56"/>
      <c r="G191" s="56"/>
      <c r="H191" s="63"/>
      <c r="I191" s="50"/>
      <c r="J191" s="44"/>
      <c r="K191" s="43"/>
      <c r="L191" s="43"/>
      <c r="M191" s="43"/>
      <c r="N191" s="43"/>
      <c r="O191" s="43"/>
      <c r="P191" s="43"/>
      <c r="Q191" s="43"/>
      <c r="R191" s="43"/>
    </row>
    <row r="192" spans="1:18" ht="11.25" customHeight="1" x14ac:dyDescent="0.2">
      <c r="A192" s="56"/>
      <c r="B192" s="62"/>
      <c r="C192" s="62"/>
      <c r="D192" s="58"/>
      <c r="E192" s="56"/>
      <c r="F192" s="56"/>
      <c r="G192" s="56"/>
      <c r="H192" s="63"/>
      <c r="I192" s="50"/>
      <c r="J192" s="44"/>
      <c r="K192" s="43"/>
      <c r="L192" s="43"/>
      <c r="M192" s="43"/>
      <c r="N192" s="43"/>
      <c r="O192" s="43"/>
      <c r="P192" s="43"/>
      <c r="Q192" s="43"/>
      <c r="R192" s="43"/>
    </row>
    <row r="193" spans="1:18" ht="11.25" customHeight="1" x14ac:dyDescent="0.2">
      <c r="A193" s="56"/>
      <c r="B193" s="62"/>
      <c r="C193" s="62"/>
      <c r="D193" s="58"/>
      <c r="E193" s="56"/>
      <c r="F193" s="56"/>
      <c r="G193" s="56"/>
      <c r="H193" s="63"/>
      <c r="I193" s="50"/>
      <c r="J193" s="44"/>
      <c r="K193" s="43"/>
      <c r="L193" s="43"/>
      <c r="M193" s="43"/>
      <c r="N193" s="43"/>
      <c r="O193" s="43"/>
      <c r="P193" s="43"/>
      <c r="Q193" s="43"/>
      <c r="R193" s="43"/>
    </row>
    <row r="194" spans="1:18" ht="11.25" customHeight="1" x14ac:dyDescent="0.2">
      <c r="A194" s="56"/>
      <c r="B194" s="62"/>
      <c r="C194" s="62"/>
      <c r="D194" s="58"/>
      <c r="E194" s="56"/>
      <c r="F194" s="56"/>
      <c r="G194" s="56"/>
      <c r="H194" s="63"/>
      <c r="I194" s="50"/>
      <c r="J194" s="44"/>
      <c r="K194" s="43"/>
      <c r="L194" s="43"/>
      <c r="M194" s="43"/>
      <c r="N194" s="43"/>
      <c r="O194" s="43"/>
      <c r="P194" s="43"/>
      <c r="Q194" s="43"/>
      <c r="R194" s="43"/>
    </row>
    <row r="195" spans="1:18" ht="11.25" customHeight="1" x14ac:dyDescent="0.2">
      <c r="A195" s="56"/>
      <c r="B195" s="62"/>
      <c r="C195" s="62"/>
      <c r="D195" s="58"/>
      <c r="E195" s="56"/>
      <c r="F195" s="56"/>
      <c r="G195" s="56"/>
      <c r="H195" s="63"/>
      <c r="I195" s="50"/>
      <c r="J195" s="44"/>
      <c r="K195" s="43"/>
      <c r="L195" s="43"/>
      <c r="M195" s="43"/>
      <c r="N195" s="43"/>
      <c r="O195" s="43"/>
      <c r="P195" s="43"/>
      <c r="Q195" s="43"/>
      <c r="R195" s="43"/>
    </row>
    <row r="196" spans="1:18" ht="11.25" customHeight="1" x14ac:dyDescent="0.2">
      <c r="A196" s="56"/>
      <c r="B196" s="62"/>
      <c r="C196" s="62"/>
      <c r="D196" s="58"/>
      <c r="E196" s="56"/>
      <c r="F196" s="56"/>
      <c r="G196" s="56"/>
      <c r="H196" s="63"/>
      <c r="I196" s="50"/>
      <c r="J196" s="44"/>
      <c r="K196" s="43"/>
      <c r="L196" s="43"/>
      <c r="M196" s="43"/>
      <c r="N196" s="43"/>
      <c r="O196" s="43"/>
      <c r="P196" s="43"/>
      <c r="Q196" s="43"/>
      <c r="R196" s="43"/>
    </row>
    <row r="197" spans="1:18" ht="11.25" customHeight="1" x14ac:dyDescent="0.2">
      <c r="A197" s="56"/>
      <c r="B197" s="62"/>
      <c r="C197" s="62"/>
      <c r="D197" s="58"/>
      <c r="E197" s="56"/>
      <c r="F197" s="56"/>
      <c r="G197" s="56"/>
      <c r="H197" s="63"/>
      <c r="I197" s="50"/>
      <c r="J197" s="44"/>
      <c r="K197" s="43"/>
      <c r="L197" s="43"/>
      <c r="M197" s="43"/>
      <c r="N197" s="43"/>
      <c r="O197" s="43"/>
      <c r="P197" s="43"/>
      <c r="Q197" s="43"/>
      <c r="R197" s="43"/>
    </row>
    <row r="198" spans="1:18" ht="11.25" customHeight="1" x14ac:dyDescent="0.2">
      <c r="A198" s="56"/>
      <c r="B198" s="62"/>
      <c r="C198" s="62"/>
      <c r="D198" s="58"/>
      <c r="E198" s="56"/>
      <c r="F198" s="56"/>
      <c r="G198" s="56"/>
      <c r="H198" s="63"/>
      <c r="I198" s="50"/>
      <c r="J198" s="44"/>
      <c r="K198" s="43"/>
      <c r="L198" s="43"/>
      <c r="M198" s="43"/>
      <c r="N198" s="43"/>
      <c r="O198" s="43"/>
      <c r="P198" s="43"/>
      <c r="Q198" s="43"/>
      <c r="R198" s="43"/>
    </row>
    <row r="199" spans="1:18" ht="11.25" customHeight="1" x14ac:dyDescent="0.2">
      <c r="A199" s="56"/>
      <c r="B199" s="62"/>
      <c r="C199" s="62"/>
      <c r="D199" s="58"/>
      <c r="E199" s="56"/>
      <c r="F199" s="56"/>
      <c r="G199" s="56"/>
      <c r="H199" s="63"/>
      <c r="I199" s="50"/>
      <c r="J199" s="44"/>
      <c r="K199" s="43"/>
      <c r="L199" s="43"/>
      <c r="M199" s="43"/>
      <c r="N199" s="43"/>
      <c r="O199" s="43"/>
      <c r="P199" s="43"/>
      <c r="Q199" s="43"/>
      <c r="R199" s="43"/>
    </row>
    <row r="200" spans="1:18" ht="11.25" customHeight="1" x14ac:dyDescent="0.2">
      <c r="A200" s="56"/>
      <c r="B200" s="62"/>
      <c r="C200" s="62"/>
      <c r="D200" s="58"/>
      <c r="E200" s="56"/>
      <c r="F200" s="56"/>
      <c r="G200" s="56"/>
      <c r="H200" s="63"/>
      <c r="I200" s="50"/>
      <c r="J200" s="44"/>
      <c r="K200" s="43"/>
      <c r="L200" s="43"/>
      <c r="M200" s="43"/>
      <c r="N200" s="43"/>
      <c r="O200" s="43"/>
      <c r="P200" s="43"/>
      <c r="Q200" s="43"/>
      <c r="R200" s="43"/>
    </row>
    <row r="201" spans="1:18" ht="11.25" customHeight="1" x14ac:dyDescent="0.2">
      <c r="A201" s="56"/>
      <c r="B201" s="62"/>
      <c r="C201" s="62"/>
      <c r="D201" s="58"/>
      <c r="E201" s="56"/>
      <c r="F201" s="56"/>
      <c r="G201" s="56"/>
      <c r="H201" s="63"/>
      <c r="I201" s="50"/>
      <c r="J201" s="44"/>
      <c r="K201" s="43"/>
      <c r="L201" s="43"/>
      <c r="M201" s="43"/>
      <c r="N201" s="43"/>
      <c r="O201" s="43"/>
      <c r="P201" s="43"/>
      <c r="Q201" s="43"/>
      <c r="R201" s="43"/>
    </row>
    <row r="202" spans="1:18" ht="11.25" customHeight="1" x14ac:dyDescent="0.2">
      <c r="A202" s="56"/>
      <c r="B202" s="62"/>
      <c r="C202" s="62"/>
      <c r="D202" s="58"/>
      <c r="E202" s="56"/>
      <c r="F202" s="56"/>
      <c r="G202" s="56"/>
      <c r="H202" s="63"/>
      <c r="I202" s="50"/>
      <c r="J202" s="44"/>
      <c r="K202" s="43"/>
      <c r="L202" s="43"/>
      <c r="M202" s="43"/>
      <c r="N202" s="43"/>
      <c r="O202" s="43"/>
      <c r="P202" s="43"/>
      <c r="Q202" s="43"/>
      <c r="R202" s="43"/>
    </row>
    <row r="203" spans="1:18" ht="11.25" customHeight="1" x14ac:dyDescent="0.2">
      <c r="A203" s="56"/>
      <c r="B203" s="62"/>
      <c r="C203" s="62"/>
      <c r="D203" s="58"/>
      <c r="E203" s="56"/>
      <c r="F203" s="56"/>
      <c r="G203" s="56"/>
      <c r="H203" s="63"/>
      <c r="I203" s="50"/>
      <c r="J203" s="44"/>
      <c r="K203" s="43"/>
      <c r="L203" s="43"/>
      <c r="M203" s="43"/>
      <c r="N203" s="43"/>
      <c r="O203" s="43"/>
      <c r="P203" s="43"/>
      <c r="Q203" s="43"/>
      <c r="R203" s="43"/>
    </row>
    <row r="204" spans="1:18" ht="11.25" customHeight="1" x14ac:dyDescent="0.2">
      <c r="A204" s="56"/>
      <c r="B204" s="62"/>
      <c r="C204" s="62"/>
      <c r="D204" s="58"/>
      <c r="E204" s="56"/>
      <c r="F204" s="56"/>
      <c r="G204" s="56"/>
      <c r="H204" s="63"/>
      <c r="I204" s="50"/>
      <c r="J204" s="44"/>
      <c r="K204" s="43"/>
      <c r="L204" s="43"/>
      <c r="M204" s="43"/>
      <c r="N204" s="43"/>
      <c r="O204" s="43"/>
      <c r="P204" s="43"/>
      <c r="Q204" s="43"/>
      <c r="R204" s="43"/>
    </row>
    <row r="205" spans="1:18" ht="11.25" customHeight="1" x14ac:dyDescent="0.2">
      <c r="A205" s="56"/>
      <c r="B205" s="62"/>
      <c r="C205" s="62"/>
      <c r="D205" s="58"/>
      <c r="E205" s="56"/>
      <c r="F205" s="56"/>
      <c r="G205" s="56"/>
      <c r="H205" s="63"/>
      <c r="I205" s="50"/>
      <c r="J205" s="44"/>
      <c r="K205" s="43"/>
      <c r="L205" s="43"/>
      <c r="M205" s="43"/>
      <c r="N205" s="43"/>
      <c r="O205" s="43"/>
      <c r="P205" s="43"/>
      <c r="Q205" s="43"/>
      <c r="R205" s="43"/>
    </row>
    <row r="206" spans="1:18" ht="11.25" customHeight="1" x14ac:dyDescent="0.2">
      <c r="A206" s="56"/>
      <c r="B206" s="62"/>
      <c r="C206" s="62"/>
      <c r="D206" s="58"/>
      <c r="E206" s="56"/>
      <c r="F206" s="56"/>
      <c r="G206" s="56"/>
      <c r="H206" s="63"/>
      <c r="I206" s="50"/>
      <c r="J206" s="44"/>
      <c r="K206" s="43"/>
      <c r="L206" s="43"/>
      <c r="M206" s="43"/>
      <c r="N206" s="43"/>
      <c r="O206" s="43"/>
      <c r="P206" s="43"/>
      <c r="Q206" s="43"/>
      <c r="R206" s="43"/>
    </row>
    <row r="207" spans="1:18" ht="11.25" customHeight="1" x14ac:dyDescent="0.2">
      <c r="A207" s="56"/>
      <c r="B207" s="62"/>
      <c r="C207" s="62"/>
      <c r="D207" s="58"/>
      <c r="E207" s="56"/>
      <c r="F207" s="56"/>
      <c r="G207" s="56"/>
      <c r="H207" s="63"/>
      <c r="I207" s="50"/>
      <c r="J207" s="44"/>
      <c r="K207" s="43"/>
      <c r="L207" s="43"/>
      <c r="M207" s="43"/>
      <c r="N207" s="43"/>
      <c r="O207" s="43"/>
      <c r="P207" s="43"/>
      <c r="Q207" s="43"/>
      <c r="R207" s="43"/>
    </row>
    <row r="208" spans="1:18" ht="11.25" customHeight="1" x14ac:dyDescent="0.2">
      <c r="A208" s="56"/>
      <c r="B208" s="62"/>
      <c r="C208" s="62"/>
      <c r="D208" s="58"/>
      <c r="E208" s="56"/>
      <c r="F208" s="56"/>
      <c r="G208" s="56"/>
      <c r="H208" s="63"/>
      <c r="I208" s="50"/>
      <c r="J208" s="44"/>
      <c r="K208" s="43"/>
      <c r="L208" s="43"/>
      <c r="M208" s="43"/>
      <c r="N208" s="43"/>
      <c r="O208" s="43"/>
      <c r="P208" s="43"/>
      <c r="Q208" s="43"/>
      <c r="R208" s="43"/>
    </row>
    <row r="209" spans="1:18" ht="11.25" customHeight="1" x14ac:dyDescent="0.2">
      <c r="A209" s="56"/>
      <c r="B209" s="62"/>
      <c r="C209" s="62"/>
      <c r="D209" s="58"/>
      <c r="E209" s="56"/>
      <c r="F209" s="56"/>
      <c r="G209" s="56"/>
      <c r="H209" s="63"/>
      <c r="I209" s="50"/>
      <c r="J209" s="44"/>
      <c r="K209" s="43"/>
      <c r="L209" s="43"/>
      <c r="M209" s="43"/>
      <c r="N209" s="43"/>
      <c r="O209" s="43"/>
      <c r="P209" s="43"/>
      <c r="Q209" s="43"/>
      <c r="R209" s="43"/>
    </row>
    <row r="210" spans="1:18" ht="11.25" customHeight="1" x14ac:dyDescent="0.2">
      <c r="A210" s="56"/>
      <c r="B210" s="62"/>
      <c r="C210" s="62"/>
      <c r="D210" s="58"/>
      <c r="E210" s="56"/>
      <c r="F210" s="56"/>
      <c r="G210" s="56"/>
      <c r="H210" s="63"/>
      <c r="I210" s="50"/>
      <c r="J210" s="44"/>
      <c r="K210" s="43"/>
      <c r="L210" s="43"/>
      <c r="M210" s="43"/>
      <c r="N210" s="43"/>
      <c r="O210" s="43"/>
      <c r="P210" s="43"/>
      <c r="Q210" s="43"/>
      <c r="R210" s="43"/>
    </row>
    <row r="211" spans="1:18" ht="11.25" customHeight="1" x14ac:dyDescent="0.2">
      <c r="A211" s="56"/>
      <c r="B211" s="62"/>
      <c r="C211" s="62"/>
      <c r="D211" s="58"/>
      <c r="E211" s="56"/>
      <c r="F211" s="56"/>
      <c r="G211" s="56"/>
      <c r="H211" s="63"/>
      <c r="I211" s="50"/>
      <c r="J211" s="44"/>
      <c r="K211" s="43"/>
      <c r="L211" s="43"/>
      <c r="M211" s="43"/>
      <c r="N211" s="43"/>
      <c r="O211" s="43"/>
      <c r="P211" s="43"/>
      <c r="Q211" s="43"/>
      <c r="R211" s="43"/>
    </row>
    <row r="212" spans="1:18" ht="11.25" customHeight="1" x14ac:dyDescent="0.2">
      <c r="A212" s="56"/>
      <c r="B212" s="62"/>
      <c r="C212" s="62"/>
      <c r="D212" s="58"/>
      <c r="E212" s="56"/>
      <c r="F212" s="56"/>
      <c r="G212" s="56"/>
      <c r="H212" s="63"/>
      <c r="I212" s="50"/>
      <c r="J212" s="44"/>
      <c r="K212" s="43"/>
      <c r="L212" s="43"/>
      <c r="M212" s="43"/>
      <c r="N212" s="43"/>
      <c r="O212" s="43"/>
      <c r="P212" s="43"/>
      <c r="Q212" s="43"/>
      <c r="R212" s="43"/>
    </row>
    <row r="213" spans="1:18" ht="11.25" customHeight="1" x14ac:dyDescent="0.2">
      <c r="A213" s="56"/>
      <c r="B213" s="62"/>
      <c r="C213" s="62"/>
      <c r="D213" s="58"/>
      <c r="E213" s="56"/>
      <c r="F213" s="56"/>
      <c r="G213" s="56"/>
      <c r="H213" s="63"/>
      <c r="I213" s="50"/>
      <c r="J213" s="44"/>
      <c r="K213" s="43"/>
      <c r="L213" s="43"/>
      <c r="M213" s="43"/>
      <c r="N213" s="43"/>
      <c r="O213" s="43"/>
      <c r="P213" s="43"/>
      <c r="Q213" s="43"/>
      <c r="R213" s="43"/>
    </row>
    <row r="214" spans="1:18" ht="11.25" customHeight="1" x14ac:dyDescent="0.2">
      <c r="A214" s="56"/>
      <c r="B214" s="62"/>
      <c r="C214" s="62"/>
      <c r="D214" s="58"/>
      <c r="E214" s="56"/>
      <c r="F214" s="56"/>
      <c r="G214" s="56"/>
      <c r="H214" s="63"/>
      <c r="I214" s="50"/>
      <c r="J214" s="44"/>
      <c r="K214" s="43"/>
      <c r="L214" s="43"/>
      <c r="M214" s="43"/>
      <c r="N214" s="43"/>
      <c r="O214" s="43"/>
      <c r="P214" s="43"/>
      <c r="Q214" s="43"/>
      <c r="R214" s="43"/>
    </row>
    <row r="215" spans="1:18" ht="11.25" customHeight="1" x14ac:dyDescent="0.2">
      <c r="A215" s="56"/>
      <c r="B215" s="62"/>
      <c r="C215" s="62"/>
      <c r="D215" s="58"/>
      <c r="E215" s="56"/>
      <c r="F215" s="56"/>
      <c r="G215" s="56"/>
      <c r="H215" s="63"/>
      <c r="I215" s="50"/>
      <c r="J215" s="44"/>
      <c r="K215" s="43"/>
      <c r="L215" s="43"/>
      <c r="M215" s="43"/>
      <c r="N215" s="43"/>
      <c r="O215" s="43"/>
      <c r="P215" s="43"/>
      <c r="Q215" s="43"/>
      <c r="R215" s="43"/>
    </row>
    <row r="216" spans="1:18" ht="11.25" customHeight="1" x14ac:dyDescent="0.2">
      <c r="A216" s="56"/>
      <c r="B216" s="62"/>
      <c r="C216" s="62"/>
      <c r="D216" s="58"/>
      <c r="E216" s="56"/>
      <c r="F216" s="56"/>
      <c r="G216" s="56"/>
      <c r="H216" s="63"/>
      <c r="I216" s="50"/>
      <c r="J216" s="44"/>
      <c r="K216" s="43"/>
      <c r="L216" s="43"/>
      <c r="M216" s="43"/>
      <c r="N216" s="43"/>
      <c r="O216" s="43"/>
      <c r="P216" s="43"/>
      <c r="Q216" s="43"/>
      <c r="R216" s="43"/>
    </row>
    <row r="217" spans="1:18" ht="11.25" customHeight="1" x14ac:dyDescent="0.2">
      <c r="A217" s="56"/>
      <c r="B217" s="62"/>
      <c r="C217" s="62"/>
      <c r="D217" s="58"/>
      <c r="E217" s="56"/>
      <c r="F217" s="56"/>
      <c r="G217" s="56"/>
      <c r="H217" s="63"/>
      <c r="I217" s="50"/>
      <c r="J217" s="44"/>
      <c r="K217" s="43"/>
      <c r="L217" s="43"/>
      <c r="M217" s="43"/>
      <c r="N217" s="43"/>
      <c r="O217" s="43"/>
      <c r="P217" s="43"/>
      <c r="Q217" s="43"/>
      <c r="R217" s="43"/>
    </row>
    <row r="218" spans="1:18" ht="11.25" customHeight="1" x14ac:dyDescent="0.2">
      <c r="A218" s="56"/>
      <c r="B218" s="62"/>
      <c r="C218" s="62"/>
      <c r="D218" s="58"/>
      <c r="E218" s="56"/>
      <c r="F218" s="56"/>
      <c r="G218" s="56"/>
      <c r="H218" s="63"/>
      <c r="I218" s="50"/>
      <c r="J218" s="44"/>
      <c r="K218" s="43"/>
      <c r="L218" s="43"/>
      <c r="M218" s="43"/>
      <c r="N218" s="43"/>
      <c r="O218" s="43"/>
      <c r="P218" s="43"/>
      <c r="Q218" s="43"/>
      <c r="R218" s="43"/>
    </row>
    <row r="219" spans="1:18" ht="11.25" customHeight="1" x14ac:dyDescent="0.2">
      <c r="A219" s="56"/>
      <c r="B219" s="62"/>
      <c r="C219" s="62"/>
      <c r="D219" s="58"/>
      <c r="E219" s="56"/>
      <c r="F219" s="56"/>
      <c r="G219" s="56"/>
      <c r="H219" s="63"/>
      <c r="I219" s="50"/>
      <c r="J219" s="44"/>
      <c r="K219" s="43"/>
      <c r="L219" s="43"/>
      <c r="M219" s="43"/>
      <c r="N219" s="43"/>
      <c r="O219" s="43"/>
      <c r="P219" s="43"/>
      <c r="Q219" s="43"/>
      <c r="R219" s="43"/>
    </row>
    <row r="220" spans="1:18" ht="11.25" customHeight="1" x14ac:dyDescent="0.2">
      <c r="A220" s="56"/>
      <c r="B220" s="62"/>
      <c r="C220" s="62"/>
      <c r="D220" s="58"/>
      <c r="E220" s="56"/>
      <c r="F220" s="56"/>
      <c r="G220" s="56"/>
      <c r="H220" s="63"/>
      <c r="I220" s="50"/>
      <c r="J220" s="44"/>
      <c r="K220" s="43"/>
      <c r="L220" s="43"/>
      <c r="M220" s="43"/>
      <c r="N220" s="43"/>
      <c r="O220" s="43"/>
      <c r="P220" s="43"/>
      <c r="Q220" s="43"/>
      <c r="R220" s="43"/>
    </row>
    <row r="221" spans="1:18" ht="11.25" customHeight="1" x14ac:dyDescent="0.2">
      <c r="A221" s="56"/>
      <c r="B221" s="62"/>
      <c r="C221" s="62"/>
      <c r="D221" s="58"/>
      <c r="E221" s="56"/>
      <c r="F221" s="56"/>
      <c r="G221" s="56"/>
      <c r="H221" s="63"/>
      <c r="I221" s="50"/>
      <c r="J221" s="44"/>
      <c r="K221" s="43"/>
      <c r="L221" s="43"/>
      <c r="M221" s="43"/>
      <c r="N221" s="43"/>
      <c r="O221" s="43"/>
      <c r="P221" s="43"/>
      <c r="Q221" s="43"/>
      <c r="R221" s="43"/>
    </row>
    <row r="222" spans="1:18" ht="11.25" customHeight="1" x14ac:dyDescent="0.2">
      <c r="A222" s="56"/>
      <c r="B222" s="62"/>
      <c r="C222" s="62"/>
      <c r="D222" s="58"/>
      <c r="E222" s="56"/>
      <c r="F222" s="56"/>
      <c r="G222" s="56"/>
      <c r="H222" s="63"/>
      <c r="I222" s="50"/>
      <c r="J222" s="44"/>
      <c r="K222" s="43"/>
      <c r="L222" s="43"/>
      <c r="M222" s="43"/>
      <c r="N222" s="43"/>
      <c r="O222" s="43"/>
      <c r="P222" s="43"/>
      <c r="Q222" s="43"/>
      <c r="R222" s="43"/>
    </row>
    <row r="223" spans="1:18" ht="11.25" customHeight="1" x14ac:dyDescent="0.2">
      <c r="A223" s="56"/>
      <c r="B223" s="62"/>
      <c r="C223" s="62"/>
      <c r="D223" s="58"/>
      <c r="E223" s="56"/>
      <c r="F223" s="56"/>
      <c r="G223" s="56"/>
      <c r="H223" s="63"/>
      <c r="I223" s="50"/>
      <c r="J223" s="44"/>
      <c r="K223" s="43"/>
      <c r="L223" s="43"/>
      <c r="M223" s="43"/>
      <c r="N223" s="43"/>
      <c r="O223" s="43"/>
      <c r="P223" s="43"/>
      <c r="Q223" s="43"/>
      <c r="R223" s="43"/>
    </row>
    <row r="224" spans="1:18" ht="11.25" customHeight="1" x14ac:dyDescent="0.2">
      <c r="A224" s="56"/>
      <c r="B224" s="62"/>
      <c r="C224" s="62"/>
      <c r="D224" s="58"/>
      <c r="E224" s="56"/>
      <c r="F224" s="56"/>
      <c r="G224" s="56"/>
      <c r="H224" s="63"/>
      <c r="I224" s="50"/>
      <c r="J224" s="44"/>
      <c r="K224" s="43"/>
      <c r="L224" s="43"/>
      <c r="M224" s="43"/>
      <c r="N224" s="43"/>
      <c r="O224" s="43"/>
      <c r="P224" s="43"/>
      <c r="Q224" s="43"/>
      <c r="R224" s="43"/>
    </row>
    <row r="225" spans="1:18" ht="11.25" customHeight="1" x14ac:dyDescent="0.2">
      <c r="A225" s="56"/>
      <c r="B225" s="62"/>
      <c r="C225" s="62"/>
      <c r="D225" s="58"/>
      <c r="E225" s="56"/>
      <c r="F225" s="56"/>
      <c r="G225" s="56"/>
      <c r="H225" s="63"/>
      <c r="I225" s="50"/>
      <c r="J225" s="44"/>
      <c r="K225" s="43"/>
      <c r="L225" s="43"/>
      <c r="M225" s="43"/>
      <c r="N225" s="43"/>
      <c r="O225" s="43"/>
      <c r="P225" s="43"/>
      <c r="Q225" s="43"/>
      <c r="R225" s="43"/>
    </row>
    <row r="226" spans="1:18" ht="11.25" customHeight="1" x14ac:dyDescent="0.2">
      <c r="A226" s="56"/>
      <c r="B226" s="62"/>
      <c r="C226" s="62"/>
      <c r="D226" s="58"/>
      <c r="E226" s="56"/>
      <c r="F226" s="56"/>
      <c r="G226" s="56"/>
      <c r="H226" s="63"/>
      <c r="I226" s="50"/>
      <c r="J226" s="44"/>
      <c r="K226" s="43"/>
      <c r="L226" s="43"/>
      <c r="M226" s="43"/>
      <c r="N226" s="43"/>
      <c r="O226" s="43"/>
      <c r="P226" s="43"/>
      <c r="Q226" s="43"/>
      <c r="R226" s="43"/>
    </row>
    <row r="227" spans="1:18" ht="11.25" customHeight="1" x14ac:dyDescent="0.2">
      <c r="A227" s="56"/>
      <c r="B227" s="62"/>
      <c r="C227" s="62"/>
      <c r="D227" s="58"/>
      <c r="E227" s="56"/>
      <c r="F227" s="56"/>
      <c r="G227" s="56"/>
      <c r="H227" s="63"/>
      <c r="I227" s="50"/>
      <c r="J227" s="44"/>
      <c r="K227" s="43"/>
      <c r="L227" s="43"/>
      <c r="M227" s="43"/>
      <c r="N227" s="43"/>
      <c r="O227" s="43"/>
      <c r="P227" s="43"/>
      <c r="Q227" s="43"/>
      <c r="R227" s="43"/>
    </row>
    <row r="228" spans="1:18" ht="11.25" customHeight="1" x14ac:dyDescent="0.2">
      <c r="A228" s="56"/>
      <c r="B228" s="62"/>
      <c r="C228" s="62"/>
      <c r="D228" s="58"/>
      <c r="E228" s="56"/>
      <c r="F228" s="56"/>
      <c r="G228" s="56"/>
      <c r="H228" s="63"/>
      <c r="I228" s="50"/>
      <c r="J228" s="44"/>
      <c r="K228" s="43"/>
      <c r="L228" s="43"/>
      <c r="M228" s="43"/>
      <c r="N228" s="43"/>
      <c r="O228" s="43"/>
      <c r="P228" s="43"/>
      <c r="Q228" s="43"/>
      <c r="R228" s="43"/>
    </row>
    <row r="229" spans="1:18" ht="11.25" customHeight="1" x14ac:dyDescent="0.2">
      <c r="A229" s="56"/>
      <c r="B229" s="62"/>
      <c r="C229" s="62"/>
      <c r="D229" s="58"/>
      <c r="E229" s="56"/>
      <c r="F229" s="56"/>
      <c r="G229" s="56"/>
      <c r="H229" s="63"/>
      <c r="I229" s="50"/>
      <c r="J229" s="44"/>
      <c r="K229" s="43"/>
      <c r="L229" s="43"/>
      <c r="M229" s="43"/>
      <c r="N229" s="43"/>
      <c r="O229" s="43"/>
      <c r="P229" s="43"/>
      <c r="Q229" s="43"/>
      <c r="R229" s="43"/>
    </row>
    <row r="230" spans="1:18" ht="11.25" customHeight="1" x14ac:dyDescent="0.2">
      <c r="A230" s="56"/>
      <c r="B230" s="62"/>
      <c r="C230" s="62"/>
      <c r="D230" s="58"/>
      <c r="E230" s="56"/>
      <c r="F230" s="56"/>
      <c r="G230" s="56"/>
      <c r="H230" s="63"/>
      <c r="I230" s="50"/>
      <c r="J230" s="44"/>
      <c r="K230" s="43"/>
      <c r="L230" s="43"/>
      <c r="M230" s="43"/>
      <c r="N230" s="43"/>
      <c r="O230" s="43"/>
      <c r="P230" s="43"/>
      <c r="Q230" s="43"/>
      <c r="R230" s="43"/>
    </row>
    <row r="231" spans="1:18" ht="11.25" customHeight="1" x14ac:dyDescent="0.2">
      <c r="A231" s="56"/>
      <c r="B231" s="62"/>
      <c r="C231" s="62"/>
      <c r="D231" s="58"/>
      <c r="E231" s="56"/>
      <c r="F231" s="56"/>
      <c r="G231" s="56"/>
      <c r="H231" s="63"/>
      <c r="I231" s="50"/>
      <c r="J231" s="44"/>
      <c r="K231" s="43"/>
      <c r="L231" s="43"/>
      <c r="M231" s="43"/>
      <c r="N231" s="43"/>
      <c r="O231" s="43"/>
      <c r="P231" s="43"/>
      <c r="Q231" s="43"/>
      <c r="R231" s="43"/>
    </row>
    <row r="232" spans="1:18" ht="11.25" customHeight="1" x14ac:dyDescent="0.2">
      <c r="A232" s="56"/>
      <c r="B232" s="62"/>
      <c r="C232" s="62"/>
      <c r="D232" s="58"/>
      <c r="E232" s="56"/>
      <c r="F232" s="56"/>
      <c r="G232" s="56"/>
      <c r="H232" s="63"/>
      <c r="I232" s="50"/>
      <c r="J232" s="44"/>
      <c r="K232" s="43"/>
      <c r="L232" s="43"/>
      <c r="M232" s="43"/>
      <c r="N232" s="43"/>
      <c r="O232" s="43"/>
      <c r="P232" s="43"/>
      <c r="Q232" s="43"/>
      <c r="R232" s="43"/>
    </row>
    <row r="233" spans="1:18" ht="11.25" customHeight="1" x14ac:dyDescent="0.2">
      <c r="A233" s="56"/>
      <c r="B233" s="62"/>
      <c r="C233" s="62"/>
      <c r="D233" s="58"/>
      <c r="E233" s="56"/>
      <c r="F233" s="56"/>
      <c r="G233" s="56"/>
      <c r="H233" s="63"/>
      <c r="I233" s="50"/>
      <c r="J233" s="44"/>
      <c r="K233" s="43"/>
      <c r="L233" s="43"/>
      <c r="M233" s="43"/>
      <c r="N233" s="43"/>
      <c r="O233" s="43"/>
      <c r="P233" s="43"/>
      <c r="Q233" s="43"/>
      <c r="R233" s="43"/>
    </row>
    <row r="234" spans="1:18" ht="11.25" customHeight="1" x14ac:dyDescent="0.2">
      <c r="A234" s="56"/>
      <c r="B234" s="62"/>
      <c r="C234" s="62"/>
      <c r="D234" s="58"/>
      <c r="E234" s="56"/>
      <c r="F234" s="56"/>
      <c r="G234" s="56"/>
      <c r="H234" s="63"/>
      <c r="I234" s="50"/>
      <c r="J234" s="44"/>
      <c r="K234" s="43"/>
      <c r="L234" s="43"/>
      <c r="M234" s="43"/>
      <c r="N234" s="43"/>
      <c r="O234" s="43"/>
      <c r="P234" s="43"/>
      <c r="Q234" s="43"/>
      <c r="R234" s="43"/>
    </row>
    <row r="235" spans="1:18" ht="11.25" customHeight="1" x14ac:dyDescent="0.2">
      <c r="A235" s="56"/>
      <c r="B235" s="62"/>
      <c r="C235" s="62"/>
      <c r="D235" s="58"/>
      <c r="E235" s="56"/>
      <c r="F235" s="56"/>
      <c r="G235" s="56"/>
      <c r="H235" s="63"/>
      <c r="I235" s="50"/>
      <c r="J235" s="44"/>
      <c r="K235" s="43"/>
      <c r="L235" s="43"/>
      <c r="M235" s="43"/>
      <c r="N235" s="43"/>
      <c r="O235" s="43"/>
      <c r="P235" s="43"/>
      <c r="Q235" s="43"/>
      <c r="R235" s="43"/>
    </row>
    <row r="236" spans="1:18" ht="11.25" customHeight="1" x14ac:dyDescent="0.2">
      <c r="A236" s="56"/>
      <c r="B236" s="62"/>
      <c r="C236" s="62"/>
      <c r="D236" s="58"/>
      <c r="E236" s="56"/>
      <c r="F236" s="56"/>
      <c r="G236" s="56"/>
      <c r="H236" s="63"/>
      <c r="I236" s="50"/>
      <c r="J236" s="44"/>
      <c r="K236" s="43"/>
      <c r="L236" s="43"/>
      <c r="M236" s="43"/>
      <c r="N236" s="43"/>
      <c r="O236" s="43"/>
      <c r="P236" s="43"/>
      <c r="Q236" s="43"/>
      <c r="R236" s="43"/>
    </row>
    <row r="237" spans="1:18" ht="11.25" customHeight="1" x14ac:dyDescent="0.2">
      <c r="A237" s="56"/>
      <c r="B237" s="62"/>
      <c r="C237" s="62"/>
      <c r="D237" s="58"/>
      <c r="E237" s="56"/>
      <c r="F237" s="56"/>
      <c r="G237" s="56"/>
      <c r="H237" s="63"/>
      <c r="I237" s="50"/>
      <c r="J237" s="44"/>
      <c r="K237" s="43"/>
      <c r="L237" s="43"/>
      <c r="M237" s="43"/>
      <c r="N237" s="43"/>
      <c r="O237" s="43"/>
      <c r="P237" s="43"/>
      <c r="Q237" s="43"/>
      <c r="R237" s="43"/>
    </row>
    <row r="238" spans="1:18" ht="11.25" customHeight="1" x14ac:dyDescent="0.2">
      <c r="A238" s="56"/>
      <c r="B238" s="62"/>
      <c r="C238" s="62"/>
      <c r="D238" s="58"/>
      <c r="E238" s="56"/>
      <c r="F238" s="56"/>
      <c r="G238" s="56"/>
      <c r="H238" s="63"/>
      <c r="I238" s="50"/>
      <c r="J238" s="44"/>
      <c r="K238" s="43"/>
      <c r="L238" s="43"/>
      <c r="M238" s="43"/>
      <c r="N238" s="43"/>
      <c r="O238" s="43"/>
      <c r="P238" s="43"/>
      <c r="Q238" s="43"/>
      <c r="R238" s="43"/>
    </row>
    <row r="239" spans="1:18" ht="11.25" customHeight="1" x14ac:dyDescent="0.2">
      <c r="A239" s="56"/>
      <c r="B239" s="62"/>
      <c r="C239" s="62"/>
      <c r="D239" s="58"/>
      <c r="E239" s="56"/>
      <c r="F239" s="56"/>
      <c r="G239" s="56"/>
      <c r="H239" s="63"/>
      <c r="I239" s="50"/>
      <c r="J239" s="44"/>
      <c r="K239" s="43"/>
      <c r="L239" s="43"/>
      <c r="M239" s="43"/>
      <c r="N239" s="43"/>
      <c r="O239" s="43"/>
      <c r="P239" s="43"/>
      <c r="Q239" s="43"/>
      <c r="R239" s="43"/>
    </row>
    <row r="240" spans="1:18" ht="11.25" customHeight="1" x14ac:dyDescent="0.2">
      <c r="A240" s="56"/>
      <c r="B240" s="62"/>
      <c r="C240" s="62"/>
      <c r="D240" s="58"/>
      <c r="E240" s="56"/>
      <c r="F240" s="56"/>
      <c r="G240" s="56"/>
      <c r="H240" s="63"/>
      <c r="I240" s="50"/>
      <c r="J240" s="44"/>
      <c r="K240" s="43"/>
      <c r="L240" s="43"/>
      <c r="M240" s="43"/>
      <c r="N240" s="43"/>
      <c r="O240" s="43"/>
      <c r="P240" s="43"/>
      <c r="Q240" s="43"/>
      <c r="R240" s="43"/>
    </row>
    <row r="241" spans="1:18" ht="11.25" customHeight="1" x14ac:dyDescent="0.2">
      <c r="A241" s="56"/>
      <c r="B241" s="62"/>
      <c r="C241" s="62"/>
      <c r="D241" s="58"/>
      <c r="E241" s="56"/>
      <c r="F241" s="56"/>
      <c r="G241" s="56"/>
      <c r="H241" s="63"/>
      <c r="I241" s="50"/>
      <c r="J241" s="44"/>
      <c r="K241" s="43"/>
      <c r="L241" s="43"/>
      <c r="M241" s="43"/>
      <c r="N241" s="43"/>
      <c r="O241" s="43"/>
      <c r="P241" s="43"/>
      <c r="Q241" s="43"/>
      <c r="R241" s="43"/>
    </row>
    <row r="242" spans="1:18" ht="11.25" customHeight="1" x14ac:dyDescent="0.2">
      <c r="A242" s="56"/>
      <c r="B242" s="62"/>
      <c r="C242" s="62"/>
      <c r="D242" s="58"/>
      <c r="E242" s="56"/>
      <c r="F242" s="56"/>
      <c r="G242" s="56"/>
      <c r="H242" s="63"/>
      <c r="I242" s="50"/>
      <c r="J242" s="44"/>
      <c r="K242" s="43"/>
      <c r="L242" s="43"/>
      <c r="M242" s="43"/>
      <c r="N242" s="43"/>
      <c r="O242" s="43"/>
      <c r="P242" s="43"/>
      <c r="Q242" s="43"/>
      <c r="R242" s="43"/>
    </row>
    <row r="243" spans="1:18" ht="11.25" customHeight="1" x14ac:dyDescent="0.2">
      <c r="A243" s="56"/>
      <c r="B243" s="62"/>
      <c r="C243" s="62"/>
      <c r="D243" s="58"/>
      <c r="E243" s="56"/>
      <c r="F243" s="56"/>
      <c r="G243" s="56"/>
      <c r="H243" s="63"/>
      <c r="I243" s="50"/>
      <c r="J243" s="44"/>
      <c r="K243" s="43"/>
      <c r="L243" s="43"/>
      <c r="M243" s="43"/>
      <c r="N243" s="43"/>
      <c r="O243" s="43"/>
      <c r="P243" s="43"/>
      <c r="Q243" s="43"/>
      <c r="R243" s="43"/>
    </row>
    <row r="244" spans="1:18" ht="11.25" customHeight="1" x14ac:dyDescent="0.2">
      <c r="A244" s="56"/>
      <c r="B244" s="62"/>
      <c r="C244" s="62"/>
      <c r="D244" s="58"/>
      <c r="E244" s="56"/>
      <c r="F244" s="56"/>
      <c r="G244" s="56"/>
      <c r="H244" s="63"/>
      <c r="I244" s="50"/>
      <c r="J244" s="44"/>
      <c r="K244" s="43"/>
      <c r="L244" s="43"/>
      <c r="M244" s="43"/>
      <c r="N244" s="43"/>
      <c r="O244" s="43"/>
      <c r="P244" s="43"/>
      <c r="Q244" s="43"/>
      <c r="R244" s="43"/>
    </row>
    <row r="245" spans="1:18" ht="11.25" customHeight="1" x14ac:dyDescent="0.2">
      <c r="A245" s="56"/>
      <c r="B245" s="62"/>
      <c r="C245" s="62"/>
      <c r="D245" s="58"/>
      <c r="E245" s="56"/>
      <c r="F245" s="56"/>
      <c r="G245" s="56"/>
      <c r="H245" s="63"/>
      <c r="I245" s="50"/>
      <c r="J245" s="44"/>
      <c r="K245" s="43"/>
      <c r="L245" s="43"/>
      <c r="M245" s="43"/>
      <c r="N245" s="43"/>
      <c r="O245" s="43"/>
      <c r="P245" s="43"/>
      <c r="Q245" s="43"/>
      <c r="R245" s="43"/>
    </row>
    <row r="246" spans="1:18" ht="11.25" customHeight="1" x14ac:dyDescent="0.2">
      <c r="A246" s="56"/>
      <c r="B246" s="62"/>
      <c r="C246" s="62"/>
      <c r="D246" s="58"/>
      <c r="E246" s="56"/>
      <c r="F246" s="56"/>
      <c r="G246" s="56"/>
      <c r="H246" s="63"/>
      <c r="I246" s="50"/>
      <c r="J246" s="44"/>
      <c r="K246" s="43"/>
      <c r="L246" s="43"/>
      <c r="M246" s="43"/>
      <c r="N246" s="43"/>
      <c r="O246" s="43"/>
      <c r="P246" s="43"/>
      <c r="Q246" s="43"/>
      <c r="R246" s="43"/>
    </row>
    <row r="247" spans="1:18" ht="11.25" customHeight="1" x14ac:dyDescent="0.2">
      <c r="A247" s="56"/>
      <c r="B247" s="62"/>
      <c r="C247" s="62"/>
      <c r="D247" s="58"/>
      <c r="E247" s="56"/>
      <c r="F247" s="56"/>
      <c r="G247" s="56"/>
      <c r="H247" s="63"/>
      <c r="I247" s="50"/>
      <c r="J247" s="44"/>
      <c r="K247" s="43"/>
      <c r="L247" s="43"/>
      <c r="M247" s="43"/>
      <c r="N247" s="43"/>
      <c r="O247" s="43"/>
      <c r="P247" s="43"/>
      <c r="Q247" s="43"/>
      <c r="R247" s="43"/>
    </row>
    <row r="248" spans="1:18" ht="11.25" customHeight="1" x14ac:dyDescent="0.2">
      <c r="A248" s="56"/>
      <c r="B248" s="62"/>
      <c r="C248" s="62"/>
      <c r="D248" s="58"/>
      <c r="E248" s="56"/>
      <c r="F248" s="56"/>
      <c r="G248" s="56"/>
      <c r="H248" s="63"/>
      <c r="I248" s="50"/>
      <c r="J248" s="44"/>
      <c r="K248" s="43"/>
      <c r="L248" s="43"/>
      <c r="M248" s="43"/>
      <c r="N248" s="43"/>
      <c r="O248" s="43"/>
      <c r="P248" s="43"/>
      <c r="Q248" s="43"/>
      <c r="R248" s="43"/>
    </row>
    <row r="249" spans="1:18" ht="11.25" customHeight="1" x14ac:dyDescent="0.2">
      <c r="A249" s="56"/>
      <c r="B249" s="62"/>
      <c r="C249" s="62"/>
      <c r="D249" s="58"/>
      <c r="E249" s="56"/>
      <c r="F249" s="56"/>
      <c r="G249" s="56"/>
      <c r="H249" s="63"/>
      <c r="I249" s="50"/>
      <c r="J249" s="44"/>
      <c r="K249" s="43"/>
      <c r="L249" s="43"/>
      <c r="M249" s="43"/>
      <c r="N249" s="43"/>
      <c r="O249" s="43"/>
      <c r="P249" s="43"/>
      <c r="Q249" s="43"/>
      <c r="R249" s="43"/>
    </row>
    <row r="250" spans="1:18" ht="11.25" customHeight="1" x14ac:dyDescent="0.2">
      <c r="A250" s="56"/>
      <c r="B250" s="62"/>
      <c r="C250" s="62"/>
      <c r="D250" s="58"/>
      <c r="E250" s="56"/>
      <c r="F250" s="56"/>
      <c r="G250" s="56"/>
      <c r="H250" s="63"/>
      <c r="I250" s="50"/>
      <c r="J250" s="44"/>
      <c r="K250" s="43"/>
      <c r="L250" s="43"/>
      <c r="M250" s="43"/>
      <c r="N250" s="43"/>
      <c r="O250" s="43"/>
      <c r="P250" s="43"/>
      <c r="Q250" s="43"/>
      <c r="R250" s="43"/>
    </row>
    <row r="251" spans="1:18" ht="11.25" customHeight="1" x14ac:dyDescent="0.2">
      <c r="A251" s="56"/>
      <c r="B251" s="62"/>
      <c r="C251" s="62"/>
      <c r="D251" s="58"/>
      <c r="E251" s="56"/>
      <c r="F251" s="56"/>
      <c r="G251" s="56"/>
      <c r="H251" s="63"/>
      <c r="I251" s="50"/>
      <c r="J251" s="44"/>
      <c r="K251" s="43"/>
      <c r="L251" s="43"/>
      <c r="M251" s="43"/>
      <c r="N251" s="43"/>
      <c r="O251" s="43"/>
      <c r="P251" s="43"/>
      <c r="Q251" s="43"/>
      <c r="R251" s="43"/>
    </row>
    <row r="252" spans="1:18" ht="11.25" customHeight="1" x14ac:dyDescent="0.2">
      <c r="A252" s="56"/>
      <c r="B252" s="62"/>
      <c r="C252" s="62"/>
      <c r="D252" s="58"/>
      <c r="E252" s="56"/>
      <c r="F252" s="56"/>
      <c r="G252" s="56"/>
      <c r="H252" s="63"/>
      <c r="I252" s="50"/>
      <c r="J252" s="44"/>
      <c r="K252" s="43"/>
      <c r="L252" s="43"/>
      <c r="M252" s="43"/>
      <c r="N252" s="43"/>
      <c r="O252" s="43"/>
      <c r="P252" s="43"/>
      <c r="Q252" s="43"/>
      <c r="R252" s="43"/>
    </row>
    <row r="253" spans="1:18" ht="11.25" customHeight="1" x14ac:dyDescent="0.2">
      <c r="A253" s="56"/>
      <c r="B253" s="62"/>
      <c r="C253" s="62"/>
      <c r="D253" s="58"/>
      <c r="E253" s="56"/>
      <c r="F253" s="56"/>
      <c r="G253" s="56"/>
      <c r="H253" s="63"/>
      <c r="I253" s="50"/>
      <c r="J253" s="44"/>
      <c r="K253" s="43"/>
      <c r="L253" s="43"/>
      <c r="M253" s="43"/>
      <c r="N253" s="43"/>
      <c r="O253" s="43"/>
      <c r="P253" s="43"/>
      <c r="Q253" s="43"/>
      <c r="R253" s="43"/>
    </row>
    <row r="254" spans="1:18" ht="11.25" customHeight="1" x14ac:dyDescent="0.2">
      <c r="A254" s="56"/>
      <c r="B254" s="62"/>
      <c r="C254" s="62"/>
      <c r="D254" s="58"/>
      <c r="E254" s="56"/>
      <c r="F254" s="56"/>
      <c r="G254" s="56"/>
      <c r="H254" s="63"/>
      <c r="I254" s="50"/>
      <c r="J254" s="44"/>
      <c r="K254" s="43"/>
      <c r="L254" s="43"/>
      <c r="M254" s="43"/>
      <c r="N254" s="43"/>
      <c r="O254" s="43"/>
      <c r="P254" s="43"/>
      <c r="Q254" s="43"/>
      <c r="R254" s="43"/>
    </row>
    <row r="255" spans="1:18" ht="11.25" customHeight="1" x14ac:dyDescent="0.2">
      <c r="A255" s="56"/>
      <c r="B255" s="62"/>
      <c r="C255" s="62"/>
      <c r="D255" s="58"/>
      <c r="E255" s="56"/>
      <c r="F255" s="56"/>
      <c r="G255" s="56"/>
      <c r="H255" s="63"/>
      <c r="I255" s="50"/>
      <c r="J255" s="44"/>
      <c r="K255" s="43"/>
      <c r="L255" s="43"/>
      <c r="M255" s="43"/>
      <c r="N255" s="43"/>
      <c r="O255" s="43"/>
      <c r="P255" s="43"/>
      <c r="Q255" s="43"/>
      <c r="R255" s="43"/>
    </row>
    <row r="256" spans="1:18" ht="11.25" customHeight="1" x14ac:dyDescent="0.2">
      <c r="A256" s="56"/>
      <c r="B256" s="62"/>
      <c r="C256" s="62"/>
      <c r="D256" s="58"/>
      <c r="E256" s="56"/>
      <c r="F256" s="56"/>
      <c r="G256" s="56"/>
      <c r="H256" s="63"/>
      <c r="I256" s="50"/>
      <c r="J256" s="44"/>
      <c r="K256" s="43"/>
      <c r="L256" s="43"/>
      <c r="M256" s="43"/>
      <c r="N256" s="43"/>
      <c r="O256" s="43"/>
      <c r="P256" s="43"/>
      <c r="Q256" s="43"/>
      <c r="R256" s="43"/>
    </row>
    <row r="257" spans="1:18" ht="11.25" customHeight="1" x14ac:dyDescent="0.2">
      <c r="A257" s="56"/>
      <c r="B257" s="62"/>
      <c r="C257" s="62"/>
      <c r="D257" s="58"/>
      <c r="E257" s="56"/>
      <c r="F257" s="56"/>
      <c r="G257" s="56"/>
      <c r="H257" s="63"/>
      <c r="I257" s="50"/>
      <c r="J257" s="44"/>
      <c r="K257" s="43"/>
      <c r="L257" s="43"/>
      <c r="M257" s="43"/>
      <c r="N257" s="43"/>
      <c r="O257" s="43"/>
      <c r="P257" s="43"/>
      <c r="Q257" s="43"/>
      <c r="R257" s="43"/>
    </row>
    <row r="258" spans="1:18" ht="11.25" customHeight="1" x14ac:dyDescent="0.2">
      <c r="A258" s="56"/>
      <c r="B258" s="62"/>
      <c r="C258" s="62"/>
      <c r="D258" s="58"/>
      <c r="E258" s="56"/>
      <c r="F258" s="56"/>
      <c r="G258" s="56"/>
      <c r="H258" s="63"/>
      <c r="I258" s="50"/>
      <c r="J258" s="44"/>
      <c r="K258" s="43"/>
      <c r="L258" s="43"/>
      <c r="M258" s="43"/>
      <c r="N258" s="43"/>
      <c r="O258" s="43"/>
      <c r="P258" s="43"/>
      <c r="Q258" s="43"/>
      <c r="R258" s="43"/>
    </row>
    <row r="259" spans="1:18" ht="11.25" customHeight="1" x14ac:dyDescent="0.2">
      <c r="A259" s="56"/>
      <c r="B259" s="62"/>
      <c r="C259" s="62"/>
      <c r="D259" s="58"/>
      <c r="E259" s="56"/>
      <c r="F259" s="56"/>
      <c r="G259" s="56"/>
      <c r="H259" s="63"/>
      <c r="I259" s="50"/>
      <c r="J259" s="44"/>
      <c r="K259" s="43"/>
      <c r="L259" s="43"/>
      <c r="M259" s="43"/>
      <c r="N259" s="43"/>
      <c r="O259" s="43"/>
      <c r="P259" s="43"/>
      <c r="Q259" s="43"/>
      <c r="R259" s="43"/>
    </row>
    <row r="260" spans="1:18" ht="11.25" customHeight="1" x14ac:dyDescent="0.2">
      <c r="A260" s="56"/>
      <c r="B260" s="62"/>
      <c r="C260" s="62"/>
      <c r="D260" s="58"/>
      <c r="E260" s="56"/>
      <c r="F260" s="56"/>
      <c r="G260" s="56"/>
      <c r="H260" s="63"/>
      <c r="I260" s="50"/>
      <c r="J260" s="44"/>
      <c r="K260" s="43"/>
      <c r="L260" s="43"/>
      <c r="M260" s="43"/>
      <c r="N260" s="43"/>
      <c r="O260" s="43"/>
      <c r="P260" s="43"/>
      <c r="Q260" s="43"/>
      <c r="R260" s="43"/>
    </row>
    <row r="261" spans="1:18" ht="11.25" customHeight="1" x14ac:dyDescent="0.2">
      <c r="A261" s="56"/>
      <c r="B261" s="62"/>
      <c r="C261" s="62"/>
      <c r="D261" s="58"/>
      <c r="E261" s="56"/>
      <c r="F261" s="56"/>
      <c r="G261" s="56"/>
      <c r="H261" s="63"/>
      <c r="I261" s="50"/>
      <c r="J261" s="44"/>
      <c r="K261" s="43"/>
      <c r="L261" s="43"/>
      <c r="M261" s="43"/>
      <c r="N261" s="43"/>
      <c r="O261" s="43"/>
      <c r="P261" s="43"/>
      <c r="Q261" s="43"/>
      <c r="R261" s="43"/>
    </row>
    <row r="262" spans="1:18" ht="11.25" customHeight="1" x14ac:dyDescent="0.2">
      <c r="A262" s="56"/>
      <c r="B262" s="62"/>
      <c r="C262" s="62"/>
      <c r="D262" s="58"/>
      <c r="E262" s="56"/>
      <c r="F262" s="56"/>
      <c r="G262" s="56"/>
      <c r="H262" s="63"/>
      <c r="I262" s="50"/>
      <c r="J262" s="44"/>
      <c r="K262" s="43"/>
      <c r="L262" s="43"/>
      <c r="M262" s="43"/>
      <c r="N262" s="43"/>
      <c r="O262" s="43"/>
      <c r="P262" s="43"/>
      <c r="Q262" s="43"/>
      <c r="R262" s="43"/>
    </row>
    <row r="263" spans="1:18" ht="11.25" customHeight="1" x14ac:dyDescent="0.2">
      <c r="A263" s="56"/>
      <c r="B263" s="62"/>
      <c r="C263" s="62"/>
      <c r="D263" s="58"/>
      <c r="E263" s="56"/>
      <c r="F263" s="56"/>
      <c r="G263" s="56"/>
      <c r="H263" s="63"/>
      <c r="I263" s="50"/>
      <c r="J263" s="44"/>
      <c r="K263" s="43"/>
      <c r="L263" s="43"/>
      <c r="M263" s="43"/>
      <c r="N263" s="43"/>
      <c r="O263" s="43"/>
      <c r="P263" s="43"/>
      <c r="Q263" s="43"/>
      <c r="R263" s="43"/>
    </row>
    <row r="264" spans="1:18" ht="11.25" customHeight="1" x14ac:dyDescent="0.2">
      <c r="A264" s="56"/>
      <c r="B264" s="62"/>
      <c r="C264" s="62"/>
      <c r="D264" s="58"/>
      <c r="E264" s="56"/>
      <c r="F264" s="56"/>
      <c r="G264" s="56"/>
      <c r="H264" s="63"/>
      <c r="I264" s="50"/>
      <c r="J264" s="44"/>
      <c r="K264" s="43"/>
      <c r="L264" s="43"/>
      <c r="M264" s="43"/>
      <c r="N264" s="43"/>
      <c r="O264" s="43"/>
      <c r="P264" s="43"/>
      <c r="Q264" s="43"/>
      <c r="R264" s="43"/>
    </row>
    <row r="265" spans="1:18" ht="11.25" customHeight="1" x14ac:dyDescent="0.2">
      <c r="A265" s="56"/>
      <c r="B265" s="62"/>
      <c r="C265" s="62"/>
      <c r="D265" s="58"/>
      <c r="E265" s="56"/>
      <c r="F265" s="56"/>
      <c r="G265" s="56"/>
      <c r="H265" s="63"/>
      <c r="I265" s="50"/>
      <c r="J265" s="44"/>
      <c r="K265" s="43"/>
      <c r="L265" s="43"/>
      <c r="M265" s="43"/>
      <c r="N265" s="43"/>
      <c r="O265" s="43"/>
      <c r="P265" s="43"/>
      <c r="Q265" s="43"/>
      <c r="R265" s="43"/>
    </row>
    <row r="266" spans="1:18" ht="11.25" customHeight="1" x14ac:dyDescent="0.2">
      <c r="A266" s="56"/>
      <c r="B266" s="62"/>
      <c r="C266" s="62"/>
      <c r="D266" s="58"/>
      <c r="E266" s="56"/>
      <c r="F266" s="56"/>
      <c r="G266" s="56"/>
      <c r="H266" s="63"/>
      <c r="I266" s="50"/>
      <c r="J266" s="44"/>
      <c r="K266" s="43"/>
      <c r="L266" s="43"/>
      <c r="M266" s="43"/>
      <c r="N266" s="43"/>
      <c r="O266" s="43"/>
      <c r="P266" s="43"/>
      <c r="Q266" s="43"/>
      <c r="R266" s="43"/>
    </row>
    <row r="267" spans="1:18" ht="11.25" customHeight="1" x14ac:dyDescent="0.2">
      <c r="A267" s="56"/>
      <c r="B267" s="62"/>
      <c r="C267" s="62"/>
      <c r="D267" s="58"/>
      <c r="E267" s="56"/>
      <c r="F267" s="56"/>
      <c r="G267" s="56"/>
      <c r="H267" s="63"/>
      <c r="I267" s="50"/>
      <c r="J267" s="44"/>
      <c r="K267" s="43"/>
      <c r="L267" s="43"/>
      <c r="M267" s="43"/>
      <c r="N267" s="43"/>
      <c r="O267" s="43"/>
      <c r="P267" s="43"/>
      <c r="Q267" s="43"/>
      <c r="R267" s="43"/>
    </row>
    <row r="268" spans="1:18" ht="11.25" customHeight="1" x14ac:dyDescent="0.2">
      <c r="A268" s="56"/>
      <c r="B268" s="62"/>
      <c r="C268" s="62"/>
      <c r="D268" s="58"/>
      <c r="E268" s="56"/>
      <c r="F268" s="56"/>
      <c r="G268" s="56"/>
      <c r="H268" s="63"/>
      <c r="I268" s="50"/>
      <c r="J268" s="44"/>
      <c r="K268" s="43"/>
      <c r="L268" s="43"/>
      <c r="M268" s="43"/>
      <c r="N268" s="43"/>
      <c r="O268" s="43"/>
      <c r="P268" s="43"/>
      <c r="Q268" s="43"/>
      <c r="R268" s="43"/>
    </row>
    <row r="269" spans="1:18" ht="11.25" customHeight="1" x14ac:dyDescent="0.2">
      <c r="A269" s="56"/>
      <c r="B269" s="62"/>
      <c r="C269" s="62"/>
      <c r="D269" s="58"/>
      <c r="E269" s="56"/>
      <c r="F269" s="56"/>
      <c r="G269" s="56"/>
      <c r="H269" s="63"/>
      <c r="I269" s="50"/>
      <c r="J269" s="44"/>
      <c r="K269" s="43"/>
      <c r="L269" s="43"/>
      <c r="M269" s="43"/>
      <c r="N269" s="43"/>
      <c r="O269" s="43"/>
      <c r="P269" s="43"/>
      <c r="Q269" s="43"/>
      <c r="R269" s="43"/>
    </row>
    <row r="270" spans="1:18" ht="11.25" customHeight="1" x14ac:dyDescent="0.2">
      <c r="A270" s="56"/>
      <c r="B270" s="62"/>
      <c r="C270" s="62"/>
      <c r="D270" s="58"/>
      <c r="E270" s="56"/>
      <c r="F270" s="56"/>
      <c r="G270" s="56"/>
      <c r="H270" s="63"/>
      <c r="I270" s="50"/>
      <c r="J270" s="44"/>
      <c r="K270" s="43"/>
      <c r="L270" s="43"/>
      <c r="M270" s="43"/>
      <c r="N270" s="43"/>
      <c r="O270" s="43"/>
      <c r="P270" s="43"/>
      <c r="Q270" s="43"/>
      <c r="R270" s="43"/>
    </row>
    <row r="271" spans="1:18" ht="11.25" customHeight="1" x14ac:dyDescent="0.2">
      <c r="A271" s="56"/>
      <c r="B271" s="62"/>
      <c r="C271" s="62"/>
      <c r="D271" s="58"/>
      <c r="E271" s="56"/>
      <c r="F271" s="56"/>
      <c r="G271" s="56"/>
      <c r="H271" s="63"/>
      <c r="I271" s="50"/>
      <c r="J271" s="44"/>
      <c r="K271" s="43"/>
      <c r="L271" s="43"/>
      <c r="M271" s="43"/>
      <c r="N271" s="43"/>
      <c r="O271" s="43"/>
      <c r="P271" s="43"/>
      <c r="Q271" s="43"/>
      <c r="R271" s="43"/>
    </row>
    <row r="272" spans="1:18" ht="11.25" customHeight="1" x14ac:dyDescent="0.2">
      <c r="A272" s="56"/>
      <c r="B272" s="62"/>
      <c r="C272" s="62"/>
      <c r="D272" s="58"/>
      <c r="E272" s="56"/>
      <c r="F272" s="56"/>
      <c r="G272" s="56"/>
      <c r="H272" s="63"/>
      <c r="I272" s="50"/>
      <c r="J272" s="44"/>
      <c r="K272" s="43"/>
      <c r="L272" s="43"/>
      <c r="M272" s="43"/>
      <c r="N272" s="43"/>
      <c r="O272" s="43"/>
      <c r="P272" s="43"/>
      <c r="Q272" s="43"/>
      <c r="R272" s="43"/>
    </row>
    <row r="273" spans="1:18" ht="11.25" customHeight="1" x14ac:dyDescent="0.2">
      <c r="A273" s="56"/>
      <c r="B273" s="62"/>
      <c r="C273" s="62"/>
      <c r="D273" s="58"/>
      <c r="E273" s="56"/>
      <c r="F273" s="56"/>
      <c r="G273" s="56"/>
      <c r="H273" s="63"/>
      <c r="I273" s="50"/>
      <c r="J273" s="44"/>
      <c r="K273" s="43"/>
      <c r="L273" s="43"/>
      <c r="M273" s="43"/>
      <c r="N273" s="43"/>
      <c r="O273" s="43"/>
      <c r="P273" s="43"/>
      <c r="Q273" s="43"/>
      <c r="R273" s="43"/>
    </row>
    <row r="274" spans="1:18" ht="11.25" customHeight="1" x14ac:dyDescent="0.2">
      <c r="A274" s="56"/>
      <c r="B274" s="62"/>
      <c r="C274" s="62"/>
      <c r="D274" s="58"/>
      <c r="E274" s="56"/>
      <c r="F274" s="56"/>
      <c r="G274" s="56"/>
      <c r="H274" s="63"/>
      <c r="I274" s="50"/>
      <c r="J274" s="44"/>
      <c r="K274" s="43"/>
      <c r="L274" s="43"/>
      <c r="M274" s="43"/>
      <c r="N274" s="43"/>
      <c r="O274" s="43"/>
      <c r="P274" s="43"/>
      <c r="Q274" s="43"/>
      <c r="R274" s="43"/>
    </row>
    <row r="275" spans="1:18" ht="11.25" customHeight="1" x14ac:dyDescent="0.2">
      <c r="A275" s="56"/>
      <c r="B275" s="62"/>
      <c r="C275" s="62"/>
      <c r="D275" s="58"/>
      <c r="E275" s="56"/>
      <c r="F275" s="56"/>
      <c r="G275" s="56"/>
      <c r="H275" s="63"/>
      <c r="I275" s="50"/>
      <c r="J275" s="44"/>
      <c r="K275" s="43"/>
      <c r="L275" s="43"/>
      <c r="M275" s="43"/>
      <c r="N275" s="43"/>
      <c r="O275" s="43"/>
      <c r="P275" s="43"/>
      <c r="Q275" s="43"/>
      <c r="R275" s="43"/>
    </row>
    <row r="276" spans="1:18" ht="11.25" customHeight="1" x14ac:dyDescent="0.2">
      <c r="A276" s="56"/>
      <c r="B276" s="62"/>
      <c r="C276" s="62"/>
      <c r="D276" s="58"/>
      <c r="E276" s="56"/>
      <c r="F276" s="56"/>
      <c r="G276" s="56"/>
      <c r="H276" s="63"/>
      <c r="I276" s="50"/>
      <c r="J276" s="44"/>
      <c r="K276" s="43"/>
      <c r="L276" s="43"/>
      <c r="M276" s="43"/>
      <c r="N276" s="43"/>
      <c r="O276" s="43"/>
      <c r="P276" s="43"/>
      <c r="Q276" s="43"/>
      <c r="R276" s="43"/>
    </row>
  </sheetData>
  <mergeCells count="5">
    <mergeCell ref="A1:H1"/>
    <mergeCell ref="B4:E4"/>
    <mergeCell ref="H2:I2"/>
    <mergeCell ref="H3:I3"/>
    <mergeCell ref="A2:G2"/>
  </mergeCells>
  <conditionalFormatting sqref="A8:C276">
    <cfRule type="expression" dxfId="51" priority="1">
      <formula>$A8&lt;&gt;""</formula>
    </cfRule>
  </conditionalFormatting>
  <conditionalFormatting sqref="D8:H276">
    <cfRule type="expression" dxfId="50" priority="2">
      <formula>$A2884&lt;&gt;""</formula>
    </cfRule>
  </conditionalFormatting>
  <conditionalFormatting sqref="I8:I76">
    <cfRule type="expression" dxfId="49" priority="7">
      <formula>$A8&lt;&gt;""</formula>
    </cfRule>
  </conditionalFormatting>
  <dataValidations count="4">
    <dataValidation type="decimal" operator="greaterThan" allowBlank="1" showInputMessage="1" showErrorMessage="1" prompt=" - " sqref="H8:I76 H77:H276" xr:uid="{00000000-0002-0000-0100-000000000000}">
      <formula1>0</formula1>
    </dataValidation>
    <dataValidation type="date" allowBlank="1" showInputMessage="1" showErrorMessage="1" prompt=" - " sqref="D8:D76" xr:uid="{00000000-0002-0000-0100-000001000000}">
      <formula1>44927</formula1>
      <formula2>45291</formula2>
    </dataValidation>
    <dataValidation type="date" allowBlank="1" showInputMessage="1" showErrorMessage="1" prompt=" - " sqref="D7" xr:uid="{00000000-0002-0000-0100-000002000000}">
      <formula1>42370</formula1>
      <formula2>42735</formula2>
    </dataValidation>
    <dataValidation type="date" allowBlank="1" showInputMessage="1" showErrorMessage="1" prompt=" - " sqref="D77:D276" xr:uid="{00000000-0002-0000-0100-000003000000}">
      <formula1>41640</formula1>
      <formula2>42004</formula2>
    </dataValidation>
  </dataValidations>
  <pageMargins left="0.7" right="0.7" top="0.75" bottom="0.75" header="0" footer="0"/>
  <pageSetup orientation="landscape"/>
  <headerFooter>
    <oddFooter>&amp;Cstrana &amp;P/</oddFooter>
  </headerFooter>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0"/>
  <sheetViews>
    <sheetView workbookViewId="0">
      <selection activeCell="B3" sqref="B3:D3"/>
    </sheetView>
  </sheetViews>
  <sheetFormatPr defaultColWidth="14.42578125" defaultRowHeight="15" customHeight="1" x14ac:dyDescent="0.2"/>
  <cols>
    <col min="1" max="1" width="11.7109375" customWidth="1"/>
    <col min="2" max="2" width="62.85546875" customWidth="1"/>
    <col min="3" max="4" width="11.7109375" customWidth="1"/>
    <col min="5" max="6" width="11.42578125" customWidth="1"/>
    <col min="7" max="7" width="10.140625" hidden="1" customWidth="1"/>
    <col min="8" max="11" width="8" customWidth="1"/>
  </cols>
  <sheetData>
    <row r="1" spans="1:11" ht="35.25" customHeight="1" x14ac:dyDescent="0.2">
      <c r="A1" s="290" t="s">
        <v>350</v>
      </c>
      <c r="B1" s="291"/>
      <c r="C1" s="70">
        <v>45291</v>
      </c>
      <c r="D1" s="71"/>
      <c r="E1" s="72"/>
      <c r="F1" s="72"/>
      <c r="G1" s="73">
        <v>44957</v>
      </c>
      <c r="H1" s="72"/>
      <c r="I1" s="72"/>
      <c r="J1" s="72"/>
      <c r="K1" s="72"/>
    </row>
    <row r="2" spans="1:11" ht="15" customHeight="1" x14ac:dyDescent="0.25">
      <c r="A2" s="74"/>
      <c r="B2" s="74"/>
      <c r="C2" s="75"/>
      <c r="D2" s="75"/>
      <c r="E2" s="75"/>
      <c r="F2" s="75"/>
      <c r="G2" s="73">
        <v>44985</v>
      </c>
      <c r="H2" s="75"/>
      <c r="I2" s="75"/>
      <c r="J2" s="75"/>
      <c r="K2" s="75"/>
    </row>
    <row r="3" spans="1:11" ht="14.25" customHeight="1" x14ac:dyDescent="0.2">
      <c r="A3" s="76" t="s">
        <v>351</v>
      </c>
      <c r="B3" s="288" t="str">
        <f t="array" ref="B3">INDEX(Adr!B:B,Doklady!B102+1)</f>
        <v>Slovenský zväz psích záprahov</v>
      </c>
      <c r="C3" s="282"/>
      <c r="D3" s="278"/>
      <c r="E3" s="75"/>
      <c r="F3" s="75"/>
      <c r="G3" s="73">
        <v>45016</v>
      </c>
      <c r="H3" s="75"/>
      <c r="I3" s="75"/>
      <c r="J3" s="75"/>
      <c r="K3" s="75"/>
    </row>
    <row r="4" spans="1:11" ht="14.25" customHeight="1" x14ac:dyDescent="0.2">
      <c r="A4" s="76" t="s">
        <v>352</v>
      </c>
      <c r="B4" s="75" t="str">
        <f t="array" ref="B4">RIGHT("0000"&amp;INDEX(Adr!A:A,Doklady!B102+1),8)</f>
        <v>37818058</v>
      </c>
      <c r="C4" s="75"/>
      <c r="D4" s="75"/>
      <c r="E4" s="75"/>
      <c r="F4" s="75"/>
      <c r="G4" s="73">
        <v>45046</v>
      </c>
      <c r="H4" s="75"/>
      <c r="I4" s="75"/>
      <c r="J4" s="75"/>
      <c r="K4" s="75"/>
    </row>
    <row r="5" spans="1:11" ht="14.25" customHeight="1" x14ac:dyDescent="0.2">
      <c r="A5" s="76" t="s">
        <v>353</v>
      </c>
      <c r="B5" s="75" t="str">
        <f t="array" ref="B5">INDEX(Adr!D:D,Doklady!B102+1)&amp;", "&amp;INDEX(Adr!E:E,Doklady!B102+1)</f>
        <v>M.R.Štefánika 217, Vranov nad Topľou</v>
      </c>
      <c r="C5" s="75"/>
      <c r="D5" s="75"/>
      <c r="E5" s="75"/>
      <c r="F5" s="75"/>
      <c r="G5" s="73">
        <v>45077</v>
      </c>
      <c r="H5" s="75"/>
      <c r="I5" s="75"/>
      <c r="J5" s="75"/>
      <c r="K5" s="75"/>
    </row>
    <row r="6" spans="1:11" ht="14.25" customHeight="1" x14ac:dyDescent="0.2">
      <c r="A6" s="76"/>
      <c r="B6" s="75"/>
      <c r="C6" s="75"/>
      <c r="D6" s="75"/>
      <c r="E6" s="75"/>
      <c r="F6" s="75"/>
      <c r="G6" s="73">
        <v>45107</v>
      </c>
      <c r="H6" s="75"/>
      <c r="I6" s="75"/>
      <c r="J6" s="75"/>
      <c r="K6" s="75"/>
    </row>
    <row r="7" spans="1:11" ht="14.25" customHeight="1" x14ac:dyDescent="0.2">
      <c r="A7" s="75"/>
      <c r="B7" s="75"/>
      <c r="C7" s="75"/>
      <c r="D7" s="75"/>
      <c r="E7" s="75"/>
      <c r="F7" s="75"/>
      <c r="G7" s="73">
        <v>45138</v>
      </c>
      <c r="H7" s="75"/>
      <c r="I7" s="75"/>
      <c r="J7" s="75"/>
      <c r="K7" s="75"/>
    </row>
    <row r="8" spans="1:11" ht="14.25" customHeight="1" x14ac:dyDescent="0.2">
      <c r="A8" s="75"/>
      <c r="B8" s="75"/>
      <c r="C8" s="75"/>
      <c r="D8" s="75"/>
      <c r="E8" s="75"/>
      <c r="F8" s="75"/>
      <c r="G8" s="73">
        <v>45169</v>
      </c>
      <c r="H8" s="75"/>
      <c r="I8" s="75"/>
      <c r="J8" s="75"/>
      <c r="K8" s="75"/>
    </row>
    <row r="9" spans="1:11" ht="22.5" customHeight="1" x14ac:dyDescent="0.2">
      <c r="A9" s="77" t="s">
        <v>354</v>
      </c>
      <c r="B9" s="77" t="s">
        <v>354</v>
      </c>
      <c r="C9" s="78" t="s">
        <v>355</v>
      </c>
      <c r="D9" s="75"/>
      <c r="E9" s="75"/>
      <c r="F9" s="75"/>
      <c r="G9" s="73">
        <v>45199</v>
      </c>
      <c r="H9" s="75"/>
      <c r="I9" s="75"/>
      <c r="J9" s="75"/>
      <c r="K9" s="75"/>
    </row>
    <row r="10" spans="1:11" ht="14.25" customHeight="1" x14ac:dyDescent="0.2">
      <c r="A10" s="79" t="s">
        <v>356</v>
      </c>
      <c r="B10" s="80" t="s">
        <v>357</v>
      </c>
      <c r="C10" s="81">
        <f>+Spolu!C10</f>
        <v>0</v>
      </c>
      <c r="D10" s="75"/>
      <c r="E10" s="75"/>
      <c r="F10" s="75"/>
      <c r="G10" s="73">
        <v>45230</v>
      </c>
      <c r="H10" s="75"/>
      <c r="I10" s="75"/>
      <c r="J10" s="75"/>
      <c r="K10" s="75"/>
    </row>
    <row r="11" spans="1:11" ht="14.25" customHeight="1" x14ac:dyDescent="0.2">
      <c r="A11" s="79" t="s">
        <v>358</v>
      </c>
      <c r="B11" s="80" t="s">
        <v>359</v>
      </c>
      <c r="C11" s="81">
        <f>+Spolu!C11</f>
        <v>49415</v>
      </c>
      <c r="D11" s="75"/>
      <c r="E11" s="75"/>
      <c r="F11" s="75"/>
      <c r="G11" s="73">
        <v>45260</v>
      </c>
      <c r="H11" s="75"/>
      <c r="I11" s="75"/>
      <c r="J11" s="75"/>
      <c r="K11" s="75"/>
    </row>
    <row r="12" spans="1:11" ht="14.25" customHeight="1" x14ac:dyDescent="0.2">
      <c r="A12" s="79" t="s">
        <v>360</v>
      </c>
      <c r="B12" s="80" t="s">
        <v>361</v>
      </c>
      <c r="C12" s="81">
        <f>+Spolu!C12</f>
        <v>55000</v>
      </c>
      <c r="D12" s="75"/>
      <c r="E12" s="75"/>
      <c r="F12" s="75"/>
      <c r="G12" s="73">
        <v>45291</v>
      </c>
      <c r="H12" s="75"/>
      <c r="I12" s="75"/>
      <c r="J12" s="75"/>
      <c r="K12" s="75"/>
    </row>
    <row r="13" spans="1:11" ht="14.25" customHeight="1" x14ac:dyDescent="0.2">
      <c r="A13" s="79" t="s">
        <v>362</v>
      </c>
      <c r="B13" s="80" t="s">
        <v>363</v>
      </c>
      <c r="C13" s="81">
        <f>+Spolu!C13</f>
        <v>0</v>
      </c>
      <c r="D13" s="75"/>
      <c r="E13" s="75"/>
      <c r="F13" s="75"/>
      <c r="G13" s="73">
        <v>45322</v>
      </c>
      <c r="H13" s="75"/>
      <c r="I13" s="75"/>
      <c r="J13" s="75"/>
      <c r="K13" s="75"/>
    </row>
    <row r="14" spans="1:11" ht="14.25" customHeight="1" x14ac:dyDescent="0.2">
      <c r="A14" s="79" t="s">
        <v>364</v>
      </c>
      <c r="B14" s="80" t="s">
        <v>365</v>
      </c>
      <c r="C14" s="81">
        <f>+Spolu!C14</f>
        <v>0</v>
      </c>
      <c r="D14" s="75"/>
      <c r="E14" s="75"/>
      <c r="F14" s="75"/>
      <c r="G14" s="73">
        <v>45351</v>
      </c>
      <c r="H14" s="75"/>
      <c r="I14" s="75"/>
      <c r="J14" s="75"/>
      <c r="K14" s="75"/>
    </row>
    <row r="15" spans="1:11" ht="14.25" customHeight="1" x14ac:dyDescent="0.2">
      <c r="A15" s="82" t="s">
        <v>366</v>
      </c>
      <c r="B15" s="83"/>
      <c r="C15" s="84">
        <f>SUM(C10:C14)</f>
        <v>104415</v>
      </c>
      <c r="D15" s="75"/>
      <c r="E15" s="75"/>
      <c r="F15" s="75"/>
      <c r="G15" s="73">
        <v>45382</v>
      </c>
      <c r="H15" s="75"/>
      <c r="I15" s="75"/>
      <c r="J15" s="75"/>
      <c r="K15" s="75"/>
    </row>
    <row r="16" spans="1:11" ht="14.25" customHeight="1" x14ac:dyDescent="0.2">
      <c r="A16" s="75"/>
      <c r="B16" s="75"/>
      <c r="C16" s="75"/>
      <c r="D16" s="75"/>
      <c r="E16" s="75"/>
      <c r="F16" s="75"/>
      <c r="G16" s="73">
        <v>45412</v>
      </c>
      <c r="H16" s="75"/>
      <c r="I16" s="75"/>
      <c r="J16" s="75"/>
      <c r="K16" s="75"/>
    </row>
    <row r="17" spans="1:11" ht="72" customHeight="1" x14ac:dyDescent="0.2">
      <c r="A17" s="289" t="s">
        <v>367</v>
      </c>
      <c r="B17" s="282"/>
      <c r="C17" s="282"/>
      <c r="D17" s="278"/>
      <c r="E17" s="10"/>
      <c r="F17" s="75"/>
      <c r="G17" s="73">
        <v>45443</v>
      </c>
      <c r="H17" s="75"/>
      <c r="I17" s="75"/>
      <c r="J17" s="75"/>
      <c r="K17" s="75"/>
    </row>
    <row r="18" spans="1:11" ht="14.25" customHeight="1" x14ac:dyDescent="0.2">
      <c r="A18" s="75"/>
      <c r="B18" s="75"/>
      <c r="C18" s="75"/>
      <c r="D18" s="75"/>
      <c r="E18" s="75"/>
      <c r="F18" s="75"/>
      <c r="G18" s="73">
        <v>45473</v>
      </c>
      <c r="H18" s="75"/>
      <c r="I18" s="75"/>
      <c r="J18" s="75"/>
      <c r="K18" s="75"/>
    </row>
    <row r="19" spans="1:11" ht="14.25" customHeight="1" x14ac:dyDescent="0.2">
      <c r="A19" s="75"/>
      <c r="B19" s="75"/>
      <c r="C19" s="75"/>
      <c r="D19" s="75"/>
      <c r="E19" s="75"/>
      <c r="F19" s="75"/>
      <c r="G19" s="73">
        <v>45504</v>
      </c>
      <c r="H19" s="75"/>
      <c r="I19" s="75"/>
      <c r="J19" s="75"/>
      <c r="K19" s="75"/>
    </row>
    <row r="20" spans="1:11" ht="14.25" customHeight="1" x14ac:dyDescent="0.2">
      <c r="A20" s="75"/>
      <c r="B20" s="75"/>
      <c r="C20" s="75"/>
      <c r="D20" s="75"/>
      <c r="E20" s="75"/>
      <c r="F20" s="75"/>
      <c r="G20" s="73">
        <v>45535</v>
      </c>
      <c r="H20" s="75"/>
      <c r="I20" s="75"/>
      <c r="J20" s="75"/>
      <c r="K20" s="75"/>
    </row>
    <row r="21" spans="1:11" ht="14.25" customHeight="1" x14ac:dyDescent="0.2">
      <c r="A21" s="75"/>
      <c r="B21" s="75"/>
      <c r="C21" s="75"/>
      <c r="D21" s="75"/>
      <c r="E21" s="75"/>
      <c r="F21" s="75"/>
      <c r="G21" s="73">
        <v>45565</v>
      </c>
      <c r="H21" s="75"/>
      <c r="I21" s="75"/>
      <c r="J21" s="75"/>
      <c r="K21" s="75"/>
    </row>
    <row r="22" spans="1:11" ht="14.25" customHeight="1" x14ac:dyDescent="0.2">
      <c r="A22" s="75"/>
      <c r="B22" s="75"/>
      <c r="C22" s="75"/>
      <c r="D22" s="75"/>
      <c r="E22" s="75"/>
      <c r="F22" s="75"/>
      <c r="G22" s="73">
        <v>45596</v>
      </c>
      <c r="H22" s="75"/>
      <c r="I22" s="75"/>
      <c r="J22" s="75"/>
      <c r="K22" s="75"/>
    </row>
    <row r="23" spans="1:11" ht="14.25" customHeight="1" x14ac:dyDescent="0.2">
      <c r="A23" s="75"/>
      <c r="B23" s="75"/>
      <c r="C23" s="75"/>
      <c r="D23" s="75"/>
      <c r="E23" s="75"/>
      <c r="F23" s="75"/>
      <c r="G23" s="73">
        <v>45626</v>
      </c>
      <c r="H23" s="75"/>
      <c r="I23" s="75"/>
      <c r="J23" s="75"/>
      <c r="K23" s="75"/>
    </row>
    <row r="24" spans="1:11" ht="14.25" customHeight="1" x14ac:dyDescent="0.2">
      <c r="A24" s="75"/>
      <c r="B24" s="75"/>
      <c r="C24" s="75"/>
      <c r="D24" s="75"/>
      <c r="E24" s="75"/>
      <c r="F24" s="75"/>
      <c r="G24" s="73">
        <v>45657</v>
      </c>
      <c r="H24" s="75"/>
      <c r="I24" s="75"/>
      <c r="J24" s="75"/>
      <c r="K24" s="75"/>
    </row>
    <row r="25" spans="1:11" ht="12.75" customHeight="1" x14ac:dyDescent="0.2">
      <c r="A25" s="75"/>
      <c r="B25" s="75"/>
      <c r="C25" s="75"/>
      <c r="D25" s="75"/>
      <c r="E25" s="75"/>
      <c r="F25" s="75"/>
      <c r="G25" s="85"/>
      <c r="H25" s="75"/>
      <c r="I25" s="75"/>
      <c r="J25" s="75"/>
      <c r="K25" s="75"/>
    </row>
    <row r="26" spans="1:11" ht="12.75" customHeight="1" x14ac:dyDescent="0.2">
      <c r="A26" s="75"/>
      <c r="B26" s="75"/>
      <c r="C26" s="75"/>
      <c r="D26" s="75"/>
      <c r="E26" s="75"/>
      <c r="F26" s="75"/>
      <c r="G26" s="85"/>
      <c r="H26" s="75"/>
      <c r="I26" s="75"/>
      <c r="J26" s="75"/>
      <c r="K26" s="75"/>
    </row>
    <row r="27" spans="1:11" ht="12.75" customHeight="1" x14ac:dyDescent="0.2">
      <c r="A27" s="75"/>
      <c r="B27" s="75"/>
      <c r="C27" s="75"/>
      <c r="D27" s="75"/>
      <c r="E27" s="75"/>
      <c r="F27" s="75"/>
      <c r="G27" s="85"/>
      <c r="H27" s="75"/>
      <c r="I27" s="75"/>
      <c r="J27" s="75"/>
      <c r="K27" s="75"/>
    </row>
    <row r="28" spans="1:11" ht="12.75" customHeight="1" x14ac:dyDescent="0.2">
      <c r="A28" s="75"/>
      <c r="B28" s="75"/>
      <c r="C28" s="75"/>
      <c r="D28" s="75"/>
      <c r="E28" s="75"/>
      <c r="F28" s="75"/>
      <c r="G28" s="85"/>
      <c r="H28" s="75"/>
      <c r="I28" s="75"/>
      <c r="J28" s="75"/>
      <c r="K28" s="75"/>
    </row>
    <row r="29" spans="1:11" ht="12.75" customHeight="1" x14ac:dyDescent="0.2">
      <c r="A29" s="75"/>
      <c r="B29" s="75"/>
      <c r="C29" s="75"/>
      <c r="D29" s="75"/>
      <c r="E29" s="75"/>
      <c r="F29" s="75"/>
      <c r="G29" s="85"/>
      <c r="H29" s="75"/>
      <c r="I29" s="75"/>
      <c r="J29" s="75"/>
      <c r="K29" s="75"/>
    </row>
    <row r="30" spans="1:11" ht="12.75" customHeight="1" x14ac:dyDescent="0.2">
      <c r="A30" s="75"/>
      <c r="B30" s="75"/>
      <c r="C30" s="75"/>
      <c r="D30" s="75"/>
      <c r="E30" s="75"/>
      <c r="F30" s="75"/>
      <c r="G30" s="85"/>
      <c r="H30" s="75"/>
      <c r="I30" s="75"/>
      <c r="J30" s="75"/>
      <c r="K30" s="75"/>
    </row>
    <row r="31" spans="1:11" ht="12.75" customHeight="1" x14ac:dyDescent="0.2">
      <c r="A31" s="75"/>
      <c r="B31" s="75"/>
      <c r="C31" s="75"/>
      <c r="D31" s="75"/>
      <c r="E31" s="75"/>
      <c r="F31" s="75"/>
      <c r="G31" s="85"/>
      <c r="H31" s="75"/>
      <c r="I31" s="75"/>
      <c r="J31" s="75"/>
      <c r="K31" s="75"/>
    </row>
    <row r="32" spans="1:11" ht="12.75" customHeight="1" x14ac:dyDescent="0.2">
      <c r="A32" s="75"/>
      <c r="B32" s="75"/>
      <c r="C32" s="75"/>
      <c r="D32" s="75"/>
      <c r="E32" s="75"/>
      <c r="F32" s="75"/>
      <c r="G32" s="85"/>
      <c r="H32" s="75"/>
      <c r="I32" s="75"/>
      <c r="J32" s="75"/>
      <c r="K32" s="75"/>
    </row>
    <row r="33" spans="1:11" ht="12.75" customHeight="1" x14ac:dyDescent="0.2">
      <c r="A33" s="75"/>
      <c r="B33" s="75"/>
      <c r="C33" s="75"/>
      <c r="D33" s="75"/>
      <c r="E33" s="75"/>
      <c r="F33" s="75"/>
      <c r="G33" s="85"/>
      <c r="H33" s="75"/>
      <c r="I33" s="75"/>
      <c r="J33" s="75"/>
      <c r="K33" s="75"/>
    </row>
    <row r="34" spans="1:11" ht="12.75" customHeight="1" x14ac:dyDescent="0.2">
      <c r="A34" s="75"/>
      <c r="B34" s="75"/>
      <c r="C34" s="75"/>
      <c r="D34" s="75"/>
      <c r="E34" s="75"/>
      <c r="F34" s="75"/>
      <c r="G34" s="85"/>
      <c r="H34" s="75"/>
      <c r="I34" s="75"/>
      <c r="J34" s="75"/>
      <c r="K34" s="75"/>
    </row>
    <row r="35" spans="1:11" ht="12.75" customHeight="1" x14ac:dyDescent="0.2">
      <c r="A35" s="75"/>
      <c r="B35" s="75"/>
      <c r="C35" s="75"/>
      <c r="D35" s="75"/>
      <c r="E35" s="75"/>
      <c r="F35" s="75"/>
      <c r="G35" s="85"/>
      <c r="H35" s="75"/>
      <c r="I35" s="75"/>
      <c r="J35" s="75"/>
      <c r="K35" s="75"/>
    </row>
    <row r="36" spans="1:11" ht="12.75" customHeight="1" x14ac:dyDescent="0.2">
      <c r="A36" s="75"/>
      <c r="B36" s="75"/>
      <c r="C36" s="75"/>
      <c r="D36" s="75"/>
      <c r="E36" s="75"/>
      <c r="F36" s="75"/>
      <c r="G36" s="85"/>
      <c r="H36" s="75"/>
      <c r="I36" s="75"/>
      <c r="J36" s="75"/>
      <c r="K36" s="75"/>
    </row>
    <row r="37" spans="1:11" ht="12.75" customHeight="1" x14ac:dyDescent="0.2">
      <c r="A37" s="75"/>
      <c r="B37" s="75"/>
      <c r="C37" s="75"/>
      <c r="D37" s="75"/>
      <c r="E37" s="75"/>
      <c r="F37" s="75"/>
      <c r="G37" s="85"/>
      <c r="H37" s="75"/>
      <c r="I37" s="75"/>
      <c r="J37" s="75"/>
      <c r="K37" s="75"/>
    </row>
    <row r="38" spans="1:11" ht="12.75" customHeight="1" x14ac:dyDescent="0.2">
      <c r="A38" s="75"/>
      <c r="B38" s="75"/>
      <c r="C38" s="75"/>
      <c r="D38" s="75"/>
      <c r="E38" s="75"/>
      <c r="F38" s="75"/>
      <c r="G38" s="85"/>
      <c r="H38" s="75"/>
      <c r="I38" s="75"/>
      <c r="J38" s="75"/>
      <c r="K38" s="75"/>
    </row>
    <row r="39" spans="1:11" ht="12.75" customHeight="1" x14ac:dyDescent="0.2">
      <c r="A39" s="75"/>
      <c r="B39" s="75"/>
      <c r="C39" s="75"/>
      <c r="D39" s="75"/>
      <c r="E39" s="75"/>
      <c r="F39" s="75"/>
      <c r="G39" s="85"/>
      <c r="H39" s="75"/>
      <c r="I39" s="75"/>
      <c r="J39" s="75"/>
      <c r="K39" s="75"/>
    </row>
    <row r="40" spans="1:11" ht="12.75" customHeight="1" x14ac:dyDescent="0.2">
      <c r="A40" s="75"/>
      <c r="B40" s="75"/>
      <c r="C40" s="75"/>
      <c r="D40" s="75"/>
      <c r="E40" s="75"/>
      <c r="F40" s="75"/>
      <c r="G40" s="85"/>
      <c r="H40" s="75"/>
      <c r="I40" s="75"/>
      <c r="J40" s="75"/>
      <c r="K40" s="75"/>
    </row>
    <row r="41" spans="1:11" ht="12.75" customHeight="1" x14ac:dyDescent="0.2">
      <c r="A41" s="75"/>
      <c r="B41" s="75"/>
      <c r="C41" s="75"/>
      <c r="D41" s="75"/>
      <c r="E41" s="75"/>
      <c r="F41" s="75"/>
      <c r="G41" s="85"/>
      <c r="H41" s="75"/>
      <c r="I41" s="75"/>
      <c r="J41" s="75"/>
      <c r="K41" s="75"/>
    </row>
    <row r="42" spans="1:11" ht="12.75" customHeight="1" x14ac:dyDescent="0.2">
      <c r="A42" s="75"/>
      <c r="B42" s="75"/>
      <c r="C42" s="75"/>
      <c r="D42" s="75"/>
      <c r="E42" s="75"/>
      <c r="F42" s="75"/>
      <c r="G42" s="85"/>
      <c r="H42" s="75"/>
      <c r="I42" s="75"/>
      <c r="J42" s="75"/>
      <c r="K42" s="75"/>
    </row>
    <row r="43" spans="1:11" ht="12.75" customHeight="1" x14ac:dyDescent="0.2">
      <c r="A43" s="75"/>
      <c r="B43" s="75"/>
      <c r="C43" s="75"/>
      <c r="D43" s="75"/>
      <c r="E43" s="75"/>
      <c r="F43" s="75"/>
      <c r="G43" s="85"/>
      <c r="H43" s="75"/>
      <c r="I43" s="75"/>
      <c r="J43" s="75"/>
      <c r="K43" s="75"/>
    </row>
    <row r="44" spans="1:11" ht="12.75" customHeight="1" x14ac:dyDescent="0.2">
      <c r="A44" s="75"/>
      <c r="B44" s="75"/>
      <c r="C44" s="75"/>
      <c r="D44" s="75"/>
      <c r="E44" s="75"/>
      <c r="F44" s="75"/>
      <c r="G44" s="85"/>
      <c r="H44" s="75"/>
      <c r="I44" s="75"/>
      <c r="J44" s="75"/>
      <c r="K44" s="75"/>
    </row>
    <row r="45" spans="1:11" ht="12.75" customHeight="1" x14ac:dyDescent="0.2">
      <c r="A45" s="75"/>
      <c r="B45" s="75"/>
      <c r="C45" s="75"/>
      <c r="D45" s="75"/>
      <c r="E45" s="75"/>
      <c r="F45" s="75"/>
      <c r="G45" s="85"/>
      <c r="H45" s="75"/>
      <c r="I45" s="75"/>
      <c r="J45" s="75"/>
      <c r="K45" s="75"/>
    </row>
    <row r="46" spans="1:11" ht="12.75" customHeight="1" x14ac:dyDescent="0.2">
      <c r="A46" s="75"/>
      <c r="B46" s="75"/>
      <c r="C46" s="75"/>
      <c r="D46" s="75"/>
      <c r="E46" s="75"/>
      <c r="F46" s="75"/>
      <c r="G46" s="85"/>
      <c r="H46" s="75"/>
      <c r="I46" s="75"/>
      <c r="J46" s="75"/>
      <c r="K46" s="75"/>
    </row>
    <row r="47" spans="1:11" ht="12.75" customHeight="1" x14ac:dyDescent="0.2">
      <c r="A47" s="75"/>
      <c r="B47" s="75"/>
      <c r="C47" s="75"/>
      <c r="D47" s="75"/>
      <c r="E47" s="75"/>
      <c r="F47" s="75"/>
      <c r="G47" s="85"/>
      <c r="H47" s="75"/>
      <c r="I47" s="75"/>
      <c r="J47" s="75"/>
      <c r="K47" s="75"/>
    </row>
    <row r="48" spans="1:11" ht="12.75" customHeight="1" x14ac:dyDescent="0.2">
      <c r="A48" s="75"/>
      <c r="B48" s="75"/>
      <c r="C48" s="75"/>
      <c r="D48" s="75"/>
      <c r="E48" s="75"/>
      <c r="F48" s="75"/>
      <c r="G48" s="85"/>
      <c r="H48" s="75"/>
      <c r="I48" s="75"/>
      <c r="J48" s="75"/>
      <c r="K48" s="75"/>
    </row>
    <row r="49" spans="1:11" ht="12.75" customHeight="1" x14ac:dyDescent="0.2">
      <c r="A49" s="75"/>
      <c r="B49" s="75"/>
      <c r="C49" s="75"/>
      <c r="D49" s="75"/>
      <c r="E49" s="75"/>
      <c r="F49" s="75"/>
      <c r="G49" s="85"/>
      <c r="H49" s="75"/>
      <c r="I49" s="75"/>
      <c r="J49" s="75"/>
      <c r="K49" s="75"/>
    </row>
    <row r="50" spans="1:11" ht="12.75" customHeight="1" x14ac:dyDescent="0.2">
      <c r="A50" s="75"/>
      <c r="B50" s="75"/>
      <c r="C50" s="75"/>
      <c r="D50" s="75"/>
      <c r="E50" s="75"/>
      <c r="F50" s="75"/>
      <c r="G50" s="85"/>
      <c r="H50" s="75"/>
      <c r="I50" s="75"/>
      <c r="J50" s="75"/>
      <c r="K50" s="75"/>
    </row>
    <row r="51" spans="1:11" ht="12.75" customHeight="1" x14ac:dyDescent="0.2">
      <c r="A51" s="75"/>
      <c r="B51" s="75"/>
      <c r="C51" s="75"/>
      <c r="D51" s="75"/>
      <c r="E51" s="75"/>
      <c r="F51" s="75"/>
      <c r="G51" s="85"/>
      <c r="H51" s="75"/>
      <c r="I51" s="75"/>
      <c r="J51" s="75"/>
      <c r="K51" s="75"/>
    </row>
    <row r="52" spans="1:11" ht="12.75" customHeight="1" x14ac:dyDescent="0.2">
      <c r="A52" s="75"/>
      <c r="B52" s="75"/>
      <c r="C52" s="75"/>
      <c r="D52" s="75"/>
      <c r="E52" s="75"/>
      <c r="F52" s="75"/>
      <c r="G52" s="85"/>
      <c r="H52" s="75"/>
      <c r="I52" s="75"/>
      <c r="J52" s="75"/>
      <c r="K52" s="75"/>
    </row>
    <row r="53" spans="1:11" ht="12.75" customHeight="1" x14ac:dyDescent="0.2">
      <c r="A53" s="75"/>
      <c r="B53" s="75"/>
      <c r="C53" s="75"/>
      <c r="D53" s="75"/>
      <c r="E53" s="75"/>
      <c r="F53" s="75"/>
      <c r="G53" s="85"/>
      <c r="H53" s="75"/>
      <c r="I53" s="75"/>
      <c r="J53" s="75"/>
      <c r="K53" s="75"/>
    </row>
    <row r="54" spans="1:11" ht="12.75" customHeight="1" x14ac:dyDescent="0.2">
      <c r="A54" s="75"/>
      <c r="B54" s="75"/>
      <c r="C54" s="75"/>
      <c r="D54" s="75"/>
      <c r="E54" s="75"/>
      <c r="F54" s="75"/>
      <c r="G54" s="85"/>
      <c r="H54" s="75"/>
      <c r="I54" s="75"/>
      <c r="J54" s="75"/>
      <c r="K54" s="75"/>
    </row>
    <row r="55" spans="1:11" ht="12.75" customHeight="1" x14ac:dyDescent="0.2">
      <c r="A55" s="75"/>
      <c r="B55" s="75"/>
      <c r="C55" s="75"/>
      <c r="D55" s="75"/>
      <c r="E55" s="75"/>
      <c r="F55" s="75"/>
      <c r="G55" s="85"/>
      <c r="H55" s="75"/>
      <c r="I55" s="75"/>
      <c r="J55" s="75"/>
      <c r="K55" s="75"/>
    </row>
    <row r="56" spans="1:11" ht="12.75" customHeight="1" x14ac:dyDescent="0.2">
      <c r="A56" s="75"/>
      <c r="B56" s="75"/>
      <c r="C56" s="75"/>
      <c r="D56" s="75"/>
      <c r="E56" s="75"/>
      <c r="F56" s="75"/>
      <c r="G56" s="85"/>
      <c r="H56" s="75"/>
      <c r="I56" s="75"/>
      <c r="J56" s="75"/>
      <c r="K56" s="75"/>
    </row>
    <row r="57" spans="1:11" ht="12.75" customHeight="1" x14ac:dyDescent="0.2">
      <c r="A57" s="75"/>
      <c r="B57" s="75"/>
      <c r="C57" s="75"/>
      <c r="D57" s="75"/>
      <c r="E57" s="75"/>
      <c r="F57" s="75"/>
      <c r="G57" s="85"/>
      <c r="H57" s="75"/>
      <c r="I57" s="75"/>
      <c r="J57" s="75"/>
      <c r="K57" s="75"/>
    </row>
    <row r="58" spans="1:11" ht="12.75" customHeight="1" x14ac:dyDescent="0.2">
      <c r="A58" s="75"/>
      <c r="B58" s="75"/>
      <c r="C58" s="75"/>
      <c r="D58" s="75"/>
      <c r="E58" s="75"/>
      <c r="F58" s="75"/>
      <c r="G58" s="85"/>
      <c r="H58" s="75"/>
      <c r="I58" s="75"/>
      <c r="J58" s="75"/>
      <c r="K58" s="75"/>
    </row>
    <row r="59" spans="1:11" ht="12.75" customHeight="1" x14ac:dyDescent="0.2">
      <c r="A59" s="75"/>
      <c r="B59" s="75"/>
      <c r="C59" s="75"/>
      <c r="D59" s="75"/>
      <c r="E59" s="75"/>
      <c r="F59" s="75"/>
      <c r="G59" s="85"/>
      <c r="H59" s="75"/>
      <c r="I59" s="75"/>
      <c r="J59" s="75"/>
      <c r="K59" s="75"/>
    </row>
    <row r="60" spans="1:11" ht="12.75" customHeight="1" x14ac:dyDescent="0.2">
      <c r="A60" s="75"/>
      <c r="B60" s="75"/>
      <c r="C60" s="75"/>
      <c r="D60" s="75"/>
      <c r="E60" s="75"/>
      <c r="F60" s="75"/>
      <c r="G60" s="85"/>
      <c r="H60" s="75"/>
      <c r="I60" s="75"/>
      <c r="J60" s="75"/>
      <c r="K60" s="75"/>
    </row>
    <row r="61" spans="1:11" ht="12.75" customHeight="1" x14ac:dyDescent="0.2">
      <c r="A61" s="75">
        <v>15</v>
      </c>
      <c r="B61" s="75"/>
      <c r="C61" s="75"/>
      <c r="D61" s="75"/>
      <c r="E61" s="75"/>
      <c r="F61" s="75"/>
      <c r="G61" s="85"/>
      <c r="H61" s="75"/>
      <c r="I61" s="75"/>
      <c r="J61" s="75"/>
      <c r="K61" s="75"/>
    </row>
    <row r="62" spans="1:11" ht="12.75" customHeight="1" x14ac:dyDescent="0.2">
      <c r="A62" s="75"/>
      <c r="B62" s="75"/>
      <c r="C62" s="75"/>
      <c r="D62" s="75"/>
      <c r="E62" s="75"/>
      <c r="F62" s="75"/>
      <c r="G62" s="85"/>
      <c r="H62" s="75"/>
      <c r="I62" s="75"/>
      <c r="J62" s="75"/>
      <c r="K62" s="75"/>
    </row>
    <row r="63" spans="1:11" ht="12.75" customHeight="1" x14ac:dyDescent="0.2">
      <c r="A63" s="75"/>
      <c r="B63" s="75"/>
      <c r="C63" s="75"/>
      <c r="D63" s="75"/>
      <c r="E63" s="75"/>
      <c r="F63" s="75"/>
      <c r="G63" s="85"/>
      <c r="H63" s="75"/>
      <c r="I63" s="75"/>
      <c r="J63" s="75"/>
      <c r="K63" s="75"/>
    </row>
    <row r="64" spans="1:11" ht="12.75" customHeight="1" x14ac:dyDescent="0.2">
      <c r="A64" s="75"/>
      <c r="B64" s="75"/>
      <c r="C64" s="75"/>
      <c r="D64" s="75"/>
      <c r="E64" s="75"/>
      <c r="F64" s="75"/>
      <c r="G64" s="85"/>
      <c r="H64" s="75"/>
      <c r="I64" s="75"/>
      <c r="J64" s="75"/>
      <c r="K64" s="75"/>
    </row>
    <row r="65" spans="1:11" ht="12.75" customHeight="1" x14ac:dyDescent="0.2">
      <c r="A65" s="75"/>
      <c r="B65" s="75"/>
      <c r="C65" s="75"/>
      <c r="D65" s="75"/>
      <c r="E65" s="75"/>
      <c r="F65" s="75"/>
      <c r="G65" s="85"/>
      <c r="H65" s="75"/>
      <c r="I65" s="75"/>
      <c r="J65" s="75"/>
      <c r="K65" s="75"/>
    </row>
    <row r="66" spans="1:11" ht="12.75" customHeight="1" x14ac:dyDescent="0.2">
      <c r="A66" s="75"/>
      <c r="B66" s="75"/>
      <c r="C66" s="75"/>
      <c r="D66" s="75"/>
      <c r="E66" s="75"/>
      <c r="F66" s="75"/>
      <c r="G66" s="85"/>
      <c r="H66" s="75"/>
      <c r="I66" s="75"/>
      <c r="J66" s="75"/>
      <c r="K66" s="75"/>
    </row>
    <row r="67" spans="1:11" ht="12.75" customHeight="1" x14ac:dyDescent="0.2">
      <c r="A67" s="75"/>
      <c r="B67" s="75"/>
      <c r="C67" s="75"/>
      <c r="D67" s="75"/>
      <c r="E67" s="75"/>
      <c r="F67" s="75"/>
      <c r="G67" s="85"/>
      <c r="H67" s="75"/>
      <c r="I67" s="75"/>
      <c r="J67" s="75"/>
      <c r="K67" s="75"/>
    </row>
    <row r="68" spans="1:11" ht="12.75" customHeight="1" x14ac:dyDescent="0.2">
      <c r="A68" s="75"/>
      <c r="B68" s="75"/>
      <c r="C68" s="75"/>
      <c r="D68" s="75"/>
      <c r="E68" s="75"/>
      <c r="F68" s="75"/>
      <c r="G68" s="85"/>
      <c r="H68" s="75"/>
      <c r="I68" s="75"/>
      <c r="J68" s="75"/>
      <c r="K68" s="75"/>
    </row>
    <row r="69" spans="1:11" ht="12.75" customHeight="1" x14ac:dyDescent="0.2">
      <c r="A69" s="75"/>
      <c r="B69" s="75"/>
      <c r="C69" s="75"/>
      <c r="D69" s="75"/>
      <c r="E69" s="75"/>
      <c r="F69" s="75"/>
      <c r="G69" s="85"/>
      <c r="H69" s="75"/>
      <c r="I69" s="75"/>
      <c r="J69" s="75"/>
      <c r="K69" s="75"/>
    </row>
    <row r="70" spans="1:11" ht="12.75" customHeight="1" x14ac:dyDescent="0.2">
      <c r="A70" s="75"/>
      <c r="B70" s="75"/>
      <c r="C70" s="75"/>
      <c r="D70" s="75"/>
      <c r="E70" s="75"/>
      <c r="F70" s="75"/>
      <c r="G70" s="85"/>
      <c r="H70" s="75"/>
      <c r="I70" s="75"/>
      <c r="J70" s="75"/>
      <c r="K70" s="75"/>
    </row>
    <row r="71" spans="1:11" ht="12.75" customHeight="1" x14ac:dyDescent="0.2">
      <c r="A71" s="75"/>
      <c r="B71" s="75"/>
      <c r="C71" s="75"/>
      <c r="D71" s="75"/>
      <c r="E71" s="75"/>
      <c r="F71" s="75"/>
      <c r="G71" s="85"/>
      <c r="H71" s="75"/>
      <c r="I71" s="75"/>
      <c r="J71" s="75"/>
      <c r="K71" s="75"/>
    </row>
    <row r="72" spans="1:11" ht="12.75" customHeight="1" x14ac:dyDescent="0.2">
      <c r="A72" s="75"/>
      <c r="B72" s="75"/>
      <c r="C72" s="75"/>
      <c r="D72" s="75"/>
      <c r="E72" s="75"/>
      <c r="F72" s="75"/>
      <c r="G72" s="85"/>
      <c r="H72" s="75"/>
      <c r="I72" s="75"/>
      <c r="J72" s="75"/>
      <c r="K72" s="75"/>
    </row>
    <row r="73" spans="1:11" ht="12.75" customHeight="1" x14ac:dyDescent="0.2">
      <c r="A73" s="75"/>
      <c r="B73" s="75"/>
      <c r="C73" s="75"/>
      <c r="D73" s="75"/>
      <c r="E73" s="75"/>
      <c r="F73" s="75"/>
      <c r="G73" s="85"/>
      <c r="H73" s="75"/>
      <c r="I73" s="75"/>
      <c r="J73" s="75"/>
      <c r="K73" s="75"/>
    </row>
    <row r="74" spans="1:11" ht="12.75" customHeight="1" x14ac:dyDescent="0.2">
      <c r="A74" s="75"/>
      <c r="B74" s="75"/>
      <c r="C74" s="75"/>
      <c r="D74" s="75"/>
      <c r="E74" s="75"/>
      <c r="F74" s="75"/>
      <c r="G74" s="85"/>
      <c r="H74" s="75"/>
      <c r="I74" s="75"/>
      <c r="J74" s="75"/>
      <c r="K74" s="75"/>
    </row>
    <row r="75" spans="1:11" ht="12.75" customHeight="1" x14ac:dyDescent="0.2">
      <c r="A75" s="75"/>
      <c r="B75" s="75"/>
      <c r="C75" s="75"/>
      <c r="D75" s="75"/>
      <c r="E75" s="75"/>
      <c r="F75" s="75"/>
      <c r="G75" s="85"/>
      <c r="H75" s="75"/>
      <c r="I75" s="75"/>
      <c r="J75" s="75"/>
      <c r="K75" s="75"/>
    </row>
    <row r="76" spans="1:11" ht="12.75" customHeight="1" x14ac:dyDescent="0.2">
      <c r="A76" s="75"/>
      <c r="B76" s="75"/>
      <c r="C76" s="75"/>
      <c r="D76" s="75"/>
      <c r="E76" s="75"/>
      <c r="F76" s="75"/>
      <c r="G76" s="85"/>
      <c r="H76" s="75"/>
      <c r="I76" s="75"/>
      <c r="J76" s="75"/>
      <c r="K76" s="75"/>
    </row>
    <row r="77" spans="1:11" ht="12.75" customHeight="1" x14ac:dyDescent="0.2">
      <c r="A77" s="75"/>
      <c r="B77" s="75"/>
      <c r="C77" s="75"/>
      <c r="D77" s="75"/>
      <c r="E77" s="75"/>
      <c r="F77" s="75"/>
      <c r="G77" s="85"/>
      <c r="H77" s="75"/>
      <c r="I77" s="75"/>
      <c r="J77" s="75"/>
      <c r="K77" s="75"/>
    </row>
    <row r="78" spans="1:11" ht="12.75" customHeight="1" x14ac:dyDescent="0.2">
      <c r="A78" s="75"/>
      <c r="B78" s="75"/>
      <c r="C78" s="75"/>
      <c r="D78" s="75"/>
      <c r="E78" s="75"/>
      <c r="F78" s="75"/>
      <c r="G78" s="85"/>
      <c r="H78" s="75"/>
      <c r="I78" s="75"/>
      <c r="J78" s="75"/>
      <c r="K78" s="75"/>
    </row>
    <row r="79" spans="1:11" ht="12.75" customHeight="1" x14ac:dyDescent="0.2">
      <c r="A79" s="75"/>
      <c r="B79" s="75"/>
      <c r="C79" s="75"/>
      <c r="D79" s="75"/>
      <c r="E79" s="75"/>
      <c r="F79" s="75"/>
      <c r="G79" s="85"/>
      <c r="H79" s="75"/>
      <c r="I79" s="75"/>
      <c r="J79" s="75"/>
      <c r="K79" s="75"/>
    </row>
    <row r="80" spans="1:11" ht="12.75" customHeight="1" x14ac:dyDescent="0.2">
      <c r="A80" s="75"/>
      <c r="B80" s="75"/>
      <c r="C80" s="75"/>
      <c r="D80" s="75"/>
      <c r="E80" s="75"/>
      <c r="F80" s="75"/>
      <c r="G80" s="85"/>
      <c r="H80" s="75"/>
      <c r="I80" s="75"/>
      <c r="J80" s="75"/>
      <c r="K80" s="75"/>
    </row>
    <row r="81" spans="1:11" ht="12.75" customHeight="1" x14ac:dyDescent="0.2">
      <c r="A81" s="75"/>
      <c r="B81" s="75"/>
      <c r="C81" s="75"/>
      <c r="D81" s="75"/>
      <c r="E81" s="75"/>
      <c r="F81" s="75"/>
      <c r="G81" s="85"/>
      <c r="H81" s="75"/>
      <c r="I81" s="75"/>
      <c r="J81" s="75"/>
      <c r="K81" s="75"/>
    </row>
    <row r="82" spans="1:11" ht="12.75" customHeight="1" x14ac:dyDescent="0.2">
      <c r="A82" s="75"/>
      <c r="B82" s="75"/>
      <c r="C82" s="75"/>
      <c r="D82" s="75"/>
      <c r="E82" s="75"/>
      <c r="F82" s="75"/>
      <c r="G82" s="85"/>
      <c r="H82" s="75"/>
      <c r="I82" s="75"/>
      <c r="J82" s="75"/>
      <c r="K82" s="75"/>
    </row>
    <row r="83" spans="1:11" ht="12.75" customHeight="1" x14ac:dyDescent="0.2">
      <c r="A83" s="75"/>
      <c r="B83" s="75"/>
      <c r="C83" s="75"/>
      <c r="D83" s="75"/>
      <c r="E83" s="75"/>
      <c r="F83" s="75"/>
      <c r="G83" s="85"/>
      <c r="H83" s="75"/>
      <c r="I83" s="75"/>
      <c r="J83" s="75"/>
      <c r="K83" s="75"/>
    </row>
    <row r="84" spans="1:11" ht="12.75" customHeight="1" x14ac:dyDescent="0.2">
      <c r="A84" s="75"/>
      <c r="B84" s="75"/>
      <c r="C84" s="75"/>
      <c r="D84" s="75"/>
      <c r="E84" s="75"/>
      <c r="F84" s="75"/>
      <c r="G84" s="85"/>
      <c r="H84" s="75"/>
      <c r="I84" s="75"/>
      <c r="J84" s="75"/>
      <c r="K84" s="75"/>
    </row>
    <row r="85" spans="1:11" ht="12.75" customHeight="1" x14ac:dyDescent="0.2">
      <c r="A85" s="75"/>
      <c r="B85" s="75"/>
      <c r="C85" s="75"/>
      <c r="D85" s="75"/>
      <c r="E85" s="75"/>
      <c r="F85" s="75"/>
      <c r="G85" s="85"/>
      <c r="H85" s="75"/>
      <c r="I85" s="75"/>
      <c r="J85" s="75"/>
      <c r="K85" s="75"/>
    </row>
    <row r="86" spans="1:11" ht="12.75" customHeight="1" x14ac:dyDescent="0.2">
      <c r="A86" s="75"/>
      <c r="B86" s="75"/>
      <c r="C86" s="75"/>
      <c r="D86" s="75"/>
      <c r="E86" s="75"/>
      <c r="F86" s="75"/>
      <c r="G86" s="85"/>
      <c r="H86" s="75"/>
      <c r="I86" s="75"/>
      <c r="J86" s="75"/>
      <c r="K86" s="75"/>
    </row>
    <row r="87" spans="1:11" ht="12.75" customHeight="1" x14ac:dyDescent="0.2">
      <c r="A87" s="75"/>
      <c r="B87" s="75"/>
      <c r="C87" s="75"/>
      <c r="D87" s="75"/>
      <c r="E87" s="75"/>
      <c r="F87" s="75"/>
      <c r="G87" s="85"/>
      <c r="H87" s="75"/>
      <c r="I87" s="75"/>
      <c r="J87" s="75"/>
      <c r="K87" s="75"/>
    </row>
    <row r="88" spans="1:11" ht="12.75" customHeight="1" x14ac:dyDescent="0.2">
      <c r="A88" s="75"/>
      <c r="B88" s="75"/>
      <c r="C88" s="75"/>
      <c r="D88" s="75"/>
      <c r="E88" s="75"/>
      <c r="F88" s="75"/>
      <c r="G88" s="85"/>
      <c r="H88" s="75"/>
      <c r="I88" s="75"/>
      <c r="J88" s="75"/>
      <c r="K88" s="75"/>
    </row>
    <row r="89" spans="1:11" ht="12.75" customHeight="1" x14ac:dyDescent="0.2">
      <c r="A89" s="75"/>
      <c r="B89" s="75"/>
      <c r="C89" s="75"/>
      <c r="D89" s="75"/>
      <c r="E89" s="75"/>
      <c r="F89" s="75"/>
      <c r="G89" s="85"/>
      <c r="H89" s="75"/>
      <c r="I89" s="75"/>
      <c r="J89" s="75"/>
      <c r="K89" s="75"/>
    </row>
    <row r="90" spans="1:11" ht="12.75" customHeight="1" x14ac:dyDescent="0.2">
      <c r="A90" s="75"/>
      <c r="B90" s="75"/>
      <c r="C90" s="75"/>
      <c r="D90" s="75"/>
      <c r="E90" s="75"/>
      <c r="F90" s="75"/>
      <c r="G90" s="85"/>
      <c r="H90" s="75"/>
      <c r="I90" s="75"/>
      <c r="J90" s="75"/>
      <c r="K90" s="75"/>
    </row>
    <row r="91" spans="1:11" ht="12.75" customHeight="1" x14ac:dyDescent="0.2">
      <c r="A91" s="75"/>
      <c r="B91" s="75"/>
      <c r="C91" s="75"/>
      <c r="D91" s="75"/>
      <c r="E91" s="75"/>
      <c r="F91" s="75"/>
      <c r="G91" s="85"/>
      <c r="H91" s="75"/>
      <c r="I91" s="75"/>
      <c r="J91" s="75"/>
      <c r="K91" s="75"/>
    </row>
    <row r="92" spans="1:11" ht="12.75" customHeight="1" x14ac:dyDescent="0.2">
      <c r="A92" s="75"/>
      <c r="B92" s="75"/>
      <c r="C92" s="75"/>
      <c r="D92" s="75"/>
      <c r="E92" s="75"/>
      <c r="F92" s="75"/>
      <c r="G92" s="85"/>
      <c r="H92" s="75"/>
      <c r="I92" s="75"/>
      <c r="J92" s="75"/>
      <c r="K92" s="75"/>
    </row>
    <row r="93" spans="1:11" ht="12.75" customHeight="1" x14ac:dyDescent="0.2">
      <c r="A93" s="75"/>
      <c r="B93" s="75"/>
      <c r="C93" s="75"/>
      <c r="D93" s="75"/>
      <c r="E93" s="75"/>
      <c r="F93" s="75"/>
      <c r="G93" s="85"/>
      <c r="H93" s="75"/>
      <c r="I93" s="75"/>
      <c r="J93" s="75"/>
      <c r="K93" s="75"/>
    </row>
    <row r="94" spans="1:11" ht="12.75" customHeight="1" x14ac:dyDescent="0.2">
      <c r="A94" s="75"/>
      <c r="B94" s="75"/>
      <c r="C94" s="75"/>
      <c r="D94" s="75"/>
      <c r="E94" s="75"/>
      <c r="F94" s="75"/>
      <c r="G94" s="85"/>
      <c r="H94" s="75"/>
      <c r="I94" s="75"/>
      <c r="J94" s="75"/>
      <c r="K94" s="75"/>
    </row>
    <row r="95" spans="1:11" ht="12.75" customHeight="1" x14ac:dyDescent="0.2">
      <c r="A95" s="75"/>
      <c r="B95" s="75"/>
      <c r="C95" s="75"/>
      <c r="D95" s="75"/>
      <c r="E95" s="75"/>
      <c r="F95" s="75"/>
      <c r="G95" s="85"/>
      <c r="H95" s="75"/>
      <c r="I95" s="75"/>
      <c r="J95" s="75"/>
      <c r="K95" s="75"/>
    </row>
    <row r="96" spans="1:11" ht="12.75" customHeight="1" x14ac:dyDescent="0.2">
      <c r="A96" s="75"/>
      <c r="B96" s="75"/>
      <c r="C96" s="75"/>
      <c r="D96" s="75"/>
      <c r="E96" s="75"/>
      <c r="F96" s="75"/>
      <c r="G96" s="85"/>
      <c r="H96" s="75"/>
      <c r="I96" s="75"/>
      <c r="J96" s="75"/>
      <c r="K96" s="75"/>
    </row>
    <row r="97" spans="1:11" ht="12.75" customHeight="1" x14ac:dyDescent="0.2">
      <c r="A97" s="75"/>
      <c r="B97" s="75"/>
      <c r="C97" s="75"/>
      <c r="D97" s="75"/>
      <c r="E97" s="75"/>
      <c r="F97" s="75"/>
      <c r="G97" s="85"/>
      <c r="H97" s="75"/>
      <c r="I97" s="75"/>
      <c r="J97" s="75"/>
      <c r="K97" s="75"/>
    </row>
    <row r="98" spans="1:11" ht="12.75" customHeight="1" x14ac:dyDescent="0.2">
      <c r="A98" s="75"/>
      <c r="B98" s="75"/>
      <c r="C98" s="75"/>
      <c r="D98" s="75"/>
      <c r="E98" s="75"/>
      <c r="F98" s="75"/>
      <c r="G98" s="85"/>
      <c r="H98" s="75"/>
      <c r="I98" s="75"/>
      <c r="J98" s="75"/>
      <c r="K98" s="75"/>
    </row>
    <row r="99" spans="1:11" ht="12.75" customHeight="1" x14ac:dyDescent="0.2">
      <c r="A99" s="75"/>
      <c r="B99" s="75"/>
      <c r="C99" s="75"/>
      <c r="D99" s="75"/>
      <c r="E99" s="75"/>
      <c r="F99" s="75"/>
      <c r="G99" s="85"/>
      <c r="H99" s="75"/>
      <c r="I99" s="75"/>
      <c r="J99" s="75"/>
      <c r="K99" s="75"/>
    </row>
    <row r="100" spans="1:11" ht="12.75" customHeight="1" x14ac:dyDescent="0.2">
      <c r="A100" s="75"/>
      <c r="B100" s="75"/>
      <c r="C100" s="75"/>
      <c r="D100" s="75"/>
      <c r="E100" s="75"/>
      <c r="F100" s="75"/>
      <c r="G100" s="85"/>
      <c r="H100" s="75"/>
      <c r="I100" s="75"/>
      <c r="J100" s="75"/>
      <c r="K100" s="75"/>
    </row>
  </sheetData>
  <mergeCells count="3">
    <mergeCell ref="B3:D3"/>
    <mergeCell ref="A17:D17"/>
    <mergeCell ref="A1:B1"/>
  </mergeCells>
  <dataValidations xWindow="758" yWindow="343" count="2">
    <dataValidation type="list" allowBlank="1" showInputMessage="1" showErrorMessage="1" prompt=" - " sqref="C1" xr:uid="{00000000-0002-0000-0200-000000000000}">
      <formula1>$G$1:$G$24</formula1>
    </dataValidation>
    <dataValidation type="decimal" allowBlank="1" showInputMessage="1" showErrorMessage="1" prompt=" - " sqref="C10:C14" xr:uid="{00000000-0002-0000-0200-000001000000}">
      <formula1>0</formula1>
      <formula2>20000000</formula2>
    </dataValidation>
  </dataValidation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43"/>
  <sheetViews>
    <sheetView topLeftCell="A29" workbookViewId="0">
      <selection activeCell="I58" sqref="I58"/>
    </sheetView>
  </sheetViews>
  <sheetFormatPr defaultColWidth="14.42578125" defaultRowHeight="15" customHeight="1" x14ac:dyDescent="0.2"/>
  <cols>
    <col min="1" max="1" width="5.7109375" customWidth="1"/>
    <col min="2" max="2" width="55.42578125" customWidth="1"/>
    <col min="3" max="9" width="11.7109375" customWidth="1"/>
    <col min="10" max="10" width="63.5703125" customWidth="1"/>
    <col min="11" max="11" width="13.140625" customWidth="1"/>
    <col min="12" max="12" width="30.140625" customWidth="1"/>
    <col min="13" max="13" width="6.7109375" customWidth="1"/>
    <col min="14" max="14" width="22.85546875" customWidth="1"/>
    <col min="15" max="15" width="4" customWidth="1"/>
    <col min="16" max="16" width="22.85546875" customWidth="1"/>
    <col min="17" max="17" width="4" customWidth="1"/>
    <col min="18" max="18" width="22.85546875" customWidth="1"/>
    <col min="19" max="19" width="4.140625" customWidth="1"/>
    <col min="20" max="20" width="22.85546875" customWidth="1"/>
    <col min="21" max="21" width="4.140625" customWidth="1"/>
    <col min="22" max="26" width="11.42578125" customWidth="1"/>
  </cols>
  <sheetData>
    <row r="1" spans="1:26" ht="15.75" customHeight="1" x14ac:dyDescent="0.25">
      <c r="A1" s="281" t="s">
        <v>368</v>
      </c>
      <c r="B1" s="282"/>
      <c r="C1" s="282"/>
      <c r="D1" s="282"/>
      <c r="E1" s="282"/>
      <c r="F1" s="282"/>
      <c r="G1" s="282"/>
      <c r="H1" s="282"/>
      <c r="I1" s="278"/>
      <c r="J1" s="86"/>
      <c r="K1" s="86"/>
      <c r="L1" s="86"/>
      <c r="M1" s="86"/>
      <c r="N1" s="86"/>
      <c r="O1" s="86"/>
      <c r="P1" s="86"/>
      <c r="Q1" s="86"/>
      <c r="R1" s="86"/>
      <c r="S1" s="86"/>
      <c r="T1" s="86"/>
      <c r="U1" s="86"/>
      <c r="V1" s="86"/>
      <c r="W1" s="86"/>
      <c r="X1" s="86"/>
      <c r="Y1" s="86"/>
      <c r="Z1" s="86"/>
    </row>
    <row r="2" spans="1:26" ht="7.5" customHeight="1" x14ac:dyDescent="0.2">
      <c r="A2" s="43"/>
      <c r="B2" s="43"/>
      <c r="C2" s="43"/>
      <c r="D2" s="43"/>
      <c r="E2" s="43"/>
      <c r="F2" s="43"/>
      <c r="G2" s="43"/>
      <c r="H2" s="43"/>
      <c r="I2" s="43"/>
      <c r="J2" s="86"/>
      <c r="K2" s="86"/>
      <c r="L2" s="86"/>
      <c r="M2" s="86"/>
      <c r="N2" s="86"/>
      <c r="O2" s="86"/>
      <c r="P2" s="86"/>
      <c r="Q2" s="86"/>
      <c r="R2" s="86"/>
      <c r="S2" s="86"/>
      <c r="T2" s="86"/>
      <c r="U2" s="86"/>
      <c r="V2" s="86"/>
      <c r="W2" s="86"/>
      <c r="X2" s="86"/>
      <c r="Y2" s="86"/>
      <c r="Z2" s="86"/>
    </row>
    <row r="3" spans="1:26" ht="25.5" customHeight="1" x14ac:dyDescent="0.2">
      <c r="A3" s="51"/>
      <c r="B3" s="87" t="s">
        <v>100</v>
      </c>
      <c r="C3" s="301" t="str">
        <f t="array" ref="C3">INDEX(Adr!B2:B103,Doklady!B102)</f>
        <v>Slovenský zväz psích záprahov</v>
      </c>
      <c r="D3" s="282"/>
      <c r="E3" s="282"/>
      <c r="F3" s="278"/>
      <c r="G3" s="88"/>
      <c r="H3" s="88"/>
      <c r="I3" s="89" t="str">
        <f>Doklady!I100</f>
        <v>V4</v>
      </c>
      <c r="J3" s="90"/>
      <c r="K3" s="90"/>
      <c r="L3" s="90"/>
      <c r="M3" s="90"/>
      <c r="N3" s="90"/>
      <c r="O3" s="90"/>
      <c r="P3" s="90"/>
      <c r="Q3" s="90"/>
      <c r="R3" s="90"/>
      <c r="S3" s="90"/>
      <c r="T3" s="90"/>
      <c r="U3" s="90"/>
      <c r="V3" s="90"/>
      <c r="W3" s="90"/>
      <c r="X3" s="90"/>
      <c r="Y3" s="90"/>
      <c r="Z3" s="90"/>
    </row>
    <row r="4" spans="1:26" ht="12.75" customHeight="1" x14ac:dyDescent="0.2">
      <c r="A4" s="51"/>
      <c r="B4" s="76" t="s">
        <v>352</v>
      </c>
      <c r="C4" s="91" t="str">
        <f t="array" ref="C4">INDEX(Adr!A2:A154,Doklady!B102)</f>
        <v>37818058</v>
      </c>
      <c r="D4" s="51"/>
      <c r="E4" s="51"/>
      <c r="F4" s="51"/>
      <c r="G4" s="51"/>
      <c r="H4" s="51"/>
      <c r="I4" s="89">
        <f>Doklady!I101</f>
        <v>45316</v>
      </c>
      <c r="J4" s="90"/>
      <c r="K4" s="90"/>
      <c r="L4" s="90"/>
      <c r="M4" s="90"/>
      <c r="N4" s="90"/>
      <c r="O4" s="90"/>
      <c r="P4" s="90"/>
      <c r="Q4" s="90"/>
      <c r="R4" s="90"/>
      <c r="S4" s="90"/>
      <c r="T4" s="90"/>
      <c r="U4" s="90"/>
      <c r="V4" s="90"/>
      <c r="W4" s="90"/>
      <c r="X4" s="90"/>
      <c r="Y4" s="90"/>
      <c r="Z4" s="90"/>
    </row>
    <row r="5" spans="1:26" ht="12.75" customHeight="1" x14ac:dyDescent="0.2">
      <c r="A5" s="51"/>
      <c r="B5" s="76" t="s">
        <v>369</v>
      </c>
      <c r="C5" s="51" t="str">
        <f t="array" ref="C5">INDEX(Adr!C2:C154,Doklady!B102)</f>
        <v>občianske združenie</v>
      </c>
      <c r="D5" s="51"/>
      <c r="E5" s="51"/>
      <c r="F5" s="51"/>
      <c r="G5" s="51"/>
      <c r="H5" s="51"/>
      <c r="I5" s="51"/>
      <c r="J5" s="90"/>
      <c r="K5" s="90"/>
      <c r="L5" s="90"/>
      <c r="M5" s="90"/>
      <c r="N5" s="90"/>
      <c r="O5" s="90"/>
      <c r="P5" s="90"/>
      <c r="Q5" s="90"/>
      <c r="R5" s="90"/>
      <c r="S5" s="90"/>
      <c r="T5" s="90"/>
      <c r="U5" s="90"/>
      <c r="V5" s="90"/>
      <c r="W5" s="90"/>
      <c r="X5" s="90"/>
      <c r="Y5" s="90"/>
      <c r="Z5" s="90"/>
    </row>
    <row r="6" spans="1:26" ht="12.75" customHeight="1" x14ac:dyDescent="0.2">
      <c r="A6" s="51"/>
      <c r="B6" s="76" t="s">
        <v>353</v>
      </c>
      <c r="C6" s="51" t="str">
        <f t="array" ref="C6">INDEX(Adr!D2:D154,Doklady!B102)&amp;", "&amp;INDEX(Adr!E2:E154,Doklady!B102)&amp;", "&amp;INDEX(Adr!F2:F154,Doklady!B102)</f>
        <v>M.R.Štefánika 217, Vranov nad Topľou, 093 01</v>
      </c>
      <c r="D6" s="51"/>
      <c r="E6" s="51"/>
      <c r="F6" s="51"/>
      <c r="G6" s="51"/>
      <c r="H6" s="51"/>
      <c r="I6" s="51"/>
      <c r="J6" s="90"/>
      <c r="K6" s="90"/>
      <c r="L6" s="90"/>
      <c r="M6" s="90"/>
      <c r="N6" s="90"/>
      <c r="O6" s="90"/>
      <c r="P6" s="90"/>
      <c r="Q6" s="90"/>
      <c r="R6" s="90"/>
      <c r="S6" s="90"/>
      <c r="T6" s="90"/>
      <c r="U6" s="90"/>
      <c r="V6" s="90"/>
      <c r="W6" s="90"/>
      <c r="X6" s="90"/>
      <c r="Y6" s="90"/>
      <c r="Z6" s="90"/>
    </row>
    <row r="7" spans="1:26" ht="12.75" hidden="1" customHeight="1" x14ac:dyDescent="0.2">
      <c r="A7" s="51"/>
      <c r="B7" s="76"/>
      <c r="C7" s="51"/>
      <c r="D7" s="51"/>
      <c r="E7" s="51"/>
      <c r="F7" s="51"/>
      <c r="G7" s="51"/>
      <c r="H7" s="51"/>
      <c r="I7" s="51"/>
      <c r="J7" s="90"/>
      <c r="K7" s="90"/>
      <c r="L7" s="90"/>
      <c r="M7" s="90"/>
      <c r="N7" s="90"/>
      <c r="O7" s="90"/>
      <c r="P7" s="90"/>
      <c r="Q7" s="90"/>
      <c r="R7" s="90"/>
      <c r="S7" s="90"/>
      <c r="T7" s="90"/>
      <c r="U7" s="90"/>
      <c r="V7" s="90"/>
      <c r="W7" s="90"/>
      <c r="X7" s="90"/>
      <c r="Y7" s="90"/>
      <c r="Z7" s="90"/>
    </row>
    <row r="8" spans="1:26" ht="6" customHeight="1" x14ac:dyDescent="0.2">
      <c r="A8" s="51"/>
      <c r="B8" s="76"/>
      <c r="C8" s="51"/>
      <c r="D8" s="51"/>
      <c r="E8" s="51"/>
      <c r="F8" s="51"/>
      <c r="G8" s="51"/>
      <c r="H8" s="51"/>
      <c r="I8" s="51"/>
      <c r="J8" s="90"/>
      <c r="K8" s="90"/>
      <c r="L8" s="90"/>
      <c r="M8" s="90"/>
      <c r="N8" s="90"/>
      <c r="O8" s="90"/>
      <c r="P8" s="90"/>
      <c r="Q8" s="90"/>
      <c r="R8" s="90"/>
      <c r="S8" s="90"/>
      <c r="T8" s="90"/>
      <c r="U8" s="90"/>
      <c r="V8" s="90"/>
      <c r="W8" s="90"/>
      <c r="X8" s="90"/>
      <c r="Y8" s="90"/>
      <c r="Z8" s="90"/>
    </row>
    <row r="9" spans="1:26" ht="54.75" customHeight="1" x14ac:dyDescent="0.2">
      <c r="A9" s="77" t="s">
        <v>354</v>
      </c>
      <c r="B9" s="77" t="s">
        <v>370</v>
      </c>
      <c r="C9" s="92" t="s">
        <v>371</v>
      </c>
      <c r="D9" s="92" t="s">
        <v>372</v>
      </c>
      <c r="E9" s="302" t="s">
        <v>373</v>
      </c>
      <c r="F9" s="303"/>
      <c r="G9" s="93"/>
      <c r="H9" s="93"/>
      <c r="I9" s="93"/>
      <c r="J9" s="43"/>
      <c r="K9" s="86"/>
      <c r="L9" s="94"/>
      <c r="M9" s="94"/>
      <c r="N9" s="94"/>
      <c r="O9" s="94"/>
      <c r="P9" s="94"/>
      <c r="Q9" s="94"/>
      <c r="R9" s="94"/>
      <c r="S9" s="94"/>
      <c r="T9" s="86"/>
      <c r="U9" s="86"/>
      <c r="V9" s="86"/>
      <c r="W9" s="86"/>
      <c r="X9" s="86"/>
      <c r="Y9" s="86"/>
      <c r="Z9" s="86"/>
    </row>
    <row r="10" spans="1:26" ht="18" customHeight="1" x14ac:dyDescent="0.25">
      <c r="A10" s="95" t="s">
        <v>356</v>
      </c>
      <c r="B10" s="96" t="s">
        <v>357</v>
      </c>
      <c r="C10" s="97">
        <f>SUMIF(FP!J:J,Doklady!$B$1&amp;A10,FP!D:D)</f>
        <v>0</v>
      </c>
      <c r="D10" s="97">
        <f>C10-E10</f>
        <v>0</v>
      </c>
      <c r="E10" s="298">
        <f>SUMIF(K:K,A10,I:I)</f>
        <v>0</v>
      </c>
      <c r="F10" s="299"/>
      <c r="G10" s="93"/>
      <c r="H10" s="93"/>
      <c r="I10" s="93"/>
      <c r="J10" s="86"/>
      <c r="K10" s="86"/>
      <c r="L10" s="98" t="s">
        <v>374</v>
      </c>
      <c r="M10" s="94"/>
      <c r="N10" s="94"/>
      <c r="O10" s="94"/>
      <c r="P10" s="94"/>
      <c r="Q10" s="94"/>
      <c r="R10" s="94"/>
      <c r="S10" s="94"/>
      <c r="T10" s="86"/>
      <c r="U10" s="86"/>
      <c r="V10" s="86"/>
      <c r="W10" s="86"/>
      <c r="X10" s="86"/>
      <c r="Y10" s="86"/>
      <c r="Z10" s="86"/>
    </row>
    <row r="11" spans="1:26" ht="18" customHeight="1" x14ac:dyDescent="0.25">
      <c r="A11" s="95" t="s">
        <v>358</v>
      </c>
      <c r="B11" s="96" t="s">
        <v>359</v>
      </c>
      <c r="C11" s="97">
        <f>SUMIF(FP!J:J,Doklady!$B$1&amp;A11,FP!D:D)</f>
        <v>49415</v>
      </c>
      <c r="D11" s="97">
        <f>+C11-E11</f>
        <v>49312.439999999995</v>
      </c>
      <c r="E11" s="305">
        <f>+I39-I42+I44-I47</f>
        <v>102.56000000000495</v>
      </c>
      <c r="F11" s="299"/>
      <c r="G11" s="93"/>
      <c r="H11" s="93"/>
      <c r="I11" s="93"/>
      <c r="J11" s="99"/>
      <c r="K11" s="86"/>
      <c r="L11" s="100" t="str">
        <f t="shared" ref="L11:L12" si="0">L41</f>
        <v>a - psie záprahy - bežné transfery</v>
      </c>
      <c r="M11" s="94"/>
      <c r="N11" s="94"/>
      <c r="O11" s="94"/>
      <c r="P11" s="94"/>
      <c r="Q11" s="94"/>
      <c r="R11" s="94"/>
      <c r="S11" s="94"/>
      <c r="T11" s="86"/>
      <c r="U11" s="86"/>
      <c r="V11" s="86"/>
      <c r="W11" s="86"/>
      <c r="X11" s="86"/>
      <c r="Y11" s="86"/>
      <c r="Z11" s="86"/>
    </row>
    <row r="12" spans="1:26" ht="18" customHeight="1" x14ac:dyDescent="0.25">
      <c r="A12" s="95" t="s">
        <v>360</v>
      </c>
      <c r="B12" s="96" t="s">
        <v>361</v>
      </c>
      <c r="C12" s="97">
        <f>SUMIF(FP!J:J,Doklady!$B$1&amp;A12,FP!D:D)</f>
        <v>55000</v>
      </c>
      <c r="D12" s="97">
        <f t="shared" ref="D12:D14" si="1">C12-E12</f>
        <v>54847.68</v>
      </c>
      <c r="E12" s="298">
        <f t="shared" ref="E12:E14" si="2">SUMIF(K:K,A12,I:I)</f>
        <v>152.3199999999988</v>
      </c>
      <c r="F12" s="299"/>
      <c r="G12" s="93"/>
      <c r="H12" s="93"/>
      <c r="I12" s="93"/>
      <c r="J12" s="101"/>
      <c r="K12" s="86"/>
      <c r="L12" s="100" t="str">
        <f t="shared" si="0"/>
        <v>a - psie záprahy - kapitálové transfery</v>
      </c>
      <c r="M12" s="86"/>
      <c r="N12" s="94"/>
      <c r="O12" s="94"/>
      <c r="P12" s="94"/>
      <c r="Q12" s="94"/>
      <c r="R12" s="94"/>
      <c r="S12" s="94"/>
      <c r="T12" s="86"/>
      <c r="U12" s="86"/>
      <c r="V12" s="86"/>
      <c r="W12" s="86"/>
      <c r="X12" s="86"/>
      <c r="Y12" s="86"/>
      <c r="Z12" s="86"/>
    </row>
    <row r="13" spans="1:26" ht="18" customHeight="1" x14ac:dyDescent="0.25">
      <c r="A13" s="95" t="s">
        <v>362</v>
      </c>
      <c r="B13" s="96" t="s">
        <v>363</v>
      </c>
      <c r="C13" s="97">
        <f>SUMIF(FP!J:J,Doklady!$B$1&amp;A13,FP!D:D)</f>
        <v>0</v>
      </c>
      <c r="D13" s="97">
        <f t="shared" si="1"/>
        <v>0</v>
      </c>
      <c r="E13" s="298">
        <f t="shared" si="2"/>
        <v>0</v>
      </c>
      <c r="F13" s="299"/>
      <c r="G13" s="93"/>
      <c r="H13" s="93"/>
      <c r="I13" s="93"/>
      <c r="J13" s="43"/>
      <c r="K13" s="86"/>
      <c r="L13" s="100">
        <f t="shared" ref="L13:L14" si="3">L46</f>
        <v>2</v>
      </c>
      <c r="M13" s="86"/>
      <c r="N13" s="94"/>
      <c r="O13" s="94"/>
      <c r="P13" s="94"/>
      <c r="Q13" s="94"/>
      <c r="R13" s="94"/>
      <c r="S13" s="94"/>
      <c r="T13" s="86"/>
      <c r="U13" s="86"/>
      <c r="V13" s="86"/>
      <c r="W13" s="86"/>
      <c r="X13" s="86"/>
      <c r="Y13" s="86"/>
      <c r="Z13" s="86"/>
    </row>
    <row r="14" spans="1:26" ht="18.75" customHeight="1" x14ac:dyDescent="0.25">
      <c r="A14" s="95" t="s">
        <v>364</v>
      </c>
      <c r="B14" s="96" t="s">
        <v>365</v>
      </c>
      <c r="C14" s="97">
        <f>SUMIF(FP!J:J,Doklady!$B$1&amp;A14,FP!D:D)</f>
        <v>0</v>
      </c>
      <c r="D14" s="97">
        <f t="shared" si="1"/>
        <v>0</v>
      </c>
      <c r="E14" s="306">
        <f t="shared" si="2"/>
        <v>0</v>
      </c>
      <c r="F14" s="307"/>
      <c r="G14" s="93"/>
      <c r="H14" s="93"/>
      <c r="I14" s="93"/>
      <c r="J14" s="43"/>
      <c r="K14" s="86"/>
      <c r="L14" s="100" t="str">
        <f t="shared" si="3"/>
        <v>2</v>
      </c>
      <c r="M14" s="86"/>
      <c r="N14" s="94"/>
      <c r="O14" s="94"/>
      <c r="P14" s="94"/>
      <c r="Q14" s="94"/>
      <c r="R14" s="94"/>
      <c r="S14" s="94"/>
      <c r="T14" s="86"/>
      <c r="U14" s="86"/>
      <c r="V14" s="86"/>
      <c r="W14" s="86"/>
      <c r="X14" s="86"/>
      <c r="Y14" s="86"/>
      <c r="Z14" s="86"/>
    </row>
    <row r="15" spans="1:26" ht="5.25" customHeight="1" x14ac:dyDescent="0.2">
      <c r="A15" s="43"/>
      <c r="B15" s="43"/>
      <c r="C15" s="93"/>
      <c r="D15" s="93"/>
      <c r="E15" s="93"/>
      <c r="F15" s="93"/>
      <c r="G15" s="93"/>
      <c r="H15" s="93"/>
      <c r="I15" s="51"/>
      <c r="J15" s="86"/>
      <c r="K15" s="86"/>
      <c r="L15" s="86"/>
      <c r="M15" s="86"/>
      <c r="N15" s="86"/>
      <c r="O15" s="86"/>
      <c r="P15" s="86"/>
      <c r="Q15" s="86"/>
      <c r="R15" s="86"/>
      <c r="S15" s="86"/>
      <c r="T15" s="86"/>
      <c r="U15" s="86"/>
      <c r="V15" s="86"/>
      <c r="W15" s="86"/>
      <c r="X15" s="86"/>
      <c r="Y15" s="86"/>
      <c r="Z15" s="86"/>
    </row>
    <row r="16" spans="1:26" ht="12.75" customHeight="1" x14ac:dyDescent="0.2">
      <c r="A16" s="102" t="s">
        <v>375</v>
      </c>
      <c r="B16" s="311" t="s">
        <v>376</v>
      </c>
      <c r="C16" s="284"/>
      <c r="D16" s="284"/>
      <c r="E16" s="284"/>
      <c r="F16" s="284"/>
      <c r="G16" s="284"/>
      <c r="H16" s="285"/>
      <c r="I16" s="103" t="s">
        <v>377</v>
      </c>
      <c r="J16" s="90"/>
      <c r="K16" s="90"/>
      <c r="L16" s="90"/>
      <c r="M16" s="90"/>
      <c r="N16" s="90"/>
      <c r="O16" s="90"/>
      <c r="P16" s="90"/>
      <c r="Q16" s="90"/>
      <c r="R16" s="90"/>
      <c r="S16" s="90"/>
      <c r="T16" s="90"/>
      <c r="U16" s="90"/>
      <c r="V16" s="90"/>
      <c r="W16" s="90"/>
      <c r="X16" s="90"/>
      <c r="Y16" s="90"/>
      <c r="Z16" s="90"/>
    </row>
    <row r="17" spans="1:26" ht="11.25" customHeight="1" x14ac:dyDescent="0.2">
      <c r="A17" s="104" t="s">
        <v>378</v>
      </c>
      <c r="B17" s="308" t="s">
        <v>379</v>
      </c>
      <c r="C17" s="284"/>
      <c r="D17" s="284"/>
      <c r="E17" s="284"/>
      <c r="F17" s="284"/>
      <c r="G17" s="284"/>
      <c r="H17" s="285"/>
      <c r="I17" s="105">
        <f>SUMIF(FP!I:I,Doklady!$B$1&amp;A17,FP!D:D)</f>
        <v>49415</v>
      </c>
      <c r="J17" s="86"/>
      <c r="K17" s="86"/>
      <c r="L17" s="86"/>
      <c r="M17" s="86"/>
      <c r="N17" s="86"/>
      <c r="O17" s="86"/>
      <c r="P17" s="86"/>
      <c r="Q17" s="86"/>
      <c r="R17" s="86"/>
      <c r="S17" s="86"/>
      <c r="T17" s="106"/>
      <c r="U17" s="86"/>
      <c r="V17" s="86"/>
      <c r="W17" s="86"/>
      <c r="X17" s="86"/>
      <c r="Y17" s="86"/>
      <c r="Z17" s="86"/>
    </row>
    <row r="18" spans="1:26" ht="11.25" customHeight="1" x14ac:dyDescent="0.2">
      <c r="A18" s="107" t="s">
        <v>380</v>
      </c>
      <c r="B18" s="308" t="s">
        <v>381</v>
      </c>
      <c r="C18" s="284"/>
      <c r="D18" s="284"/>
      <c r="E18" s="284"/>
      <c r="F18" s="284"/>
      <c r="G18" s="284"/>
      <c r="H18" s="285"/>
      <c r="I18" s="105">
        <f>SUMIF(FP!I:I,Doklady!$B$1&amp;A18,FP!D:D)</f>
        <v>0</v>
      </c>
      <c r="J18" s="86"/>
      <c r="K18" s="86"/>
      <c r="L18" s="86"/>
      <c r="M18" s="86"/>
      <c r="N18" s="86"/>
      <c r="O18" s="86"/>
      <c r="P18" s="86"/>
      <c r="Q18" s="86"/>
      <c r="R18" s="86"/>
      <c r="S18" s="86"/>
      <c r="T18" s="86"/>
      <c r="U18" s="86"/>
      <c r="V18" s="86"/>
      <c r="W18" s="86"/>
      <c r="X18" s="86"/>
      <c r="Y18" s="86"/>
      <c r="Z18" s="86"/>
    </row>
    <row r="19" spans="1:26" ht="11.25" customHeight="1" x14ac:dyDescent="0.2">
      <c r="A19" s="104" t="s">
        <v>382</v>
      </c>
      <c r="B19" s="308" t="s">
        <v>383</v>
      </c>
      <c r="C19" s="284"/>
      <c r="D19" s="284"/>
      <c r="E19" s="284"/>
      <c r="F19" s="284"/>
      <c r="G19" s="284"/>
      <c r="H19" s="285"/>
      <c r="I19" s="105">
        <f>SUMIF(FP!I:I,Doklady!$B$1&amp;A19,FP!D:D)</f>
        <v>0</v>
      </c>
      <c r="J19" s="86"/>
      <c r="K19" s="86"/>
      <c r="L19" s="86"/>
      <c r="M19" s="86"/>
      <c r="N19" s="86"/>
      <c r="O19" s="86"/>
      <c r="P19" s="86"/>
      <c r="Q19" s="86"/>
      <c r="R19" s="86"/>
      <c r="S19" s="86"/>
      <c r="T19" s="86"/>
      <c r="U19" s="86"/>
      <c r="V19" s="86"/>
      <c r="W19" s="86"/>
      <c r="X19" s="86"/>
      <c r="Y19" s="86"/>
      <c r="Z19" s="86"/>
    </row>
    <row r="20" spans="1:26" ht="11.25" customHeight="1" x14ac:dyDescent="0.2">
      <c r="A20" s="107" t="s">
        <v>384</v>
      </c>
      <c r="B20" s="308" t="s">
        <v>385</v>
      </c>
      <c r="C20" s="284"/>
      <c r="D20" s="284"/>
      <c r="E20" s="284"/>
      <c r="F20" s="284"/>
      <c r="G20" s="284"/>
      <c r="H20" s="285"/>
      <c r="I20" s="105">
        <f>SUMIF(FP!I:I,Doklady!$B$1&amp;A20,FP!D:D)</f>
        <v>55000</v>
      </c>
      <c r="J20" s="86"/>
      <c r="K20" s="86"/>
      <c r="L20" s="86"/>
      <c r="M20" s="86"/>
      <c r="N20" s="86"/>
      <c r="O20" s="86"/>
      <c r="P20" s="86"/>
      <c r="Q20" s="86"/>
      <c r="R20" s="86"/>
      <c r="S20" s="86"/>
      <c r="T20" s="106"/>
      <c r="U20" s="86"/>
      <c r="V20" s="86"/>
      <c r="W20" s="86"/>
      <c r="X20" s="86"/>
      <c r="Y20" s="86"/>
      <c r="Z20" s="86"/>
    </row>
    <row r="21" spans="1:26" ht="11.25" customHeight="1" x14ac:dyDescent="0.2">
      <c r="A21" s="104" t="s">
        <v>386</v>
      </c>
      <c r="B21" s="308" t="s">
        <v>387</v>
      </c>
      <c r="C21" s="284"/>
      <c r="D21" s="284"/>
      <c r="E21" s="284"/>
      <c r="F21" s="284"/>
      <c r="G21" s="284"/>
      <c r="H21" s="285"/>
      <c r="I21" s="105">
        <f>SUMIF(FP!I:I,Doklady!$B$1&amp;A21,FP!D:D)</f>
        <v>0</v>
      </c>
      <c r="J21" s="86"/>
      <c r="K21" s="86"/>
      <c r="L21" s="86"/>
      <c r="M21" s="86"/>
      <c r="N21" s="86"/>
      <c r="O21" s="86"/>
      <c r="P21" s="86"/>
      <c r="Q21" s="86"/>
      <c r="R21" s="86"/>
      <c r="S21" s="86"/>
      <c r="T21" s="106"/>
      <c r="U21" s="86"/>
      <c r="V21" s="86"/>
      <c r="W21" s="86"/>
      <c r="X21" s="86"/>
      <c r="Y21" s="86"/>
      <c r="Z21" s="86"/>
    </row>
    <row r="22" spans="1:26" ht="11.25" customHeight="1" x14ac:dyDescent="0.2">
      <c r="A22" s="107" t="s">
        <v>388</v>
      </c>
      <c r="B22" s="304" t="s">
        <v>389</v>
      </c>
      <c r="C22" s="284"/>
      <c r="D22" s="284"/>
      <c r="E22" s="284"/>
      <c r="F22" s="284"/>
      <c r="G22" s="284"/>
      <c r="H22" s="285"/>
      <c r="I22" s="105">
        <f>SUMIF(FP!I:I,Doklady!$B$1&amp;A22,FP!D:D)</f>
        <v>0</v>
      </c>
      <c r="J22" s="86"/>
      <c r="K22" s="86"/>
      <c r="L22" s="86"/>
      <c r="M22" s="86"/>
      <c r="N22" s="86"/>
      <c r="O22" s="86"/>
      <c r="P22" s="86"/>
      <c r="Q22" s="86"/>
      <c r="R22" s="86"/>
      <c r="S22" s="86"/>
      <c r="T22" s="106"/>
      <c r="U22" s="86"/>
      <c r="V22" s="86"/>
      <c r="W22" s="86"/>
      <c r="X22" s="86"/>
      <c r="Y22" s="86"/>
      <c r="Z22" s="86"/>
    </row>
    <row r="23" spans="1:26" ht="11.25" customHeight="1" x14ac:dyDescent="0.2">
      <c r="A23" s="104" t="s">
        <v>390</v>
      </c>
      <c r="B23" s="308" t="s">
        <v>391</v>
      </c>
      <c r="C23" s="284"/>
      <c r="D23" s="284"/>
      <c r="E23" s="284"/>
      <c r="F23" s="284"/>
      <c r="G23" s="284"/>
      <c r="H23" s="285"/>
      <c r="I23" s="105">
        <f>SUMIF(FP!I:I,Doklady!$B$1&amp;A23,FP!D:D)</f>
        <v>0</v>
      </c>
      <c r="J23" s="86"/>
      <c r="K23" s="86"/>
      <c r="L23" s="86"/>
      <c r="M23" s="86"/>
      <c r="N23" s="86"/>
      <c r="O23" s="86"/>
      <c r="P23" s="86"/>
      <c r="Q23" s="86"/>
      <c r="R23" s="86"/>
      <c r="S23" s="86"/>
      <c r="T23" s="106"/>
      <c r="U23" s="86"/>
      <c r="V23" s="86"/>
      <c r="W23" s="86"/>
      <c r="X23" s="86"/>
      <c r="Y23" s="86"/>
      <c r="Z23" s="86"/>
    </row>
    <row r="24" spans="1:26" ht="11.25" customHeight="1" x14ac:dyDescent="0.2">
      <c r="A24" s="107" t="s">
        <v>392</v>
      </c>
      <c r="B24" s="308" t="s">
        <v>393</v>
      </c>
      <c r="C24" s="284"/>
      <c r="D24" s="284"/>
      <c r="E24" s="284"/>
      <c r="F24" s="284"/>
      <c r="G24" s="284"/>
      <c r="H24" s="285"/>
      <c r="I24" s="105">
        <f>SUMIF(FP!I:I,Doklady!$B$1&amp;A24,FP!D:D)</f>
        <v>0</v>
      </c>
      <c r="J24" s="86"/>
      <c r="K24" s="86"/>
      <c r="L24" s="86"/>
      <c r="M24" s="86"/>
      <c r="N24" s="86"/>
      <c r="O24" s="86"/>
      <c r="P24" s="86"/>
      <c r="Q24" s="86"/>
      <c r="R24" s="86"/>
      <c r="S24" s="86"/>
      <c r="T24" s="106"/>
      <c r="U24" s="86"/>
      <c r="V24" s="86"/>
      <c r="W24" s="86"/>
      <c r="X24" s="86"/>
      <c r="Y24" s="86"/>
      <c r="Z24" s="86"/>
    </row>
    <row r="25" spans="1:26" ht="11.25" customHeight="1" x14ac:dyDescent="0.2">
      <c r="A25" s="104" t="s">
        <v>394</v>
      </c>
      <c r="B25" s="309" t="s">
        <v>395</v>
      </c>
      <c r="C25" s="284"/>
      <c r="D25" s="284"/>
      <c r="E25" s="284"/>
      <c r="F25" s="284"/>
      <c r="G25" s="284"/>
      <c r="H25" s="285"/>
      <c r="I25" s="105">
        <f>SUMIF(FP!I:I,Doklady!$B$1&amp;A25,FP!D:D)</f>
        <v>0</v>
      </c>
      <c r="J25" s="86"/>
      <c r="K25" s="86"/>
      <c r="L25" s="86"/>
      <c r="M25" s="86"/>
      <c r="N25" s="86"/>
      <c r="O25" s="86"/>
      <c r="P25" s="86"/>
      <c r="Q25" s="86"/>
      <c r="R25" s="86"/>
      <c r="S25" s="86"/>
      <c r="T25" s="106"/>
      <c r="U25" s="86"/>
      <c r="V25" s="86"/>
      <c r="W25" s="86"/>
      <c r="X25" s="86"/>
      <c r="Y25" s="86"/>
      <c r="Z25" s="86"/>
    </row>
    <row r="26" spans="1:26" ht="11.25" customHeight="1" x14ac:dyDescent="0.2">
      <c r="A26" s="107" t="s">
        <v>396</v>
      </c>
      <c r="B26" s="308" t="s">
        <v>397</v>
      </c>
      <c r="C26" s="284"/>
      <c r="D26" s="284"/>
      <c r="E26" s="284"/>
      <c r="F26" s="284"/>
      <c r="G26" s="284"/>
      <c r="H26" s="285"/>
      <c r="I26" s="105">
        <f>SUMIF(FP!I:I,Doklady!$B$1&amp;A26,FP!D:D)</f>
        <v>0</v>
      </c>
      <c r="J26" s="86"/>
      <c r="K26" s="86"/>
      <c r="L26" s="86"/>
      <c r="M26" s="86"/>
      <c r="N26" s="86"/>
      <c r="O26" s="86"/>
      <c r="P26" s="86"/>
      <c r="Q26" s="86"/>
      <c r="R26" s="86"/>
      <c r="S26" s="86"/>
      <c r="T26" s="106"/>
      <c r="U26" s="86"/>
      <c r="V26" s="86"/>
      <c r="W26" s="86"/>
      <c r="X26" s="86"/>
      <c r="Y26" s="86"/>
      <c r="Z26" s="86"/>
    </row>
    <row r="27" spans="1:26" ht="11.25" customHeight="1" x14ac:dyDescent="0.2">
      <c r="A27" s="104" t="s">
        <v>398</v>
      </c>
      <c r="B27" s="308" t="s">
        <v>399</v>
      </c>
      <c r="C27" s="284"/>
      <c r="D27" s="284"/>
      <c r="E27" s="284"/>
      <c r="F27" s="284"/>
      <c r="G27" s="284"/>
      <c r="H27" s="285"/>
      <c r="I27" s="105">
        <f>SUMIF(FP!I:I,Doklady!$B$1&amp;A27,FP!D:D)</f>
        <v>0</v>
      </c>
      <c r="J27" s="86"/>
      <c r="K27" s="86"/>
      <c r="L27" s="86"/>
      <c r="M27" s="86"/>
      <c r="N27" s="86"/>
      <c r="O27" s="86"/>
      <c r="P27" s="86"/>
      <c r="Q27" s="86"/>
      <c r="R27" s="86"/>
      <c r="S27" s="86"/>
      <c r="T27" s="106"/>
      <c r="U27" s="86"/>
      <c r="V27" s="86"/>
      <c r="W27" s="86"/>
      <c r="X27" s="86"/>
      <c r="Y27" s="86"/>
      <c r="Z27" s="86"/>
    </row>
    <row r="28" spans="1:26" ht="11.25" customHeight="1" x14ac:dyDescent="0.2">
      <c r="A28" s="107" t="s">
        <v>400</v>
      </c>
      <c r="B28" s="308" t="s">
        <v>401</v>
      </c>
      <c r="C28" s="284"/>
      <c r="D28" s="284"/>
      <c r="E28" s="284"/>
      <c r="F28" s="284"/>
      <c r="G28" s="284"/>
      <c r="H28" s="285"/>
      <c r="I28" s="105">
        <f>SUMIF(FP!I:I,Doklady!$B$1&amp;A28,FP!D:D)</f>
        <v>0</v>
      </c>
      <c r="J28" s="86"/>
      <c r="K28" s="86"/>
      <c r="L28" s="86"/>
      <c r="M28" s="86"/>
      <c r="N28" s="86"/>
      <c r="O28" s="86"/>
      <c r="P28" s="86"/>
      <c r="Q28" s="86"/>
      <c r="R28" s="86"/>
      <c r="S28" s="86"/>
      <c r="T28" s="106"/>
      <c r="U28" s="86"/>
      <c r="V28" s="86"/>
      <c r="W28" s="86"/>
      <c r="X28" s="86"/>
      <c r="Y28" s="86"/>
      <c r="Z28" s="86"/>
    </row>
    <row r="29" spans="1:26" ht="11.25" customHeight="1" x14ac:dyDescent="0.2">
      <c r="A29" s="104" t="s">
        <v>402</v>
      </c>
      <c r="B29" s="308" t="s">
        <v>403</v>
      </c>
      <c r="C29" s="284"/>
      <c r="D29" s="284"/>
      <c r="E29" s="284"/>
      <c r="F29" s="284"/>
      <c r="G29" s="284"/>
      <c r="H29" s="285"/>
      <c r="I29" s="105">
        <f>SUMIF(FP!I:I,Doklady!$B$1&amp;A29,FP!D:D)</f>
        <v>0</v>
      </c>
      <c r="J29" s="86"/>
      <c r="K29" s="86"/>
      <c r="L29" s="86"/>
      <c r="M29" s="86"/>
      <c r="N29" s="86"/>
      <c r="O29" s="86"/>
      <c r="P29" s="86"/>
      <c r="Q29" s="86"/>
      <c r="R29" s="86"/>
      <c r="S29" s="86"/>
      <c r="T29" s="106"/>
      <c r="U29" s="86"/>
      <c r="V29" s="86"/>
      <c r="W29" s="86"/>
      <c r="X29" s="86"/>
      <c r="Y29" s="86"/>
      <c r="Z29" s="86"/>
    </row>
    <row r="30" spans="1:26" ht="11.25" hidden="1" customHeight="1" x14ac:dyDescent="0.2">
      <c r="A30" s="107" t="s">
        <v>404</v>
      </c>
      <c r="B30" s="308"/>
      <c r="C30" s="284"/>
      <c r="D30" s="284"/>
      <c r="E30" s="284"/>
      <c r="F30" s="284"/>
      <c r="G30" s="284"/>
      <c r="H30" s="285"/>
      <c r="I30" s="105">
        <f>SUMIF(FP!I:I,Doklady!$B$1&amp;A30,FP!D:D)</f>
        <v>0</v>
      </c>
      <c r="J30" s="86"/>
      <c r="K30" s="86"/>
      <c r="L30" s="86"/>
      <c r="M30" s="86"/>
      <c r="N30" s="86"/>
      <c r="O30" s="86"/>
      <c r="P30" s="86"/>
      <c r="Q30" s="86"/>
      <c r="R30" s="86"/>
      <c r="S30" s="86"/>
      <c r="T30" s="106"/>
      <c r="U30" s="86"/>
      <c r="V30" s="86"/>
      <c r="W30" s="86"/>
      <c r="X30" s="86"/>
      <c r="Y30" s="86"/>
      <c r="Z30" s="86"/>
    </row>
    <row r="31" spans="1:26" ht="11.25" hidden="1" customHeight="1" x14ac:dyDescent="0.2">
      <c r="A31" s="104" t="s">
        <v>405</v>
      </c>
      <c r="B31" s="308"/>
      <c r="C31" s="284"/>
      <c r="D31" s="284"/>
      <c r="E31" s="284"/>
      <c r="F31" s="284"/>
      <c r="G31" s="284"/>
      <c r="H31" s="285"/>
      <c r="I31" s="105">
        <f>SUMIF(FP!I:I,Doklady!$B$1&amp;A31,FP!D:D)</f>
        <v>0</v>
      </c>
      <c r="J31" s="86"/>
      <c r="K31" s="86"/>
      <c r="L31" s="86"/>
      <c r="M31" s="86"/>
      <c r="N31" s="86"/>
      <c r="O31" s="86"/>
      <c r="P31" s="86"/>
      <c r="Q31" s="86"/>
      <c r="R31" s="86"/>
      <c r="S31" s="86"/>
      <c r="T31" s="106"/>
      <c r="U31" s="86"/>
      <c r="V31" s="86"/>
      <c r="W31" s="86"/>
      <c r="X31" s="86"/>
      <c r="Y31" s="86"/>
      <c r="Z31" s="86"/>
    </row>
    <row r="32" spans="1:26" ht="11.25" hidden="1" customHeight="1" x14ac:dyDescent="0.2">
      <c r="A32" s="107" t="s">
        <v>406</v>
      </c>
      <c r="B32" s="310"/>
      <c r="C32" s="284"/>
      <c r="D32" s="284"/>
      <c r="E32" s="284"/>
      <c r="F32" s="284"/>
      <c r="G32" s="284"/>
      <c r="H32" s="285"/>
      <c r="I32" s="105">
        <f>SUMIF(FP!I:I,Doklady!$B$1&amp;A32,FP!D:D)</f>
        <v>0</v>
      </c>
      <c r="J32" s="86"/>
      <c r="K32" s="86"/>
      <c r="L32" s="86"/>
      <c r="M32" s="86"/>
      <c r="N32" s="86"/>
      <c r="O32" s="86"/>
      <c r="P32" s="86"/>
      <c r="Q32" s="86"/>
      <c r="R32" s="86"/>
      <c r="S32" s="86"/>
      <c r="T32" s="106"/>
      <c r="U32" s="86"/>
      <c r="V32" s="86"/>
      <c r="W32" s="86"/>
      <c r="X32" s="86"/>
      <c r="Y32" s="86"/>
      <c r="Z32" s="86"/>
    </row>
    <row r="33" spans="1:26" ht="11.25" hidden="1" customHeight="1" x14ac:dyDescent="0.2">
      <c r="A33" s="104" t="s">
        <v>407</v>
      </c>
      <c r="B33" s="310"/>
      <c r="C33" s="284"/>
      <c r="D33" s="284"/>
      <c r="E33" s="284"/>
      <c r="F33" s="284"/>
      <c r="G33" s="284"/>
      <c r="H33" s="285"/>
      <c r="I33" s="105">
        <f>SUMIF(FP!I:I,Doklady!$B$1&amp;A33,FP!D:D)</f>
        <v>0</v>
      </c>
      <c r="J33" s="86"/>
      <c r="K33" s="86"/>
      <c r="L33" s="86"/>
      <c r="M33" s="86"/>
      <c r="N33" s="86"/>
      <c r="O33" s="86"/>
      <c r="P33" s="86"/>
      <c r="Q33" s="86"/>
      <c r="R33" s="86"/>
      <c r="S33" s="86"/>
      <c r="T33" s="106"/>
      <c r="U33" s="86"/>
      <c r="V33" s="86"/>
      <c r="W33" s="86"/>
      <c r="X33" s="86"/>
      <c r="Y33" s="86"/>
      <c r="Z33" s="86"/>
    </row>
    <row r="34" spans="1:26" ht="11.25" hidden="1" customHeight="1" x14ac:dyDescent="0.2">
      <c r="A34" s="107" t="s">
        <v>408</v>
      </c>
      <c r="B34" s="304"/>
      <c r="C34" s="284"/>
      <c r="D34" s="284"/>
      <c r="E34" s="284"/>
      <c r="F34" s="284"/>
      <c r="G34" s="284"/>
      <c r="H34" s="285"/>
      <c r="I34" s="105">
        <f>SUMIF(FP!I:I,Doklady!$B$1&amp;A34,FP!D:D)</f>
        <v>0</v>
      </c>
      <c r="J34" s="43"/>
      <c r="K34" s="43"/>
      <c r="L34" s="86"/>
      <c r="M34" s="86"/>
      <c r="N34" s="86"/>
      <c r="O34" s="86"/>
      <c r="P34" s="86"/>
      <c r="Q34" s="86"/>
      <c r="R34" s="86"/>
      <c r="S34" s="86"/>
      <c r="T34" s="86"/>
      <c r="U34" s="86"/>
      <c r="V34" s="86"/>
      <c r="W34" s="86"/>
      <c r="X34" s="86"/>
      <c r="Y34" s="86"/>
      <c r="Z34" s="86"/>
    </row>
    <row r="35" spans="1:26" ht="11.25" customHeight="1" x14ac:dyDescent="0.2">
      <c r="A35" s="43"/>
      <c r="B35" s="43"/>
      <c r="C35" s="93"/>
      <c r="D35" s="93"/>
      <c r="E35" s="93"/>
      <c r="F35" s="93"/>
      <c r="G35" s="93"/>
      <c r="H35" s="93"/>
      <c r="I35" s="93"/>
      <c r="J35" s="86"/>
      <c r="K35" s="86"/>
      <c r="L35" s="86"/>
      <c r="M35" s="86"/>
      <c r="N35" s="86"/>
      <c r="O35" s="86"/>
      <c r="P35" s="86"/>
      <c r="Q35" s="86"/>
      <c r="R35" s="86"/>
      <c r="S35" s="86"/>
      <c r="T35" s="86"/>
      <c r="U35" s="86"/>
      <c r="V35" s="86"/>
      <c r="W35" s="86"/>
      <c r="X35" s="86"/>
      <c r="Y35" s="86"/>
      <c r="Z35" s="86"/>
    </row>
    <row r="36" spans="1:26" ht="12.75" customHeight="1" x14ac:dyDescent="0.2">
      <c r="A36" s="108" t="s">
        <v>409</v>
      </c>
      <c r="B36" s="108"/>
      <c r="C36" s="109">
        <v>1</v>
      </c>
      <c r="D36" s="109">
        <v>2</v>
      </c>
      <c r="E36" s="109">
        <v>3</v>
      </c>
      <c r="F36" s="109">
        <v>4</v>
      </c>
      <c r="G36" s="109">
        <v>5</v>
      </c>
      <c r="H36" s="109">
        <v>5</v>
      </c>
      <c r="I36" s="110"/>
      <c r="J36" s="86"/>
      <c r="K36" s="86"/>
      <c r="L36" s="86"/>
      <c r="M36" s="86"/>
      <c r="N36" s="86"/>
      <c r="O36" s="86"/>
      <c r="P36" s="86"/>
      <c r="Q36" s="86"/>
      <c r="R36" s="86"/>
      <c r="S36" s="86"/>
      <c r="T36" s="86"/>
      <c r="U36" s="86"/>
      <c r="V36" s="86"/>
      <c r="W36" s="86"/>
      <c r="X36" s="86"/>
      <c r="Y36" s="86"/>
      <c r="Z36" s="86"/>
    </row>
    <row r="37" spans="1:26" ht="3.75" customHeight="1" x14ac:dyDescent="0.2">
      <c r="A37" s="43"/>
      <c r="B37" s="43"/>
      <c r="C37" s="93"/>
      <c r="D37" s="93"/>
      <c r="E37" s="93"/>
      <c r="F37" s="93"/>
      <c r="G37" s="93"/>
      <c r="H37" s="93"/>
      <c r="I37" s="93"/>
      <c r="J37" s="86"/>
      <c r="K37" s="86"/>
      <c r="L37" s="86"/>
      <c r="M37" s="86"/>
      <c r="N37" s="86"/>
      <c r="O37" s="86"/>
      <c r="P37" s="86"/>
      <c r="Q37" s="86"/>
      <c r="R37" s="86"/>
      <c r="S37" s="86"/>
      <c r="T37" s="86"/>
      <c r="U37" s="86"/>
      <c r="V37" s="86"/>
      <c r="W37" s="86"/>
      <c r="X37" s="86"/>
      <c r="Y37" s="86"/>
      <c r="Z37" s="86"/>
    </row>
    <row r="38" spans="1:26" ht="33.75" customHeight="1" x14ac:dyDescent="0.2">
      <c r="A38" s="77" t="s">
        <v>375</v>
      </c>
      <c r="B38" s="77" t="str">
        <f>"Šport "&amp;K40</f>
        <v>Šport psie záprahy</v>
      </c>
      <c r="C38" s="111" t="s">
        <v>410</v>
      </c>
      <c r="D38" s="111" t="s">
        <v>411</v>
      </c>
      <c r="E38" s="111" t="s">
        <v>412</v>
      </c>
      <c r="F38" s="111" t="s">
        <v>413</v>
      </c>
      <c r="G38" s="111" t="s">
        <v>414</v>
      </c>
      <c r="H38" s="111" t="s">
        <v>415</v>
      </c>
      <c r="I38" s="77" t="s">
        <v>366</v>
      </c>
      <c r="J38" s="86"/>
      <c r="K38" s="86"/>
      <c r="L38" s="86">
        <f>COUNTIF(FP!N:N,Doklady!B1&amp;"aB")</f>
        <v>1</v>
      </c>
      <c r="M38" s="86"/>
      <c r="N38" s="86"/>
      <c r="O38" s="86"/>
      <c r="P38" s="86"/>
      <c r="Q38" s="86"/>
      <c r="R38" s="86"/>
      <c r="S38" s="86"/>
      <c r="T38" s="86"/>
      <c r="U38" s="86"/>
      <c r="V38" s="86"/>
      <c r="W38" s="86"/>
      <c r="X38" s="86"/>
      <c r="Y38" s="86"/>
      <c r="Z38" s="86"/>
    </row>
    <row r="39" spans="1:26" ht="11.25" customHeight="1" x14ac:dyDescent="0.2">
      <c r="A39" s="104" t="s">
        <v>378</v>
      </c>
      <c r="B39" s="112" t="s">
        <v>416</v>
      </c>
      <c r="C39" s="113">
        <f>I39*0</f>
        <v>0</v>
      </c>
      <c r="D39" s="113">
        <f>I39*0</f>
        <v>0</v>
      </c>
      <c r="E39" s="113">
        <f>I39*0</f>
        <v>0</v>
      </c>
      <c r="F39" s="113">
        <f>+I39*0.2</f>
        <v>9883</v>
      </c>
      <c r="G39" s="113">
        <f>+MAX(I39-C39-D39-E39-F39-H39,0)</f>
        <v>39532</v>
      </c>
      <c r="H39" s="113">
        <f>+IFERROR(VLOOKUP(K40&amp;" - kapitálové transfery",B$53:C$90,2,0),0)</f>
        <v>0</v>
      </c>
      <c r="I39" s="105">
        <f>SUMIF(FP!K:K,K40,FP!D:D)</f>
        <v>49415</v>
      </c>
      <c r="J39" s="86"/>
      <c r="K39" s="86"/>
      <c r="L39" s="86">
        <f>COUNTIF(FP!N:N,Doklady!B1&amp;"aK")</f>
        <v>0</v>
      </c>
      <c r="M39" s="86"/>
      <c r="N39" s="86"/>
      <c r="O39" s="86"/>
      <c r="P39" s="86"/>
      <c r="Q39" s="86"/>
      <c r="R39" s="86"/>
      <c r="S39" s="86"/>
      <c r="T39" s="106"/>
      <c r="U39" s="86"/>
      <c r="V39" s="86"/>
      <c r="W39" s="86"/>
      <c r="X39" s="86"/>
      <c r="Y39" s="86"/>
      <c r="Z39" s="86"/>
    </row>
    <row r="40" spans="1:26" ht="11.25" customHeight="1" x14ac:dyDescent="0.2">
      <c r="A40" s="104" t="s">
        <v>378</v>
      </c>
      <c r="B40" s="112" t="s">
        <v>417</v>
      </c>
      <c r="C40" s="113">
        <f>DSUM(Doklady!A103:J9985,"GGG",Spolu!L40:M42)</f>
        <v>0</v>
      </c>
      <c r="D40" s="113">
        <f>DSUM(Doklady!A103:J9985,"GGG",Spolu!N40:O42)</f>
        <v>1590.7</v>
      </c>
      <c r="E40" s="113">
        <f>DSUM(Doklady!A103:J9985,"GGG",Spolu!P40:Q42)</f>
        <v>40780.06</v>
      </c>
      <c r="F40" s="113">
        <f>DSUM(Doklady!A103:J9985,"GGG",Spolu!R40:S42)</f>
        <v>6941.68</v>
      </c>
      <c r="G40" s="113">
        <f>DSUM(Doklady!A103:J9985,"GGG",Spolu!T40:U42)-H40</f>
        <v>0</v>
      </c>
      <c r="H40" s="113">
        <f>+IFERROR(VLOOKUP(K40&amp;" - kapitálové transfery",B$53:D$90,3,0),0)</f>
        <v>0</v>
      </c>
      <c r="I40" s="105">
        <f>+C40+D40+E40+F40+G40+H40</f>
        <v>49312.439999999995</v>
      </c>
      <c r="J40" s="114" t="str">
        <f t="shared" ref="J40:J42" si="4">+K45</f>
        <v>.</v>
      </c>
      <c r="K40" s="114" t="str">
        <f t="array" ref="K40">IF(L38&gt;0,INDEX(FP!K:K,Doklady!B2),".")</f>
        <v>psie záprahy</v>
      </c>
      <c r="L40" s="98" t="s">
        <v>374</v>
      </c>
      <c r="M40" s="98" t="s">
        <v>418</v>
      </c>
      <c r="N40" s="98" t="s">
        <v>374</v>
      </c>
      <c r="O40" s="98" t="s">
        <v>418</v>
      </c>
      <c r="P40" s="98" t="s">
        <v>374</v>
      </c>
      <c r="Q40" s="98" t="s">
        <v>418</v>
      </c>
      <c r="R40" s="98" t="s">
        <v>374</v>
      </c>
      <c r="S40" s="98" t="s">
        <v>418</v>
      </c>
      <c r="T40" s="98" t="s">
        <v>374</v>
      </c>
      <c r="U40" s="98" t="s">
        <v>418</v>
      </c>
      <c r="V40" s="86"/>
      <c r="W40" s="86"/>
      <c r="X40" s="86"/>
      <c r="Y40" s="86"/>
      <c r="Z40" s="86"/>
    </row>
    <row r="41" spans="1:26" ht="10.5" customHeight="1" x14ac:dyDescent="0.2">
      <c r="A41" s="104" t="s">
        <v>378</v>
      </c>
      <c r="B41" s="115" t="s">
        <v>419</v>
      </c>
      <c r="C41" s="113">
        <f t="shared" ref="C41:E41" si="5">MAX(C39-C40,0)</f>
        <v>0</v>
      </c>
      <c r="D41" s="113">
        <f t="shared" si="5"/>
        <v>0</v>
      </c>
      <c r="E41" s="113">
        <f t="shared" si="5"/>
        <v>0</v>
      </c>
      <c r="F41" s="113">
        <f>MIN(I39,MAX(-F39+F40,0))</f>
        <v>0</v>
      </c>
      <c r="G41" s="113">
        <f>MIN(J39,MAX(-G39+G40+MIN(F40-F39,0),0))</f>
        <v>0</v>
      </c>
      <c r="H41" s="113">
        <f>MAX(H39-H40,0)</f>
        <v>0</v>
      </c>
      <c r="I41" s="116">
        <f>+I39-I42</f>
        <v>102.56000000000495</v>
      </c>
      <c r="J41" s="117">
        <f t="shared" si="4"/>
        <v>0</v>
      </c>
      <c r="K41" s="117">
        <f t="shared" ref="K41:K42" si="6">+I41-H41</f>
        <v>102.56000000000495</v>
      </c>
      <c r="L41" s="100" t="str">
        <f t="array" ref="L41">IF(L38&gt;0,"a - "&amp;INDEX(FP!C:C,Doklady!B2),2)</f>
        <v>a - psie záprahy - bežné transfery</v>
      </c>
      <c r="M41" s="98">
        <v>1</v>
      </c>
      <c r="N41" s="100" t="str">
        <f t="shared" ref="N41:N42" si="7">+L41</f>
        <v>a - psie záprahy - bežné transfery</v>
      </c>
      <c r="O41" s="98">
        <v>2</v>
      </c>
      <c r="P41" s="100" t="str">
        <f t="shared" ref="P41:P42" si="8">+L41</f>
        <v>a - psie záprahy - bežné transfery</v>
      </c>
      <c r="Q41" s="98">
        <v>3</v>
      </c>
      <c r="R41" s="100" t="str">
        <f t="shared" ref="R41:R42" si="9">+L41</f>
        <v>a - psie záprahy - bežné transfery</v>
      </c>
      <c r="S41" s="98">
        <v>4</v>
      </c>
      <c r="T41" s="100" t="str">
        <f t="shared" ref="T41:T42" si="10">+L41</f>
        <v>a - psie záprahy - bežné transfery</v>
      </c>
      <c r="U41" s="98">
        <v>5</v>
      </c>
      <c r="V41" s="86"/>
      <c r="W41" s="86"/>
      <c r="X41" s="86"/>
      <c r="Y41" s="86"/>
      <c r="Z41" s="86"/>
    </row>
    <row r="42" spans="1:26" ht="10.5" customHeight="1" x14ac:dyDescent="0.2">
      <c r="A42" s="104" t="s">
        <v>378</v>
      </c>
      <c r="B42" s="112" t="s">
        <v>420</v>
      </c>
      <c r="C42" s="105">
        <f t="shared" ref="C42:E42" si="11">+C40</f>
        <v>0</v>
      </c>
      <c r="D42" s="118">
        <f t="shared" si="11"/>
        <v>1590.7</v>
      </c>
      <c r="E42" s="118">
        <f t="shared" si="11"/>
        <v>40780.06</v>
      </c>
      <c r="F42" s="118">
        <f>+MIN(F39:F40)</f>
        <v>6941.68</v>
      </c>
      <c r="G42" s="118">
        <f>+MIN(G39+MAX(F39-F40,0)-MAX(E40-E39,0)-MAX(D40-D39,0)-MAX(C40-C39,0),G40)</f>
        <v>0</v>
      </c>
      <c r="H42" s="118">
        <f>+MIN(H39:H40)</f>
        <v>0</v>
      </c>
      <c r="I42" s="105">
        <f>+C42+D42+E42+MIN(F39:F40)+G42+H42</f>
        <v>49312.439999999995</v>
      </c>
      <c r="J42" s="117">
        <f t="shared" si="4"/>
        <v>0</v>
      </c>
      <c r="K42" s="117">
        <f t="shared" si="6"/>
        <v>49312.439999999995</v>
      </c>
      <c r="L42" s="100" t="str">
        <f>+SUBSTITUTE(L41,"bežné","kapitálové")</f>
        <v>a - psie záprahy - kapitálové transfery</v>
      </c>
      <c r="M42" s="98">
        <v>1</v>
      </c>
      <c r="N42" s="100" t="str">
        <f t="shared" si="7"/>
        <v>a - psie záprahy - kapitálové transfery</v>
      </c>
      <c r="O42" s="98">
        <v>2</v>
      </c>
      <c r="P42" s="100" t="str">
        <f t="shared" si="8"/>
        <v>a - psie záprahy - kapitálové transfery</v>
      </c>
      <c r="Q42" s="98">
        <v>3</v>
      </c>
      <c r="R42" s="100" t="str">
        <f t="shared" si="9"/>
        <v>a - psie záprahy - kapitálové transfery</v>
      </c>
      <c r="S42" s="98">
        <v>4</v>
      </c>
      <c r="T42" s="100" t="str">
        <f t="shared" si="10"/>
        <v>a - psie záprahy - kapitálové transfery</v>
      </c>
      <c r="U42" s="98">
        <v>5</v>
      </c>
      <c r="V42" s="86"/>
      <c r="W42" s="86"/>
      <c r="X42" s="86"/>
      <c r="Y42" s="86"/>
      <c r="Z42" s="86"/>
    </row>
    <row r="43" spans="1:26" ht="33.75" customHeight="1" x14ac:dyDescent="0.2">
      <c r="A43" s="77" t="s">
        <v>375</v>
      </c>
      <c r="B43" s="77" t="str">
        <f t="array" ref="B43">IF(L38&gt;2,"Šport "&amp;INDEX(FP!K:K,Doklady!B2+2),"Šport "&amp;K45)</f>
        <v>Šport .</v>
      </c>
      <c r="C43" s="111" t="s">
        <v>421</v>
      </c>
      <c r="D43" s="111" t="s">
        <v>422</v>
      </c>
      <c r="E43" s="111" t="s">
        <v>423</v>
      </c>
      <c r="F43" s="111" t="s">
        <v>424</v>
      </c>
      <c r="G43" s="111" t="s">
        <v>414</v>
      </c>
      <c r="H43" s="111" t="s">
        <v>415</v>
      </c>
      <c r="I43" s="77" t="s">
        <v>366</v>
      </c>
      <c r="J43" s="86"/>
      <c r="K43" s="114"/>
      <c r="L43" s="86">
        <f>L38-1</f>
        <v>0</v>
      </c>
      <c r="M43" s="86"/>
      <c r="N43" s="86"/>
      <c r="O43" s="86"/>
      <c r="P43" s="86"/>
      <c r="Q43" s="86"/>
      <c r="R43" s="86"/>
      <c r="S43" s="86"/>
      <c r="T43" s="86"/>
      <c r="U43" s="86"/>
      <c r="V43" s="86"/>
      <c r="W43" s="86"/>
      <c r="X43" s="86"/>
      <c r="Y43" s="86"/>
      <c r="Z43" s="86"/>
    </row>
    <row r="44" spans="1:26" ht="11.25" customHeight="1" x14ac:dyDescent="0.2">
      <c r="A44" s="104" t="s">
        <v>378</v>
      </c>
      <c r="B44" s="112" t="s">
        <v>416</v>
      </c>
      <c r="C44" s="113">
        <f>I44*0</f>
        <v>0</v>
      </c>
      <c r="D44" s="113">
        <f>I44*0</f>
        <v>0</v>
      </c>
      <c r="E44" s="113">
        <f>I44*0</f>
        <v>0</v>
      </c>
      <c r="F44" s="113">
        <f>+I44*0.2</f>
        <v>0</v>
      </c>
      <c r="G44" s="113">
        <f>+MAX(I44-C44-D44-E44-F44-H44,0)</f>
        <v>0</v>
      </c>
      <c r="H44" s="113">
        <f>+IFERROR(VLOOKUP(K45&amp;" - kapitálové transfery",B$53:C$90,2,0),0)</f>
        <v>0</v>
      </c>
      <c r="I44" s="105">
        <f>SUMIF(FP!K:K,K45,FP!D:D)</f>
        <v>0</v>
      </c>
      <c r="J44" s="86"/>
      <c r="K44" s="114"/>
      <c r="L44" s="86"/>
      <c r="M44" s="86"/>
      <c r="N44" s="86"/>
      <c r="O44" s="86"/>
      <c r="P44" s="86"/>
      <c r="Q44" s="86"/>
      <c r="R44" s="86"/>
      <c r="S44" s="86"/>
      <c r="T44" s="86"/>
      <c r="U44" s="86"/>
      <c r="V44" s="86"/>
      <c r="W44" s="86"/>
      <c r="X44" s="86"/>
      <c r="Y44" s="86"/>
      <c r="Z44" s="86"/>
    </row>
    <row r="45" spans="1:26" ht="11.25" customHeight="1" x14ac:dyDescent="0.2">
      <c r="A45" s="104" t="s">
        <v>378</v>
      </c>
      <c r="B45" s="112" t="s">
        <v>417</v>
      </c>
      <c r="C45" s="113">
        <f>DSUM(Doklady!A103:J9985,"GGG",Spolu!L45:M47)</f>
        <v>0</v>
      </c>
      <c r="D45" s="113">
        <f>DSUM(Doklady!A103:J9985,"GGG",Spolu!N45:O47)</f>
        <v>0</v>
      </c>
      <c r="E45" s="113">
        <f>DSUM(Doklady!A103:J9985,"GGG",Spolu!P45:Q47)</f>
        <v>0</v>
      </c>
      <c r="F45" s="113">
        <f>DSUM(Doklady!A103:J9985,"GGG",Spolu!R45:S47)</f>
        <v>0</v>
      </c>
      <c r="G45" s="113">
        <f>DSUM(Doklady!A103:J9985,"GGG",Spolu!T45:U47)-H45</f>
        <v>0</v>
      </c>
      <c r="H45" s="113">
        <f>+IFERROR(VLOOKUP(K45&amp;" - kapitálové transfery",B$53:D$90,3,0),0)</f>
        <v>0</v>
      </c>
      <c r="I45" s="105">
        <f>+C45+D45+E45+F45+G45+H45</f>
        <v>0</v>
      </c>
      <c r="J45" s="86"/>
      <c r="K45" s="114" t="str">
        <f t="array" ref="K45">IF(L38&gt;1,INDEX(FP!K:K,Doklady!B2+1),".")</f>
        <v>.</v>
      </c>
      <c r="L45" s="98" t="s">
        <v>374</v>
      </c>
      <c r="M45" s="98" t="s">
        <v>418</v>
      </c>
      <c r="N45" s="98" t="s">
        <v>374</v>
      </c>
      <c r="O45" s="98" t="s">
        <v>418</v>
      </c>
      <c r="P45" s="98" t="s">
        <v>374</v>
      </c>
      <c r="Q45" s="98" t="s">
        <v>418</v>
      </c>
      <c r="R45" s="98" t="s">
        <v>374</v>
      </c>
      <c r="S45" s="98" t="s">
        <v>418</v>
      </c>
      <c r="T45" s="98" t="s">
        <v>374</v>
      </c>
      <c r="U45" s="98" t="s">
        <v>418</v>
      </c>
      <c r="V45" s="86"/>
      <c r="W45" s="86"/>
      <c r="X45" s="86"/>
      <c r="Y45" s="86"/>
      <c r="Z45" s="86"/>
    </row>
    <row r="46" spans="1:26" ht="11.25" customHeight="1" x14ac:dyDescent="0.2">
      <c r="A46" s="104" t="s">
        <v>378</v>
      </c>
      <c r="B46" s="115" t="s">
        <v>419</v>
      </c>
      <c r="C46" s="113">
        <f t="shared" ref="C46:E46" si="12">MAX(C44-C45,0)</f>
        <v>0</v>
      </c>
      <c r="D46" s="113">
        <f t="shared" si="12"/>
        <v>0</v>
      </c>
      <c r="E46" s="113">
        <f t="shared" si="12"/>
        <v>0</v>
      </c>
      <c r="F46" s="113">
        <f>MIN(I44,MAX(-F44+F45,0))</f>
        <v>0</v>
      </c>
      <c r="G46" s="113">
        <f>MIN(J44,MAX(-G44+G45+MIN(F45-F44,0),0))</f>
        <v>0</v>
      </c>
      <c r="H46" s="113">
        <f>MAX(H44-H45,0)</f>
        <v>0</v>
      </c>
      <c r="I46" s="116">
        <f>+I44-I47</f>
        <v>0</v>
      </c>
      <c r="J46" s="86"/>
      <c r="K46" s="117">
        <f t="shared" ref="K46:K47" si="13">+I46-H46</f>
        <v>0</v>
      </c>
      <c r="L46" s="100">
        <f t="array" ref="L46">IF(L43&gt;0,"a - "&amp;INDEX(FP!C:C,Doklady!B2+1),2)</f>
        <v>2</v>
      </c>
      <c r="M46" s="98">
        <v>1</v>
      </c>
      <c r="N46" s="100">
        <f t="shared" ref="N46:N47" si="14">+L46</f>
        <v>2</v>
      </c>
      <c r="O46" s="98">
        <v>2</v>
      </c>
      <c r="P46" s="100">
        <f t="shared" ref="P46:P47" si="15">+L46</f>
        <v>2</v>
      </c>
      <c r="Q46" s="98">
        <v>3</v>
      </c>
      <c r="R46" s="100">
        <f t="shared" ref="R46:R47" si="16">+L46</f>
        <v>2</v>
      </c>
      <c r="S46" s="98">
        <v>4</v>
      </c>
      <c r="T46" s="100">
        <f t="shared" ref="T46:T47" si="17">+L46</f>
        <v>2</v>
      </c>
      <c r="U46" s="98">
        <v>5</v>
      </c>
      <c r="V46" s="86"/>
      <c r="W46" s="86"/>
      <c r="X46" s="86"/>
      <c r="Y46" s="86"/>
      <c r="Z46" s="86"/>
    </row>
    <row r="47" spans="1:26" ht="11.25" customHeight="1" x14ac:dyDescent="0.2">
      <c r="A47" s="104" t="s">
        <v>378</v>
      </c>
      <c r="B47" s="112" t="s">
        <v>420</v>
      </c>
      <c r="C47" s="105">
        <f t="shared" ref="C47:E47" si="18">+C45</f>
        <v>0</v>
      </c>
      <c r="D47" s="118">
        <f t="shared" si="18"/>
        <v>0</v>
      </c>
      <c r="E47" s="118">
        <f t="shared" si="18"/>
        <v>0</v>
      </c>
      <c r="F47" s="118">
        <f>+MIN(F44:F45)</f>
        <v>0</v>
      </c>
      <c r="G47" s="118">
        <f>+MIN(G44+MAX(F44-F45,0)-MAX(E45-E44,0)-MAX(D45-D44,0)-MAX(C45-C44,0),G45)</f>
        <v>0</v>
      </c>
      <c r="H47" s="118">
        <f>+MIN(H44:H45)</f>
        <v>0</v>
      </c>
      <c r="I47" s="105">
        <f>+C47+D47+E47+MIN(F44:F45)+G47+H47</f>
        <v>0</v>
      </c>
      <c r="J47" s="86"/>
      <c r="K47" s="117">
        <f t="shared" si="13"/>
        <v>0</v>
      </c>
      <c r="L47" s="100" t="str">
        <f>+SUBSTITUTE(L46,"bežné","kapitálové")</f>
        <v>2</v>
      </c>
      <c r="M47" s="98">
        <v>1</v>
      </c>
      <c r="N47" s="100" t="str">
        <f t="shared" si="14"/>
        <v>2</v>
      </c>
      <c r="O47" s="98">
        <v>2</v>
      </c>
      <c r="P47" s="100" t="str">
        <f t="shared" si="15"/>
        <v>2</v>
      </c>
      <c r="Q47" s="98">
        <v>3</v>
      </c>
      <c r="R47" s="100" t="str">
        <f t="shared" si="16"/>
        <v>2</v>
      </c>
      <c r="S47" s="98">
        <v>4</v>
      </c>
      <c r="T47" s="100" t="str">
        <f t="shared" si="17"/>
        <v>2</v>
      </c>
      <c r="U47" s="98">
        <v>5</v>
      </c>
      <c r="V47" s="86"/>
      <c r="W47" s="86"/>
      <c r="X47" s="86"/>
      <c r="Y47" s="86"/>
      <c r="Z47" s="86"/>
    </row>
    <row r="48" spans="1:26" ht="11.25" hidden="1" customHeight="1" x14ac:dyDescent="0.2">
      <c r="A48" s="119"/>
      <c r="B48" s="120"/>
      <c r="C48" s="121"/>
      <c r="D48" s="122"/>
      <c r="E48" s="122"/>
      <c r="F48" s="122"/>
      <c r="G48" s="122"/>
      <c r="H48" s="122"/>
      <c r="I48" s="122"/>
      <c r="J48" s="86"/>
      <c r="K48" s="86"/>
      <c r="L48" s="86"/>
      <c r="M48" s="86"/>
      <c r="N48" s="86"/>
      <c r="O48" s="86"/>
      <c r="P48" s="86"/>
      <c r="Q48" s="86"/>
      <c r="R48" s="86"/>
      <c r="S48" s="86"/>
      <c r="T48" s="106"/>
      <c r="U48" s="86"/>
      <c r="V48" s="86"/>
      <c r="W48" s="86"/>
      <c r="X48" s="86"/>
      <c r="Y48" s="86"/>
      <c r="Z48" s="86"/>
    </row>
    <row r="49" spans="1:26" ht="11.25" customHeight="1" x14ac:dyDescent="0.2">
      <c r="A49" s="119"/>
      <c r="B49" s="121"/>
      <c r="C49" s="121"/>
      <c r="D49" s="122"/>
      <c r="E49" s="122"/>
      <c r="F49" s="123"/>
      <c r="G49" s="122"/>
      <c r="H49" s="122"/>
      <c r="I49" s="124"/>
      <c r="J49" s="86"/>
      <c r="K49" s="86"/>
      <c r="L49" s="86"/>
      <c r="M49" s="86"/>
      <c r="N49" s="86"/>
      <c r="O49" s="86"/>
      <c r="P49" s="86"/>
      <c r="Q49" s="86"/>
      <c r="R49" s="86"/>
      <c r="S49" s="86"/>
      <c r="T49" s="106"/>
      <c r="U49" s="86"/>
      <c r="V49" s="86"/>
      <c r="W49" s="86"/>
      <c r="X49" s="86"/>
      <c r="Y49" s="86"/>
      <c r="Z49" s="86"/>
    </row>
    <row r="50" spans="1:26" ht="11.25" customHeight="1" x14ac:dyDescent="0.2">
      <c r="A50" s="300"/>
      <c r="B50" s="282"/>
      <c r="C50" s="282"/>
      <c r="D50" s="282"/>
      <c r="E50" s="282"/>
      <c r="F50" s="282"/>
      <c r="G50" s="282"/>
      <c r="H50" s="282"/>
      <c r="I50" s="278"/>
      <c r="J50" s="86"/>
      <c r="K50" s="86"/>
      <c r="L50" s="86"/>
      <c r="M50" s="86"/>
      <c r="N50" s="86"/>
      <c r="O50" s="86"/>
      <c r="P50" s="86"/>
      <c r="Q50" s="86"/>
      <c r="R50" s="86"/>
      <c r="S50" s="86"/>
      <c r="T50" s="106"/>
      <c r="U50" s="86"/>
      <c r="V50" s="86"/>
      <c r="W50" s="86"/>
      <c r="X50" s="86"/>
      <c r="Y50" s="86"/>
      <c r="Z50" s="86"/>
    </row>
    <row r="51" spans="1:26" ht="11.25" customHeight="1" x14ac:dyDescent="0.2">
      <c r="A51" s="119"/>
      <c r="B51" s="120"/>
      <c r="C51" s="121"/>
      <c r="D51" s="122"/>
      <c r="E51" s="122"/>
      <c r="F51" s="122"/>
      <c r="G51" s="125"/>
      <c r="H51" s="122"/>
      <c r="I51" s="122"/>
      <c r="J51" s="86"/>
      <c r="K51" s="86"/>
      <c r="L51" s="86"/>
      <c r="M51" s="86"/>
      <c r="N51" s="86"/>
      <c r="O51" s="86"/>
      <c r="P51" s="86"/>
      <c r="Q51" s="86"/>
      <c r="R51" s="86"/>
      <c r="S51" s="86"/>
      <c r="T51" s="106"/>
      <c r="U51" s="86"/>
      <c r="V51" s="86"/>
      <c r="W51" s="86"/>
      <c r="X51" s="86"/>
      <c r="Y51" s="86"/>
      <c r="Z51" s="86"/>
    </row>
    <row r="52" spans="1:26" ht="22.5" customHeight="1" x14ac:dyDescent="0.2">
      <c r="A52" s="78" t="s">
        <v>375</v>
      </c>
      <c r="B52" s="77" t="s">
        <v>425</v>
      </c>
      <c r="C52" s="111" t="s">
        <v>426</v>
      </c>
      <c r="D52" s="111" t="s">
        <v>427</v>
      </c>
      <c r="E52" s="111" t="s">
        <v>428</v>
      </c>
      <c r="F52" s="111" t="s">
        <v>429</v>
      </c>
      <c r="G52" s="126" t="s">
        <v>430</v>
      </c>
      <c r="H52" s="111"/>
      <c r="I52" s="111" t="s">
        <v>431</v>
      </c>
      <c r="J52" s="86"/>
      <c r="K52" s="86" t="s">
        <v>354</v>
      </c>
      <c r="L52" s="86" t="s">
        <v>432</v>
      </c>
      <c r="M52" s="86" t="s">
        <v>433</v>
      </c>
      <c r="N52" s="86"/>
      <c r="O52" s="86"/>
      <c r="P52" s="86"/>
      <c r="Q52" s="86"/>
      <c r="R52" s="86"/>
      <c r="S52" s="86"/>
      <c r="T52" s="86"/>
      <c r="U52" s="86"/>
      <c r="V52" s="86"/>
      <c r="W52" s="86"/>
      <c r="X52" s="86"/>
      <c r="Y52" s="86"/>
      <c r="Z52" s="86"/>
    </row>
    <row r="53" spans="1:26" ht="12" customHeight="1" x14ac:dyDescent="0.2">
      <c r="A53" s="127" t="str">
        <f>Doklady!D1</f>
        <v>a</v>
      </c>
      <c r="B53" s="128" t="str">
        <f>Doklady!H1</f>
        <v>psie záprahy - bežné transfery</v>
      </c>
      <c r="C53" s="105">
        <f t="array" ref="C53">IF(A53&lt;&gt;"",INDEX(FP!D:D,Doklady!B$2+(ROW()-53)),"")</f>
        <v>49415</v>
      </c>
      <c r="D53" s="105">
        <f>IF(A53&lt;&gt;"",Doklady!I1-Doklady!J1,"")</f>
        <v>49312.439999999995</v>
      </c>
      <c r="E53" s="105">
        <f>IF(A53&lt;&gt;"",MIN(D53,C53)*Doklady!C1/(1-Doklady!C1),"")</f>
        <v>0</v>
      </c>
      <c r="F53" s="129">
        <f>IF(A53&lt;&gt;"",Doklady!J1,"")</f>
        <v>0</v>
      </c>
      <c r="G53" s="105">
        <f t="shared" ref="G53:G128" si="19">+IFERROR(HLOOKUP(IF(RIGHT(B53,15)="bežné transfery",LEFT(B53,LEN(B53)-18),0),$J$40:$K$42,3,0),MIN(C53,D53))</f>
        <v>49312.439999999995</v>
      </c>
      <c r="H53" s="129"/>
      <c r="I53" s="105">
        <f t="shared" ref="I53:I128" si="20">IF(A53&lt;&gt;"",MAX(IF(G53&lt;C53,C53-G53,0)+IF(F53&lt;E53,E53-F53,0),0),0)</f>
        <v>102.56000000000495</v>
      </c>
      <c r="J53" s="86" t="str">
        <f t="shared" ref="J53:J63" si="21">IF(D53&gt;C53,"Vyúčtované prostriedky nemôžu byť väčšie ako poskytnuté. Opravte v hárku ""Doklady""","")</f>
        <v/>
      </c>
      <c r="K53" s="86" t="str">
        <f>Doklady!F1</f>
        <v>026 02</v>
      </c>
      <c r="L53" s="86" t="str">
        <f t="array" ref="L53">IF(A53&lt;&gt;"",INDEX(FP!H:H,Doklady!B$2+(ROW()-52)),"")</f>
        <v>B</v>
      </c>
      <c r="M53" s="86" t="str">
        <f t="shared" ref="M53:M129" si="22">K53&amp;L53</f>
        <v>026 02B</v>
      </c>
      <c r="N53" s="86"/>
      <c r="O53" s="86"/>
      <c r="P53" s="86"/>
      <c r="Q53" s="86"/>
      <c r="R53" s="86"/>
      <c r="S53" s="86"/>
      <c r="T53" s="106"/>
      <c r="U53" s="86"/>
      <c r="V53" s="86"/>
      <c r="W53" s="86"/>
      <c r="X53" s="86"/>
      <c r="Y53" s="86"/>
      <c r="Z53" s="86"/>
    </row>
    <row r="54" spans="1:26" ht="12" customHeight="1" x14ac:dyDescent="0.2">
      <c r="A54" s="127" t="str">
        <f>Doklady!D2</f>
        <v>d</v>
      </c>
      <c r="B54" s="128" t="str">
        <f>Doklady!H2</f>
        <v>Bánoci Jaroslav</v>
      </c>
      <c r="C54" s="105">
        <f t="array" ref="C54">IF(A54&lt;&gt;"",INDEX(FP!D:D,Doklady!B$2+(ROW()-53)),"")</f>
        <v>15000</v>
      </c>
      <c r="D54" s="105">
        <f>IF(A54&lt;&gt;"",Doklady!I2-Doklady!J2,"")</f>
        <v>15000</v>
      </c>
      <c r="E54" s="105">
        <f>IF(A54&lt;&gt;"",MIN(D54,C54)*Doklady!C2/(1-Doklady!C2),"")</f>
        <v>0</v>
      </c>
      <c r="F54" s="129">
        <f>IF(A54&lt;&gt;"",Doklady!J2,"")</f>
        <v>0</v>
      </c>
      <c r="G54" s="105">
        <f t="shared" si="19"/>
        <v>15000</v>
      </c>
      <c r="H54" s="129"/>
      <c r="I54" s="105">
        <f t="shared" si="20"/>
        <v>0</v>
      </c>
      <c r="J54" s="86" t="str">
        <f t="shared" si="21"/>
        <v/>
      </c>
      <c r="K54" s="86" t="str">
        <f>Doklady!F2</f>
        <v>026 03</v>
      </c>
      <c r="L54" s="86" t="str">
        <f t="array" ref="L54">IF(A54&lt;&gt;"",INDEX(FP!H:H,Doklady!B$2+(ROW()-52)),"")</f>
        <v>B</v>
      </c>
      <c r="M54" s="86" t="str">
        <f t="shared" si="22"/>
        <v>026 03B</v>
      </c>
      <c r="N54" s="86"/>
      <c r="O54" s="86"/>
      <c r="P54" s="86"/>
      <c r="Q54" s="86"/>
      <c r="R54" s="86"/>
      <c r="S54" s="86"/>
      <c r="T54" s="86"/>
      <c r="U54" s="86"/>
      <c r="V54" s="86"/>
      <c r="W54" s="86"/>
      <c r="X54" s="86"/>
      <c r="Y54" s="86"/>
      <c r="Z54" s="86"/>
    </row>
    <row r="55" spans="1:26" ht="12" customHeight="1" x14ac:dyDescent="0.2">
      <c r="A55" s="127" t="str">
        <f>Doklady!D3</f>
        <v>d</v>
      </c>
      <c r="B55" s="128" t="str">
        <f>Doklady!H3</f>
        <v>Drábik Andrej</v>
      </c>
      <c r="C55" s="105">
        <f t="array" ref="C55">IF(A55&lt;&gt;"",INDEX(FP!D:D,Doklady!B$2+(ROW()-53)),"")</f>
        <v>15000</v>
      </c>
      <c r="D55" s="105">
        <f>IF(A55&lt;&gt;"",Doklady!I3-Doklady!J3,"")</f>
        <v>14992.800000000001</v>
      </c>
      <c r="E55" s="105">
        <f>IF(A55&lt;&gt;"",MIN(D55,C55)*Doklady!C3/(1-Doklady!C3),"")</f>
        <v>0</v>
      </c>
      <c r="F55" s="129">
        <f>IF(A55&lt;&gt;"",Doklady!J3,"")</f>
        <v>0</v>
      </c>
      <c r="G55" s="105">
        <f t="shared" si="19"/>
        <v>14992.800000000001</v>
      </c>
      <c r="H55" s="129"/>
      <c r="I55" s="105">
        <f t="shared" si="20"/>
        <v>7.1999999999989086</v>
      </c>
      <c r="J55" s="86" t="str">
        <f t="shared" si="21"/>
        <v/>
      </c>
      <c r="K55" s="86" t="str">
        <f>Doklady!F3</f>
        <v>026 03</v>
      </c>
      <c r="L55" s="86" t="str">
        <f t="array" ref="L55">IF(A55&lt;&gt;"",INDEX(FP!H:H,Doklady!B$2+(ROW()-52)),"")</f>
        <v>B</v>
      </c>
      <c r="M55" s="86" t="str">
        <f t="shared" si="22"/>
        <v>026 03B</v>
      </c>
      <c r="N55" s="86"/>
      <c r="O55" s="86"/>
      <c r="P55" s="86"/>
      <c r="Q55" s="86"/>
      <c r="R55" s="86"/>
      <c r="S55" s="86"/>
      <c r="T55" s="86"/>
      <c r="U55" s="86"/>
      <c r="V55" s="86"/>
      <c r="W55" s="86"/>
      <c r="X55" s="86"/>
      <c r="Y55" s="86"/>
      <c r="Z55" s="86"/>
    </row>
    <row r="56" spans="1:26" ht="11.25" customHeight="1" x14ac:dyDescent="0.2">
      <c r="A56" s="127" t="str">
        <f>Doklady!D4</f>
        <v>d</v>
      </c>
      <c r="B56" s="128" t="str">
        <f>Doklady!H4</f>
        <v>Dučák Marcel</v>
      </c>
      <c r="C56" s="105">
        <f t="array" ref="C56">IF(A56&lt;&gt;"",INDEX(FP!D:D,Doklady!B$2+(ROW()-53)),"")</f>
        <v>5000</v>
      </c>
      <c r="D56" s="105">
        <f>IF(A56&lt;&gt;"",Doklady!I4-Doklady!J4,"")</f>
        <v>4983.04</v>
      </c>
      <c r="E56" s="105">
        <f>IF(A56&lt;&gt;"",MIN(D56,C56)*Doklady!C4/(1-Doklady!C4),"")</f>
        <v>0</v>
      </c>
      <c r="F56" s="129">
        <f>IF(A56&lt;&gt;"",Doklady!J4,"")</f>
        <v>0</v>
      </c>
      <c r="G56" s="105">
        <f t="shared" si="19"/>
        <v>4983.04</v>
      </c>
      <c r="H56" s="129"/>
      <c r="I56" s="105">
        <f t="shared" si="20"/>
        <v>16.960000000000036</v>
      </c>
      <c r="J56" s="86" t="str">
        <f t="shared" si="21"/>
        <v/>
      </c>
      <c r="K56" s="86" t="str">
        <f>Doklady!F4</f>
        <v>026 03</v>
      </c>
      <c r="L56" s="86" t="str">
        <f t="array" ref="L56">IF(A56&lt;&gt;"",INDEX(FP!H:H,Doklady!B$2+(ROW()-52)),"")</f>
        <v>B</v>
      </c>
      <c r="M56" s="86" t="str">
        <f t="shared" si="22"/>
        <v>026 03B</v>
      </c>
      <c r="N56" s="86"/>
      <c r="O56" s="86"/>
      <c r="P56" s="86"/>
      <c r="Q56" s="86"/>
      <c r="R56" s="86"/>
      <c r="S56" s="86"/>
      <c r="T56" s="86"/>
      <c r="U56" s="86"/>
      <c r="V56" s="86"/>
      <c r="W56" s="86"/>
      <c r="X56" s="86"/>
      <c r="Y56" s="86"/>
      <c r="Z56" s="86"/>
    </row>
    <row r="57" spans="1:26" ht="11.25" customHeight="1" x14ac:dyDescent="0.2">
      <c r="A57" s="127" t="str">
        <f>Doklady!D5</f>
        <v>d</v>
      </c>
      <c r="B57" s="128" t="str">
        <f>Doklady!H5</f>
        <v>Kotuliaková Mariana</v>
      </c>
      <c r="C57" s="105">
        <f t="array" ref="C57">IF(A57&lt;&gt;"",INDEX(FP!D:D,Doklady!B$2+(ROW()-53)),"")</f>
        <v>5000</v>
      </c>
      <c r="D57" s="105">
        <f>IF(A57&lt;&gt;"",Doklady!I5-Doklady!J5,"")</f>
        <v>4920.2</v>
      </c>
      <c r="E57" s="105">
        <f>IF(A57&lt;&gt;"",MIN(D57,C57)*Doklady!C5/(1-Doklady!C5),"")</f>
        <v>0</v>
      </c>
      <c r="F57" s="129">
        <f>IF(A57&lt;&gt;"",Doklady!J5,"")</f>
        <v>0</v>
      </c>
      <c r="G57" s="105">
        <f t="shared" si="19"/>
        <v>4920.2</v>
      </c>
      <c r="H57" s="129"/>
      <c r="I57" s="105">
        <f t="shared" si="20"/>
        <v>79.800000000000182</v>
      </c>
      <c r="J57" s="86" t="str">
        <f t="shared" si="21"/>
        <v/>
      </c>
      <c r="K57" s="130" t="str">
        <f>Doklady!F5</f>
        <v>026 03</v>
      </c>
      <c r="L57" s="86" t="str">
        <f t="array" ref="L57">IF(A57&lt;&gt;"",INDEX(FP!H:H,Doklady!B$2+(ROW()-52)),"")</f>
        <v>B</v>
      </c>
      <c r="M57" s="86" t="str">
        <f t="shared" si="22"/>
        <v>026 03B</v>
      </c>
      <c r="N57" s="86"/>
      <c r="O57" s="86"/>
      <c r="P57" s="86"/>
      <c r="Q57" s="86"/>
      <c r="R57" s="86"/>
      <c r="S57" s="86"/>
      <c r="T57" s="86"/>
      <c r="U57" s="86"/>
      <c r="V57" s="86"/>
      <c r="W57" s="86"/>
      <c r="X57" s="86"/>
      <c r="Y57" s="86"/>
      <c r="Z57" s="86"/>
    </row>
    <row r="58" spans="1:26" ht="12" customHeight="1" x14ac:dyDescent="0.2">
      <c r="A58" s="127" t="str">
        <f>Doklady!D6</f>
        <v>d</v>
      </c>
      <c r="B58" s="128" t="str">
        <f>Doklady!H6</f>
        <v>Pelikánová Lucia</v>
      </c>
      <c r="C58" s="105">
        <f t="array" ref="C58">IF(A58&lt;&gt;"",INDEX(FP!D:D,Doklady!B$2+(ROW()-53)),"")</f>
        <v>5000</v>
      </c>
      <c r="D58" s="105">
        <f>IF(A58&lt;&gt;"",Doklady!I6-Doklady!J6,"")</f>
        <v>4951.6400000000003</v>
      </c>
      <c r="E58" s="105">
        <f>IF(A58&lt;&gt;"",MIN(D58,C58)*Doklady!C6/(1-Doklady!C6),"")</f>
        <v>0</v>
      </c>
      <c r="F58" s="129">
        <f>IF(A58&lt;&gt;"",Doklady!J6,"")</f>
        <v>0</v>
      </c>
      <c r="G58" s="105">
        <f t="shared" si="19"/>
        <v>4951.6400000000003</v>
      </c>
      <c r="H58" s="129"/>
      <c r="I58" s="105">
        <f t="shared" si="20"/>
        <v>48.359999999999673</v>
      </c>
      <c r="J58" s="86" t="str">
        <f t="shared" si="21"/>
        <v/>
      </c>
      <c r="K58" s="130" t="str">
        <f>Doklady!F6</f>
        <v>026 03</v>
      </c>
      <c r="L58" s="86" t="str">
        <f t="array" ref="L58">IF(A58&lt;&gt;"",INDEX(FP!H:H,Doklady!B$2+(ROW()-52)),"")</f>
        <v>B</v>
      </c>
      <c r="M58" s="86" t="str">
        <f t="shared" si="22"/>
        <v>026 03B</v>
      </c>
      <c r="N58" s="86"/>
      <c r="O58" s="86"/>
      <c r="P58" s="86"/>
      <c r="Q58" s="86"/>
      <c r="R58" s="86"/>
      <c r="S58" s="86"/>
      <c r="T58" s="86"/>
      <c r="U58" s="86"/>
      <c r="V58" s="86"/>
      <c r="W58" s="86"/>
      <c r="X58" s="86"/>
      <c r="Y58" s="86"/>
      <c r="Z58" s="86"/>
    </row>
    <row r="59" spans="1:26" ht="12" customHeight="1" x14ac:dyDescent="0.2">
      <c r="A59" s="127" t="str">
        <f>Doklady!D7</f>
        <v>d</v>
      </c>
      <c r="B59" s="128" t="str">
        <f>Doklady!H7</f>
        <v>Reguli Jakub</v>
      </c>
      <c r="C59" s="105">
        <f t="array" ref="C59">IF(A59&lt;&gt;"",INDEX(FP!D:D,Doklady!B$2+(ROW()-53)),"")</f>
        <v>5000</v>
      </c>
      <c r="D59" s="105">
        <f>IF(A59&lt;&gt;"",Doklady!I7-Doklady!J7,"")</f>
        <v>5000</v>
      </c>
      <c r="E59" s="105">
        <f>IF(A59&lt;&gt;"",MIN(D59,C59)*Doklady!C7/(1-Doklady!C7),"")</f>
        <v>0</v>
      </c>
      <c r="F59" s="129">
        <f>IF(A59&lt;&gt;"",Doklady!J7,"")</f>
        <v>0</v>
      </c>
      <c r="G59" s="105">
        <f t="shared" si="19"/>
        <v>5000</v>
      </c>
      <c r="H59" s="129"/>
      <c r="I59" s="105">
        <f t="shared" si="20"/>
        <v>0</v>
      </c>
      <c r="J59" s="86" t="str">
        <f t="shared" si="21"/>
        <v/>
      </c>
      <c r="K59" s="86" t="str">
        <f>Doklady!F7</f>
        <v>026 03</v>
      </c>
      <c r="L59" s="86" t="str">
        <f t="array" ref="L59">IF(A59&lt;&gt;"",INDEX(FP!H:H,Doklady!B$2+(ROW()-52)),"")</f>
        <v>B</v>
      </c>
      <c r="M59" s="86" t="str">
        <f t="shared" si="22"/>
        <v>026 03B</v>
      </c>
      <c r="N59" s="86"/>
      <c r="O59" s="86"/>
      <c r="P59" s="86"/>
      <c r="Q59" s="86"/>
      <c r="R59" s="86"/>
      <c r="S59" s="86"/>
      <c r="T59" s="86"/>
      <c r="U59" s="86"/>
      <c r="V59" s="86"/>
      <c r="W59" s="86"/>
      <c r="X59" s="86"/>
      <c r="Y59" s="86"/>
      <c r="Z59" s="86"/>
    </row>
    <row r="60" spans="1:26" ht="12" customHeight="1" x14ac:dyDescent="0.2">
      <c r="A60" s="127" t="str">
        <f>Doklady!D8</f>
        <v>d</v>
      </c>
      <c r="B60" s="128" t="str">
        <f>Doklady!H8</f>
        <v>Sedilek Branislav</v>
      </c>
      <c r="C60" s="105">
        <f t="array" ref="C60">IF(A60&lt;&gt;"",INDEX(FP!D:D,Doklady!B$2+(ROW()-53)),"")</f>
        <v>5000</v>
      </c>
      <c r="D60" s="105">
        <f>IF(A60&lt;&gt;"",Doklady!I8-Doklady!J8,"")</f>
        <v>5000</v>
      </c>
      <c r="E60" s="105">
        <f>IF(A60&lt;&gt;"",MIN(D60,C60)*Doklady!C8/(1-Doklady!C8),"")</f>
        <v>0</v>
      </c>
      <c r="F60" s="129">
        <f>IF(A60&lt;&gt;"",Doklady!J8,"")</f>
        <v>0</v>
      </c>
      <c r="G60" s="105">
        <f t="shared" si="19"/>
        <v>5000</v>
      </c>
      <c r="H60" s="129"/>
      <c r="I60" s="105">
        <f t="shared" si="20"/>
        <v>0</v>
      </c>
      <c r="J60" s="86" t="str">
        <f t="shared" si="21"/>
        <v/>
      </c>
      <c r="K60" s="86" t="str">
        <f>Doklady!F8</f>
        <v>026 03</v>
      </c>
      <c r="L60" s="86" t="str">
        <f t="array" ref="L60">IF(A60&lt;&gt;"",INDEX(FP!H:H,Doklady!B$2+(ROW()-52)),"")</f>
        <v>B</v>
      </c>
      <c r="M60" s="86" t="str">
        <f t="shared" si="22"/>
        <v>026 03B</v>
      </c>
      <c r="N60" s="86"/>
      <c r="O60" s="86"/>
      <c r="P60" s="86"/>
      <c r="Q60" s="86"/>
      <c r="R60" s="86"/>
      <c r="S60" s="86"/>
      <c r="T60" s="86"/>
      <c r="U60" s="86"/>
      <c r="V60" s="86"/>
      <c r="W60" s="86"/>
      <c r="X60" s="86"/>
      <c r="Y60" s="86"/>
      <c r="Z60" s="86"/>
    </row>
    <row r="61" spans="1:26" ht="12" customHeight="1" x14ac:dyDescent="0.2">
      <c r="A61" s="131" t="str">
        <f>Doklady!D9</f>
        <v/>
      </c>
      <c r="B61" s="128" t="str">
        <f>Doklady!H9</f>
        <v/>
      </c>
      <c r="C61" s="105" t="str">
        <f t="array" ref="C61">IF(A61&lt;&gt;"",INDEX(FP!D:D,Doklady!B$2+(ROW()-53)),"")</f>
        <v/>
      </c>
      <c r="D61" s="105" t="str">
        <f>IF(A61&lt;&gt;"",Doklady!I9-Doklady!J9,"")</f>
        <v/>
      </c>
      <c r="E61" s="105" t="str">
        <f>IF(A61&lt;&gt;"",MIN(D61,C61)*Doklady!C9/(1-Doklady!C9),"")</f>
        <v/>
      </c>
      <c r="F61" s="129" t="str">
        <f>IF(A61&lt;&gt;"",Doklady!J9,"")</f>
        <v/>
      </c>
      <c r="G61" s="105">
        <f t="shared" si="19"/>
        <v>0</v>
      </c>
      <c r="H61" s="129"/>
      <c r="I61" s="105">
        <f t="shared" si="20"/>
        <v>0</v>
      </c>
      <c r="J61" s="86" t="str">
        <f t="shared" si="21"/>
        <v/>
      </c>
      <c r="K61" s="86" t="str">
        <f>Doklady!F9</f>
        <v/>
      </c>
      <c r="L61" s="86" t="str">
        <f t="array" ref="L61">IF(A61&lt;&gt;"",INDEX(FP!H:H,Doklady!B$2+(ROW()-52)),"")</f>
        <v/>
      </c>
      <c r="M61" s="86" t="str">
        <f t="shared" si="22"/>
        <v/>
      </c>
      <c r="N61" s="86"/>
      <c r="O61" s="86"/>
      <c r="P61" s="86"/>
      <c r="Q61" s="86"/>
      <c r="R61" s="86"/>
      <c r="S61" s="86"/>
      <c r="T61" s="86"/>
      <c r="U61" s="86"/>
      <c r="V61" s="86"/>
      <c r="W61" s="86"/>
      <c r="X61" s="86"/>
      <c r="Y61" s="86"/>
      <c r="Z61" s="86"/>
    </row>
    <row r="62" spans="1:26" ht="12" customHeight="1" x14ac:dyDescent="0.2">
      <c r="A62" s="131" t="str">
        <f>Doklady!D10</f>
        <v/>
      </c>
      <c r="B62" s="128" t="str">
        <f>Doklady!H10</f>
        <v/>
      </c>
      <c r="C62" s="105" t="str">
        <f t="array" ref="C62">IF(A62&lt;&gt;"",INDEX(FP!D:D,Doklady!B$2+(ROW()-53)),"")</f>
        <v/>
      </c>
      <c r="D62" s="105" t="str">
        <f>IF(A62&lt;&gt;"",Doklady!I10-Doklady!J10,"")</f>
        <v/>
      </c>
      <c r="E62" s="105" t="str">
        <f>IF(A62&lt;&gt;"",MIN(D62,C62)*Doklady!C10/(1-Doklady!C10),"")</f>
        <v/>
      </c>
      <c r="F62" s="129" t="str">
        <f>IF(A62&lt;&gt;"",Doklady!J10,"")</f>
        <v/>
      </c>
      <c r="G62" s="105">
        <f t="shared" si="19"/>
        <v>0</v>
      </c>
      <c r="H62" s="129"/>
      <c r="I62" s="105">
        <f t="shared" si="20"/>
        <v>0</v>
      </c>
      <c r="J62" s="86" t="str">
        <f t="shared" si="21"/>
        <v/>
      </c>
      <c r="K62" s="86" t="str">
        <f>Doklady!F10</f>
        <v/>
      </c>
      <c r="L62" s="86" t="str">
        <f t="array" ref="L62">IF(A62&lt;&gt;"",INDEX(FP!H:H,Doklady!B$2+(ROW()-52)),"")</f>
        <v/>
      </c>
      <c r="M62" s="86" t="str">
        <f t="shared" si="22"/>
        <v/>
      </c>
      <c r="N62" s="86"/>
      <c r="O62" s="86"/>
      <c r="P62" s="86"/>
      <c r="Q62" s="86"/>
      <c r="R62" s="86"/>
      <c r="S62" s="86"/>
      <c r="T62" s="86"/>
      <c r="U62" s="86"/>
      <c r="V62" s="86"/>
      <c r="W62" s="86"/>
      <c r="X62" s="86"/>
      <c r="Y62" s="86"/>
      <c r="Z62" s="86"/>
    </row>
    <row r="63" spans="1:26" ht="12" customHeight="1" x14ac:dyDescent="0.2">
      <c r="A63" s="131" t="str">
        <f>Doklady!D11</f>
        <v/>
      </c>
      <c r="B63" s="128" t="str">
        <f>Doklady!H11</f>
        <v/>
      </c>
      <c r="C63" s="105" t="str">
        <f t="array" ref="C63">IF(A63&lt;&gt;"",INDEX(FP!D:D,Doklady!B$2+(ROW()-53)),"")</f>
        <v/>
      </c>
      <c r="D63" s="105" t="str">
        <f>IF(A63&lt;&gt;"",Doklady!I11-Doklady!J11,"")</f>
        <v/>
      </c>
      <c r="E63" s="105" t="str">
        <f>IF(A63&lt;&gt;"",MIN(D63,C63)*Doklady!C11/(1-Doklady!C11),"")</f>
        <v/>
      </c>
      <c r="F63" s="129" t="str">
        <f>IF(A63&lt;&gt;"",Doklady!J11,"")</f>
        <v/>
      </c>
      <c r="G63" s="105">
        <f t="shared" si="19"/>
        <v>0</v>
      </c>
      <c r="H63" s="129"/>
      <c r="I63" s="105">
        <f t="shared" si="20"/>
        <v>0</v>
      </c>
      <c r="J63" s="86" t="str">
        <f t="shared" si="21"/>
        <v/>
      </c>
      <c r="K63" s="86" t="str">
        <f>Doklady!F11</f>
        <v/>
      </c>
      <c r="L63" s="86" t="str">
        <f t="array" ref="L63">IF(A63&lt;&gt;"",INDEX(FP!H:H,Doklady!B$2+(ROW()-52)),"")</f>
        <v/>
      </c>
      <c r="M63" s="86" t="str">
        <f t="shared" si="22"/>
        <v/>
      </c>
      <c r="N63" s="86"/>
      <c r="O63" s="86"/>
      <c r="P63" s="86"/>
      <c r="Q63" s="86"/>
      <c r="R63" s="86"/>
      <c r="S63" s="86"/>
      <c r="T63" s="86"/>
      <c r="U63" s="86"/>
      <c r="V63" s="86"/>
      <c r="W63" s="86"/>
      <c r="X63" s="86"/>
      <c r="Y63" s="86"/>
      <c r="Z63" s="86"/>
    </row>
    <row r="64" spans="1:26" ht="12" customHeight="1" x14ac:dyDescent="0.2">
      <c r="A64" s="131" t="str">
        <f>Doklady!D12</f>
        <v/>
      </c>
      <c r="B64" s="128" t="str">
        <f>Doklady!H12</f>
        <v/>
      </c>
      <c r="C64" s="105" t="str">
        <f t="array" ref="C64">IF(A64&lt;&gt;"",INDEX(FP!D:D,Doklady!B$2+(ROW()-53)),"")</f>
        <v/>
      </c>
      <c r="D64" s="105" t="str">
        <f>IF(A64&lt;&gt;"",Doklady!I12-Doklady!J12,"")</f>
        <v/>
      </c>
      <c r="E64" s="105" t="str">
        <f>IF(A64&lt;&gt;"",MIN(D64,C64)*Doklady!C12/(1-Doklady!C12),"")</f>
        <v/>
      </c>
      <c r="F64" s="129" t="str">
        <f>IF(A64&lt;&gt;"",Doklady!J12,"")</f>
        <v/>
      </c>
      <c r="G64" s="105">
        <f t="shared" si="19"/>
        <v>0</v>
      </c>
      <c r="H64" s="129"/>
      <c r="I64" s="105">
        <f t="shared" si="20"/>
        <v>0</v>
      </c>
      <c r="J64" s="86" t="s">
        <v>434</v>
      </c>
      <c r="K64" s="86" t="str">
        <f>Doklady!F12</f>
        <v/>
      </c>
      <c r="L64" s="86" t="str">
        <f t="array" ref="L64">IF(A64&lt;&gt;"",INDEX(FP!H:H,Doklady!B$2+(ROW()-52)),"")</f>
        <v/>
      </c>
      <c r="M64" s="86" t="str">
        <f t="shared" si="22"/>
        <v/>
      </c>
      <c r="N64" s="86"/>
      <c r="O64" s="86"/>
      <c r="P64" s="86"/>
      <c r="Q64" s="86"/>
      <c r="R64" s="86"/>
      <c r="S64" s="86"/>
      <c r="T64" s="86"/>
      <c r="U64" s="86"/>
      <c r="V64" s="86"/>
      <c r="W64" s="86"/>
      <c r="X64" s="86"/>
      <c r="Y64" s="86"/>
      <c r="Z64" s="86"/>
    </row>
    <row r="65" spans="1:26" ht="12" customHeight="1" x14ac:dyDescent="0.2">
      <c r="A65" s="131" t="str">
        <f>Doklady!D13</f>
        <v/>
      </c>
      <c r="B65" s="128" t="str">
        <f>Doklady!H13</f>
        <v/>
      </c>
      <c r="C65" s="105" t="str">
        <f t="array" ref="C65">IF(A65&lt;&gt;"",INDEX(FP!D:D,Doklady!B$2+(ROW()-53)),"")</f>
        <v/>
      </c>
      <c r="D65" s="105" t="str">
        <f>IF(A65&lt;&gt;"",Doklady!I13-Doklady!J13,"")</f>
        <v/>
      </c>
      <c r="E65" s="105" t="str">
        <f>IF(A65&lt;&gt;"",MIN(D65,C65)*Doklady!C13/(1-Doklady!C13),"")</f>
        <v/>
      </c>
      <c r="F65" s="129" t="str">
        <f>IF(A65&lt;&gt;"",Doklady!J13,"")</f>
        <v/>
      </c>
      <c r="G65" s="105">
        <f t="shared" si="19"/>
        <v>0</v>
      </c>
      <c r="H65" s="129"/>
      <c r="I65" s="105">
        <f t="shared" si="20"/>
        <v>0</v>
      </c>
      <c r="J65" s="86" t="str">
        <f t="shared" ref="J65:J130" si="23">IF(D65&gt;C65,"Vyúčtované prostriedky nemôžu byť väčšie ako poskytnuté. Opravte v hárku ""Doklady""","")</f>
        <v/>
      </c>
      <c r="K65" s="86" t="str">
        <f>Doklady!F13</f>
        <v/>
      </c>
      <c r="L65" s="86" t="str">
        <f t="array" ref="L65">IF(A65&lt;&gt;"",INDEX(FP!H:H,Doklady!B$2+(ROW()-52)),"")</f>
        <v/>
      </c>
      <c r="M65" s="86" t="str">
        <f t="shared" si="22"/>
        <v/>
      </c>
      <c r="N65" s="86"/>
      <c r="O65" s="86"/>
      <c r="P65" s="86"/>
      <c r="Q65" s="86"/>
      <c r="R65" s="86"/>
      <c r="S65" s="86"/>
      <c r="T65" s="86"/>
      <c r="U65" s="86"/>
      <c r="V65" s="86"/>
      <c r="W65" s="86"/>
      <c r="X65" s="86"/>
      <c r="Y65" s="86"/>
      <c r="Z65" s="86"/>
    </row>
    <row r="66" spans="1:26" ht="12" customHeight="1" x14ac:dyDescent="0.2">
      <c r="A66" s="131" t="str">
        <f>Doklady!D14</f>
        <v/>
      </c>
      <c r="B66" s="128" t="str">
        <f>Doklady!H14</f>
        <v/>
      </c>
      <c r="C66" s="105" t="str">
        <f t="array" ref="C66">IF(A66&lt;&gt;"",INDEX(FP!D:D,Doklady!B$2+(ROW()-53)),"")</f>
        <v/>
      </c>
      <c r="D66" s="105" t="str">
        <f>IF(A66&lt;&gt;"",Doklady!I14-Doklady!J14,"")</f>
        <v/>
      </c>
      <c r="E66" s="105" t="str">
        <f>IF(A66&lt;&gt;"",MIN(D66,C66)*Doklady!C14/(1-Doklady!C14),"")</f>
        <v/>
      </c>
      <c r="F66" s="129" t="str">
        <f>IF(A66&lt;&gt;"",Doklady!J14,"")</f>
        <v/>
      </c>
      <c r="G66" s="105">
        <f t="shared" si="19"/>
        <v>0</v>
      </c>
      <c r="H66" s="129"/>
      <c r="I66" s="105">
        <f t="shared" si="20"/>
        <v>0</v>
      </c>
      <c r="J66" s="86" t="str">
        <f t="shared" si="23"/>
        <v/>
      </c>
      <c r="K66" s="86" t="str">
        <f>Doklady!F14</f>
        <v/>
      </c>
      <c r="L66" s="86" t="str">
        <f t="array" ref="L66">IF(A66&lt;&gt;"",INDEX(FP!H:H,Doklady!B$2+(ROW()-52)),"")</f>
        <v/>
      </c>
      <c r="M66" s="86" t="str">
        <f t="shared" si="22"/>
        <v/>
      </c>
      <c r="N66" s="86"/>
      <c r="O66" s="86"/>
      <c r="P66" s="86"/>
      <c r="Q66" s="86"/>
      <c r="R66" s="86"/>
      <c r="S66" s="86"/>
      <c r="T66" s="86"/>
      <c r="U66" s="86"/>
      <c r="V66" s="86"/>
      <c r="W66" s="86"/>
      <c r="X66" s="86"/>
      <c r="Y66" s="86"/>
      <c r="Z66" s="86"/>
    </row>
    <row r="67" spans="1:26" ht="12" customHeight="1" x14ac:dyDescent="0.2">
      <c r="A67" s="131" t="str">
        <f>Doklady!D15</f>
        <v/>
      </c>
      <c r="B67" s="128" t="str">
        <f>Doklady!H15</f>
        <v/>
      </c>
      <c r="C67" s="105" t="str">
        <f t="array" ref="C67">IF(A67&lt;&gt;"",INDEX(FP!D:D,Doklady!B$2+(ROW()-53)),"")</f>
        <v/>
      </c>
      <c r="D67" s="105" t="str">
        <f>IF(A67&lt;&gt;"",Doklady!I15-Doklady!J15,"")</f>
        <v/>
      </c>
      <c r="E67" s="105" t="str">
        <f>IF(A67&lt;&gt;"",MIN(D67,C67)*Doklady!C15/(1-Doklady!C15),"")</f>
        <v/>
      </c>
      <c r="F67" s="129" t="str">
        <f>IF(A67&lt;&gt;"",Doklady!J15,"")</f>
        <v/>
      </c>
      <c r="G67" s="105">
        <f t="shared" si="19"/>
        <v>0</v>
      </c>
      <c r="H67" s="129"/>
      <c r="I67" s="105">
        <f t="shared" si="20"/>
        <v>0</v>
      </c>
      <c r="J67" s="86" t="str">
        <f t="shared" si="23"/>
        <v/>
      </c>
      <c r="K67" s="86" t="str">
        <f>Doklady!F15</f>
        <v/>
      </c>
      <c r="L67" s="86" t="str">
        <f t="array" ref="L67">IF(A67&lt;&gt;"",INDEX(FP!H:H,Doklady!B$2+(ROW()-52)),"")</f>
        <v/>
      </c>
      <c r="M67" s="86" t="str">
        <f t="shared" si="22"/>
        <v/>
      </c>
      <c r="N67" s="86"/>
      <c r="O67" s="86"/>
      <c r="P67" s="86"/>
      <c r="Q67" s="86"/>
      <c r="R67" s="86"/>
      <c r="S67" s="86"/>
      <c r="T67" s="86"/>
      <c r="U67" s="86"/>
      <c r="V67" s="86"/>
      <c r="W67" s="86"/>
      <c r="X67" s="86"/>
      <c r="Y67" s="86"/>
      <c r="Z67" s="86"/>
    </row>
    <row r="68" spans="1:26" ht="12" customHeight="1" x14ac:dyDescent="0.2">
      <c r="A68" s="131" t="str">
        <f>Doklady!D16</f>
        <v/>
      </c>
      <c r="B68" s="128" t="str">
        <f>Doklady!H16</f>
        <v/>
      </c>
      <c r="C68" s="105" t="str">
        <f t="array" ref="C68">IF(A68&lt;&gt;"",INDEX(FP!D:D,Doklady!B$2+(ROW()-53)),"")</f>
        <v/>
      </c>
      <c r="D68" s="105" t="str">
        <f>IF(A68&lt;&gt;"",Doklady!I16-Doklady!J16,"")</f>
        <v/>
      </c>
      <c r="E68" s="105" t="str">
        <f>IF(A68&lt;&gt;"",MIN(D68,C68)*Doklady!C16/(1-Doklady!C16),"")</f>
        <v/>
      </c>
      <c r="F68" s="129" t="str">
        <f>IF(A68&lt;&gt;"",Doklady!J16,"")</f>
        <v/>
      </c>
      <c r="G68" s="105">
        <f t="shared" si="19"/>
        <v>0</v>
      </c>
      <c r="H68" s="129"/>
      <c r="I68" s="105">
        <f t="shared" si="20"/>
        <v>0</v>
      </c>
      <c r="J68" s="86" t="str">
        <f t="shared" si="23"/>
        <v/>
      </c>
      <c r="K68" s="86" t="str">
        <f>Doklady!F16</f>
        <v/>
      </c>
      <c r="L68" s="86" t="str">
        <f t="array" ref="L68">IF(A68&lt;&gt;"",INDEX(FP!H:H,Doklady!B$2+(ROW()-52)),"")</f>
        <v/>
      </c>
      <c r="M68" s="86" t="str">
        <f t="shared" si="22"/>
        <v/>
      </c>
      <c r="N68" s="86"/>
      <c r="O68" s="86"/>
      <c r="P68" s="86"/>
      <c r="Q68" s="86"/>
      <c r="R68" s="86"/>
      <c r="S68" s="86"/>
      <c r="T68" s="86"/>
      <c r="U68" s="86"/>
      <c r="V68" s="86"/>
      <c r="W68" s="86"/>
      <c r="X68" s="86"/>
      <c r="Y68" s="86"/>
      <c r="Z68" s="86"/>
    </row>
    <row r="69" spans="1:26" ht="12" customHeight="1" x14ac:dyDescent="0.2">
      <c r="A69" s="131" t="str">
        <f>Doklady!D17</f>
        <v/>
      </c>
      <c r="B69" s="128" t="str">
        <f>Doklady!H17</f>
        <v/>
      </c>
      <c r="C69" s="105" t="str">
        <f t="array" ref="C69">IF(A69&lt;&gt;"",INDEX(FP!D:D,Doklady!B$2+(ROW()-53)),"")</f>
        <v/>
      </c>
      <c r="D69" s="105" t="str">
        <f>IF(A69&lt;&gt;"",Doklady!I17-Doklady!J17,"")</f>
        <v/>
      </c>
      <c r="E69" s="105" t="str">
        <f>IF(A69&lt;&gt;"",MIN(D69,C69)*Doklady!C17/(1-Doklady!C17),"")</f>
        <v/>
      </c>
      <c r="F69" s="129" t="str">
        <f>IF(A69&lt;&gt;"",Doklady!J17,"")</f>
        <v/>
      </c>
      <c r="G69" s="105">
        <f t="shared" si="19"/>
        <v>0</v>
      </c>
      <c r="H69" s="129"/>
      <c r="I69" s="105">
        <f t="shared" si="20"/>
        <v>0</v>
      </c>
      <c r="J69" s="86" t="str">
        <f t="shared" si="23"/>
        <v/>
      </c>
      <c r="K69" s="86" t="str">
        <f>Doklady!F17</f>
        <v/>
      </c>
      <c r="L69" s="86" t="str">
        <f t="array" ref="L69">IF(A69&lt;&gt;"",INDEX(FP!H:H,Doklady!B$2+(ROW()-52)),"")</f>
        <v/>
      </c>
      <c r="M69" s="86" t="str">
        <f t="shared" si="22"/>
        <v/>
      </c>
      <c r="N69" s="86"/>
      <c r="O69" s="86"/>
      <c r="P69" s="86"/>
      <c r="Q69" s="86"/>
      <c r="R69" s="86"/>
      <c r="S69" s="86"/>
      <c r="T69" s="86"/>
      <c r="U69" s="86"/>
      <c r="V69" s="86"/>
      <c r="W69" s="86"/>
      <c r="X69" s="86"/>
      <c r="Y69" s="86"/>
      <c r="Z69" s="86"/>
    </row>
    <row r="70" spans="1:26" ht="12" customHeight="1" x14ac:dyDescent="0.2">
      <c r="A70" s="131" t="str">
        <f>Doklady!D18</f>
        <v/>
      </c>
      <c r="B70" s="128" t="str">
        <f>Doklady!H18</f>
        <v/>
      </c>
      <c r="C70" s="105" t="str">
        <f t="array" ref="C70">IF(A70&lt;&gt;"",INDEX(FP!D:D,Doklady!B$2+(ROW()-53)),"")</f>
        <v/>
      </c>
      <c r="D70" s="105" t="str">
        <f>IF(A70&lt;&gt;"",Doklady!I18-Doklady!J18,"")</f>
        <v/>
      </c>
      <c r="E70" s="105" t="str">
        <f>IF(A70&lt;&gt;"",MIN(D70,C70)*Doklady!C18/(1-Doklady!C18),"")</f>
        <v/>
      </c>
      <c r="F70" s="129" t="str">
        <f>IF(A70&lt;&gt;"",Doklady!J18,"")</f>
        <v/>
      </c>
      <c r="G70" s="105">
        <f t="shared" si="19"/>
        <v>0</v>
      </c>
      <c r="H70" s="129"/>
      <c r="I70" s="105">
        <f t="shared" si="20"/>
        <v>0</v>
      </c>
      <c r="J70" s="86" t="str">
        <f t="shared" si="23"/>
        <v/>
      </c>
      <c r="K70" s="86" t="str">
        <f>Doklady!F18</f>
        <v/>
      </c>
      <c r="L70" s="86" t="str">
        <f t="array" ref="L70">IF(A70&lt;&gt;"",INDEX(FP!H:H,Doklady!B$2+(ROW()-52)),"")</f>
        <v/>
      </c>
      <c r="M70" s="86" t="str">
        <f t="shared" si="22"/>
        <v/>
      </c>
      <c r="N70" s="86"/>
      <c r="O70" s="86"/>
      <c r="P70" s="86"/>
      <c r="Q70" s="86"/>
      <c r="R70" s="86"/>
      <c r="S70" s="86"/>
      <c r="T70" s="86"/>
      <c r="U70" s="86"/>
      <c r="V70" s="86"/>
      <c r="W70" s="86"/>
      <c r="X70" s="86"/>
      <c r="Y70" s="86"/>
      <c r="Z70" s="86"/>
    </row>
    <row r="71" spans="1:26" ht="12" customHeight="1" x14ac:dyDescent="0.2">
      <c r="A71" s="131" t="str">
        <f>Doklady!D19</f>
        <v/>
      </c>
      <c r="B71" s="128" t="str">
        <f>Doklady!H19</f>
        <v/>
      </c>
      <c r="C71" s="105" t="str">
        <f t="array" ref="C71">IF(A71&lt;&gt;"",INDEX(FP!D:D,Doklady!B$2+(ROW()-53)),"")</f>
        <v/>
      </c>
      <c r="D71" s="105" t="str">
        <f>IF(A71&lt;&gt;"",Doklady!I19-Doklady!J19,"")</f>
        <v/>
      </c>
      <c r="E71" s="105" t="str">
        <f>IF(A71&lt;&gt;"",MIN(D71,C71)*Doklady!C19/(1-Doklady!C19),"")</f>
        <v/>
      </c>
      <c r="F71" s="129" t="str">
        <f>IF(A71&lt;&gt;"",Doklady!J19,"")</f>
        <v/>
      </c>
      <c r="G71" s="105">
        <f t="shared" si="19"/>
        <v>0</v>
      </c>
      <c r="H71" s="129"/>
      <c r="I71" s="105">
        <f t="shared" si="20"/>
        <v>0</v>
      </c>
      <c r="J71" s="86" t="str">
        <f t="shared" si="23"/>
        <v/>
      </c>
      <c r="K71" s="86" t="str">
        <f>Doklady!F19</f>
        <v/>
      </c>
      <c r="L71" s="86" t="str">
        <f t="array" ref="L71">IF(A71&lt;&gt;"",INDEX(FP!H:H,Doklady!B$2+(ROW()-52)),"")</f>
        <v/>
      </c>
      <c r="M71" s="86" t="str">
        <f t="shared" si="22"/>
        <v/>
      </c>
      <c r="N71" s="86"/>
      <c r="O71" s="86"/>
      <c r="P71" s="86"/>
      <c r="Q71" s="86"/>
      <c r="R71" s="86"/>
      <c r="S71" s="86"/>
      <c r="T71" s="86"/>
      <c r="U71" s="86"/>
      <c r="V71" s="86"/>
      <c r="W71" s="86"/>
      <c r="X71" s="86"/>
      <c r="Y71" s="86"/>
      <c r="Z71" s="86"/>
    </row>
    <row r="72" spans="1:26" ht="11.25" customHeight="1" x14ac:dyDescent="0.2">
      <c r="A72" s="131" t="str">
        <f>Doklady!D20</f>
        <v/>
      </c>
      <c r="B72" s="128" t="str">
        <f>Doklady!H20</f>
        <v/>
      </c>
      <c r="C72" s="105" t="str">
        <f t="array" ref="C72">IF(A72&lt;&gt;"",INDEX(FP!D:D,Doklady!B$2+(ROW()-53)),"")</f>
        <v/>
      </c>
      <c r="D72" s="105" t="str">
        <f>IF(A72&lt;&gt;"",Doklady!I20-Doklady!J20,"")</f>
        <v/>
      </c>
      <c r="E72" s="105" t="str">
        <f>IF(A72&lt;&gt;"",MIN(D72,C72)*Doklady!C20/(1-Doklady!C20),"")</f>
        <v/>
      </c>
      <c r="F72" s="129" t="str">
        <f>IF(A72&lt;&gt;"",Doklady!J20,"")</f>
        <v/>
      </c>
      <c r="G72" s="105">
        <f t="shared" si="19"/>
        <v>0</v>
      </c>
      <c r="H72" s="129"/>
      <c r="I72" s="105">
        <f t="shared" si="20"/>
        <v>0</v>
      </c>
      <c r="J72" s="86" t="str">
        <f t="shared" si="23"/>
        <v/>
      </c>
      <c r="K72" s="86" t="str">
        <f>Doklady!F20</f>
        <v/>
      </c>
      <c r="L72" s="86" t="str">
        <f t="array" ref="L72">IF(A72&lt;&gt;"",INDEX(FP!H:H,Doklady!B$2+(ROW()-52)),"")</f>
        <v/>
      </c>
      <c r="M72" s="86" t="str">
        <f t="shared" si="22"/>
        <v/>
      </c>
      <c r="N72" s="86"/>
      <c r="O72" s="86"/>
      <c r="P72" s="86"/>
      <c r="Q72" s="86"/>
      <c r="R72" s="86"/>
      <c r="S72" s="86"/>
      <c r="T72" s="86"/>
      <c r="U72" s="86"/>
      <c r="V72" s="86"/>
      <c r="W72" s="86"/>
      <c r="X72" s="86"/>
      <c r="Y72" s="86"/>
      <c r="Z72" s="86"/>
    </row>
    <row r="73" spans="1:26" ht="11.25" customHeight="1" x14ac:dyDescent="0.2">
      <c r="A73" s="131" t="str">
        <f>Doklady!D21</f>
        <v/>
      </c>
      <c r="B73" s="128" t="str">
        <f>Doklady!H21</f>
        <v/>
      </c>
      <c r="C73" s="105" t="str">
        <f t="array" ref="C73">IF(A73&lt;&gt;"",INDEX(FP!D:D,Doklady!B$2+(ROW()-53)),"")</f>
        <v/>
      </c>
      <c r="D73" s="105" t="str">
        <f>IF(A73&lt;&gt;"",Doklady!I21-Doklady!J21,"")</f>
        <v/>
      </c>
      <c r="E73" s="105" t="str">
        <f>IF(A73&lt;&gt;"",MIN(D73,C73)*Doklady!C21/(1-Doklady!C21),"")</f>
        <v/>
      </c>
      <c r="F73" s="129" t="str">
        <f>IF(A73&lt;&gt;"",Doklady!J21,"")</f>
        <v/>
      </c>
      <c r="G73" s="105">
        <f t="shared" si="19"/>
        <v>0</v>
      </c>
      <c r="H73" s="129"/>
      <c r="I73" s="105">
        <f t="shared" si="20"/>
        <v>0</v>
      </c>
      <c r="J73" s="86" t="str">
        <f t="shared" si="23"/>
        <v/>
      </c>
      <c r="K73" s="86" t="str">
        <f>Doklady!F21</f>
        <v/>
      </c>
      <c r="L73" s="86" t="str">
        <f t="array" ref="L73">IF(A73&lt;&gt;"",INDEX(FP!H:H,Doklady!B$2+(ROW()-52)),"")</f>
        <v/>
      </c>
      <c r="M73" s="86" t="str">
        <f t="shared" si="22"/>
        <v/>
      </c>
      <c r="N73" s="86"/>
      <c r="O73" s="86"/>
      <c r="P73" s="86"/>
      <c r="Q73" s="86"/>
      <c r="R73" s="86"/>
      <c r="S73" s="86"/>
      <c r="T73" s="86"/>
      <c r="U73" s="86"/>
      <c r="V73" s="86"/>
      <c r="W73" s="86"/>
      <c r="X73" s="86"/>
      <c r="Y73" s="86"/>
      <c r="Z73" s="86"/>
    </row>
    <row r="74" spans="1:26" ht="12" customHeight="1" x14ac:dyDescent="0.2">
      <c r="A74" s="131" t="str">
        <f>Doklady!D22</f>
        <v/>
      </c>
      <c r="B74" s="128" t="str">
        <f>Doklady!H22</f>
        <v/>
      </c>
      <c r="C74" s="105" t="str">
        <f t="array" ref="C74">IF(A74&lt;&gt;"",INDEX(FP!D:D,Doklady!B$2+(ROW()-53)),"")</f>
        <v/>
      </c>
      <c r="D74" s="105" t="str">
        <f>IF(A74&lt;&gt;"",Doklady!I22-Doklady!J22,"")</f>
        <v/>
      </c>
      <c r="E74" s="105" t="str">
        <f>IF(A74&lt;&gt;"",MIN(D74,C74)*Doklady!C22/(1-Doklady!C22),"")</f>
        <v/>
      </c>
      <c r="F74" s="129" t="str">
        <f>IF(A74&lt;&gt;"",Doklady!J22,"")</f>
        <v/>
      </c>
      <c r="G74" s="105">
        <f t="shared" si="19"/>
        <v>0</v>
      </c>
      <c r="H74" s="129"/>
      <c r="I74" s="105">
        <f t="shared" si="20"/>
        <v>0</v>
      </c>
      <c r="J74" s="86" t="str">
        <f t="shared" si="23"/>
        <v/>
      </c>
      <c r="K74" s="86" t="str">
        <f>Doklady!F22</f>
        <v/>
      </c>
      <c r="L74" s="86" t="str">
        <f t="array" ref="L74">IF(A74&lt;&gt;"",INDEX(FP!H:H,Doklady!B$2+(ROW()-52)),"")</f>
        <v/>
      </c>
      <c r="M74" s="86" t="str">
        <f t="shared" si="22"/>
        <v/>
      </c>
      <c r="N74" s="86"/>
      <c r="O74" s="86"/>
      <c r="P74" s="86"/>
      <c r="Q74" s="86"/>
      <c r="R74" s="86"/>
      <c r="S74" s="86"/>
      <c r="T74" s="86"/>
      <c r="U74" s="86"/>
      <c r="V74" s="86"/>
      <c r="W74" s="86"/>
      <c r="X74" s="86"/>
      <c r="Y74" s="86"/>
      <c r="Z74" s="86"/>
    </row>
    <row r="75" spans="1:26" ht="12" customHeight="1" x14ac:dyDescent="0.2">
      <c r="A75" s="131" t="str">
        <f>Doklady!D23</f>
        <v/>
      </c>
      <c r="B75" s="128" t="str">
        <f>Doklady!H23</f>
        <v/>
      </c>
      <c r="C75" s="105" t="str">
        <f t="array" ref="C75">IF(A75&lt;&gt;"",INDEX(FP!D:D,Doklady!B$2+(ROW()-53)),"")</f>
        <v/>
      </c>
      <c r="D75" s="105" t="str">
        <f>IF(A75&lt;&gt;"",Doklady!I23-Doklady!J23,"")</f>
        <v/>
      </c>
      <c r="E75" s="105" t="str">
        <f>IF(A75&lt;&gt;"",MIN(D75,C75)*Doklady!C23/(1-Doklady!C23),"")</f>
        <v/>
      </c>
      <c r="F75" s="129" t="str">
        <f>IF(A75&lt;&gt;"",Doklady!J23,"")</f>
        <v/>
      </c>
      <c r="G75" s="105">
        <f t="shared" si="19"/>
        <v>0</v>
      </c>
      <c r="H75" s="129"/>
      <c r="I75" s="105">
        <f t="shared" si="20"/>
        <v>0</v>
      </c>
      <c r="J75" s="86" t="str">
        <f t="shared" si="23"/>
        <v/>
      </c>
      <c r="K75" s="86" t="str">
        <f>Doklady!F23</f>
        <v/>
      </c>
      <c r="L75" s="86" t="str">
        <f t="array" ref="L75">IF(A75&lt;&gt;"",INDEX(FP!H:H,Doklady!B$2+(ROW()-52)),"")</f>
        <v/>
      </c>
      <c r="M75" s="86" t="str">
        <f t="shared" si="22"/>
        <v/>
      </c>
      <c r="N75" s="86"/>
      <c r="O75" s="86"/>
      <c r="P75" s="86"/>
      <c r="Q75" s="86"/>
      <c r="R75" s="86"/>
      <c r="S75" s="86"/>
      <c r="T75" s="86"/>
      <c r="U75" s="86"/>
      <c r="V75" s="86"/>
      <c r="W75" s="86"/>
      <c r="X75" s="86"/>
      <c r="Y75" s="86"/>
      <c r="Z75" s="86"/>
    </row>
    <row r="76" spans="1:26" ht="12" customHeight="1" x14ac:dyDescent="0.2">
      <c r="A76" s="131" t="str">
        <f>Doklady!D24</f>
        <v/>
      </c>
      <c r="B76" s="128" t="str">
        <f>Doklady!H24</f>
        <v/>
      </c>
      <c r="C76" s="105" t="str">
        <f t="array" ref="C76">IF(A76&lt;&gt;"",INDEX(FP!D:D,Doklady!B$2+(ROW()-53)),"")</f>
        <v/>
      </c>
      <c r="D76" s="105" t="str">
        <f>IF(A76&lt;&gt;"",Doklady!I24-Doklady!J24,"")</f>
        <v/>
      </c>
      <c r="E76" s="105" t="str">
        <f>IF(A76&lt;&gt;"",MIN(D76,C76)*Doklady!C24/(1-Doklady!C24),"")</f>
        <v/>
      </c>
      <c r="F76" s="129" t="str">
        <f>IF(A76&lt;&gt;"",Doklady!J24,"")</f>
        <v/>
      </c>
      <c r="G76" s="105">
        <f t="shared" si="19"/>
        <v>0</v>
      </c>
      <c r="H76" s="129"/>
      <c r="I76" s="105">
        <f t="shared" si="20"/>
        <v>0</v>
      </c>
      <c r="J76" s="86" t="str">
        <f t="shared" si="23"/>
        <v/>
      </c>
      <c r="K76" s="86" t="str">
        <f>Doklady!F24</f>
        <v/>
      </c>
      <c r="L76" s="86" t="str">
        <f t="array" ref="L76">IF(A76&lt;&gt;"",INDEX(FP!H:H,Doklady!B$2+(ROW()-52)),"")</f>
        <v/>
      </c>
      <c r="M76" s="86" t="str">
        <f t="shared" si="22"/>
        <v/>
      </c>
      <c r="N76" s="86"/>
      <c r="O76" s="86"/>
      <c r="P76" s="86"/>
      <c r="Q76" s="86"/>
      <c r="R76" s="86"/>
      <c r="S76" s="86"/>
      <c r="T76" s="86"/>
      <c r="U76" s="86"/>
      <c r="V76" s="86"/>
      <c r="W76" s="86"/>
      <c r="X76" s="86"/>
      <c r="Y76" s="86"/>
      <c r="Z76" s="86"/>
    </row>
    <row r="77" spans="1:26" ht="12" customHeight="1" x14ac:dyDescent="0.2">
      <c r="A77" s="131" t="str">
        <f>Doklady!D25</f>
        <v/>
      </c>
      <c r="B77" s="128" t="str">
        <f>Doklady!H25</f>
        <v/>
      </c>
      <c r="C77" s="105" t="str">
        <f t="array" ref="C77">IF(A77&lt;&gt;"",INDEX(FP!D:D,Doklady!B$2+(ROW()-53)),"")</f>
        <v/>
      </c>
      <c r="D77" s="105" t="str">
        <f>IF(A77&lt;&gt;"",Doklady!I25-Doklady!J25,"")</f>
        <v/>
      </c>
      <c r="E77" s="105" t="str">
        <f>IF(A77&lt;&gt;"",MIN(D77,C77)*Doklady!C25/(1-Doklady!C25),"")</f>
        <v/>
      </c>
      <c r="F77" s="129" t="str">
        <f>IF(A77&lt;&gt;"",Doklady!J25,"")</f>
        <v/>
      </c>
      <c r="G77" s="105">
        <f t="shared" si="19"/>
        <v>0</v>
      </c>
      <c r="H77" s="129"/>
      <c r="I77" s="105">
        <f t="shared" si="20"/>
        <v>0</v>
      </c>
      <c r="J77" s="86" t="str">
        <f t="shared" si="23"/>
        <v/>
      </c>
      <c r="K77" s="86" t="str">
        <f>Doklady!F25</f>
        <v/>
      </c>
      <c r="L77" s="86" t="str">
        <f t="array" ref="L77">IF(A77&lt;&gt;"",INDEX(FP!H:H,Doklady!B$2+(ROW()-52)),"")</f>
        <v/>
      </c>
      <c r="M77" s="86" t="str">
        <f t="shared" si="22"/>
        <v/>
      </c>
      <c r="N77" s="86"/>
      <c r="O77" s="86"/>
      <c r="P77" s="86"/>
      <c r="Q77" s="86"/>
      <c r="R77" s="86"/>
      <c r="S77" s="86"/>
      <c r="T77" s="86"/>
      <c r="U77" s="86"/>
      <c r="V77" s="86"/>
      <c r="W77" s="86"/>
      <c r="X77" s="86"/>
      <c r="Y77" s="86"/>
      <c r="Z77" s="86"/>
    </row>
    <row r="78" spans="1:26" ht="12" customHeight="1" x14ac:dyDescent="0.2">
      <c r="A78" s="131" t="str">
        <f>Doklady!D26</f>
        <v/>
      </c>
      <c r="B78" s="128" t="str">
        <f>Doklady!H26</f>
        <v/>
      </c>
      <c r="C78" s="105" t="str">
        <f t="array" ref="C78">IF(A78&lt;&gt;"",INDEX(FP!D:D,Doklady!B$2+(ROW()-53)),"")</f>
        <v/>
      </c>
      <c r="D78" s="105" t="str">
        <f>IF(A78&lt;&gt;"",Doklady!I26-Doklady!J26,"")</f>
        <v/>
      </c>
      <c r="E78" s="105" t="str">
        <f>IF(A78&lt;&gt;"",MIN(D78,C78)*Doklady!C26/(1-Doklady!C26),"")</f>
        <v/>
      </c>
      <c r="F78" s="129" t="str">
        <f>IF(A78&lt;&gt;"",Doklady!J26,"")</f>
        <v/>
      </c>
      <c r="G78" s="105">
        <f t="shared" si="19"/>
        <v>0</v>
      </c>
      <c r="H78" s="129"/>
      <c r="I78" s="105">
        <f t="shared" si="20"/>
        <v>0</v>
      </c>
      <c r="J78" s="86" t="str">
        <f t="shared" si="23"/>
        <v/>
      </c>
      <c r="K78" s="86" t="str">
        <f>Doklady!F26</f>
        <v/>
      </c>
      <c r="L78" s="86" t="str">
        <f t="array" ref="L78">IF(A78&lt;&gt;"",INDEX(FP!H:H,Doklady!B$2+(ROW()-52)),"")</f>
        <v/>
      </c>
      <c r="M78" s="86" t="str">
        <f t="shared" si="22"/>
        <v/>
      </c>
      <c r="N78" s="86"/>
      <c r="O78" s="86"/>
      <c r="P78" s="86"/>
      <c r="Q78" s="86"/>
      <c r="R78" s="86"/>
      <c r="S78" s="86"/>
      <c r="T78" s="86"/>
      <c r="U78" s="86"/>
      <c r="V78" s="86"/>
      <c r="W78" s="86"/>
      <c r="X78" s="86"/>
      <c r="Y78" s="86"/>
      <c r="Z78" s="86"/>
    </row>
    <row r="79" spans="1:26" ht="12" customHeight="1" x14ac:dyDescent="0.2">
      <c r="A79" s="131" t="str">
        <f>Doklady!D27</f>
        <v/>
      </c>
      <c r="B79" s="128" t="str">
        <f>Doklady!H27</f>
        <v/>
      </c>
      <c r="C79" s="105" t="str">
        <f t="array" ref="C79">IF(A79&lt;&gt;"",INDEX(FP!D:D,Doklady!B$2+(ROW()-53)),"")</f>
        <v/>
      </c>
      <c r="D79" s="105" t="str">
        <f>IF(A79&lt;&gt;"",Doklady!I27-Doklady!J27,"")</f>
        <v/>
      </c>
      <c r="E79" s="105" t="str">
        <f>IF(A79&lt;&gt;"",MIN(D79,C79)*Doklady!C27/(1-Doklady!C27),"")</f>
        <v/>
      </c>
      <c r="F79" s="129" t="str">
        <f>IF(A79&lt;&gt;"",Doklady!J27,"")</f>
        <v/>
      </c>
      <c r="G79" s="105">
        <f t="shared" si="19"/>
        <v>0</v>
      </c>
      <c r="H79" s="129"/>
      <c r="I79" s="105">
        <f t="shared" si="20"/>
        <v>0</v>
      </c>
      <c r="J79" s="86" t="str">
        <f t="shared" si="23"/>
        <v/>
      </c>
      <c r="K79" s="86" t="str">
        <f>Doklady!F27</f>
        <v/>
      </c>
      <c r="L79" s="86" t="str">
        <f t="array" ref="L79">IF(A79&lt;&gt;"",INDEX(FP!H:H,Doklady!B$2+(ROW()-52)),"")</f>
        <v/>
      </c>
      <c r="M79" s="86" t="str">
        <f t="shared" si="22"/>
        <v/>
      </c>
      <c r="N79" s="86"/>
      <c r="O79" s="86"/>
      <c r="P79" s="86"/>
      <c r="Q79" s="86"/>
      <c r="R79" s="86"/>
      <c r="S79" s="86"/>
      <c r="T79" s="86"/>
      <c r="U79" s="86"/>
      <c r="V79" s="86"/>
      <c r="W79" s="86"/>
      <c r="X79" s="86"/>
      <c r="Y79" s="86"/>
      <c r="Z79" s="86"/>
    </row>
    <row r="80" spans="1:26" ht="12" customHeight="1" x14ac:dyDescent="0.2">
      <c r="A80" s="131" t="str">
        <f>Doklady!D28</f>
        <v/>
      </c>
      <c r="B80" s="128" t="str">
        <f>Doklady!H28</f>
        <v/>
      </c>
      <c r="C80" s="105" t="str">
        <f t="array" ref="C80">IF(A80&lt;&gt;"",INDEX(FP!D:D,Doklady!B$2+(ROW()-53)),"")</f>
        <v/>
      </c>
      <c r="D80" s="105" t="str">
        <f>IF(A80&lt;&gt;"",Doklady!I28-Doklady!J28,"")</f>
        <v/>
      </c>
      <c r="E80" s="105" t="str">
        <f>IF(A80&lt;&gt;"",MIN(D80,C80)*Doklady!C28/(1-Doklady!C28),"")</f>
        <v/>
      </c>
      <c r="F80" s="129" t="str">
        <f>IF(A80&lt;&gt;"",Doklady!J28,"")</f>
        <v/>
      </c>
      <c r="G80" s="105">
        <f t="shared" si="19"/>
        <v>0</v>
      </c>
      <c r="H80" s="129"/>
      <c r="I80" s="105">
        <f t="shared" si="20"/>
        <v>0</v>
      </c>
      <c r="J80" s="86" t="str">
        <f t="shared" si="23"/>
        <v/>
      </c>
      <c r="K80" s="86" t="str">
        <f>Doklady!F28</f>
        <v/>
      </c>
      <c r="L80" s="86" t="str">
        <f t="array" ref="L80">IF(A80&lt;&gt;"",INDEX(FP!H:H,Doklady!B$2+(ROW()-52)),"")</f>
        <v/>
      </c>
      <c r="M80" s="86" t="str">
        <f t="shared" si="22"/>
        <v/>
      </c>
      <c r="N80" s="86"/>
      <c r="O80" s="86"/>
      <c r="P80" s="86"/>
      <c r="Q80" s="86"/>
      <c r="R80" s="86"/>
      <c r="S80" s="86"/>
      <c r="T80" s="86"/>
      <c r="U80" s="86"/>
      <c r="V80" s="86"/>
      <c r="W80" s="86"/>
      <c r="X80" s="86"/>
      <c r="Y80" s="86"/>
      <c r="Z80" s="86"/>
    </row>
    <row r="81" spans="1:26" ht="12" customHeight="1" x14ac:dyDescent="0.2">
      <c r="A81" s="131" t="str">
        <f>Doklady!D29</f>
        <v/>
      </c>
      <c r="B81" s="128" t="str">
        <f>Doklady!H29</f>
        <v/>
      </c>
      <c r="C81" s="105" t="str">
        <f t="array" ref="C81">IF(A81&lt;&gt;"",INDEX(FP!D:D,Doklady!B$2+(ROW()-53)),"")</f>
        <v/>
      </c>
      <c r="D81" s="105" t="str">
        <f>IF(A81&lt;&gt;"",Doklady!I29-Doklady!J29,"")</f>
        <v/>
      </c>
      <c r="E81" s="105" t="str">
        <f>IF(A81&lt;&gt;"",MIN(D81,C81)*Doklady!C29/(1-Doklady!C29),"")</f>
        <v/>
      </c>
      <c r="F81" s="129" t="str">
        <f>IF(A81&lt;&gt;"",Doklady!J29,"")</f>
        <v/>
      </c>
      <c r="G81" s="105">
        <f t="shared" si="19"/>
        <v>0</v>
      </c>
      <c r="H81" s="129"/>
      <c r="I81" s="105">
        <f t="shared" si="20"/>
        <v>0</v>
      </c>
      <c r="J81" s="86" t="str">
        <f t="shared" si="23"/>
        <v/>
      </c>
      <c r="K81" s="86" t="str">
        <f>Doklady!F29</f>
        <v/>
      </c>
      <c r="L81" s="86" t="str">
        <f t="array" ref="L81">IF(A81&lt;&gt;"",INDEX(FP!H:H,Doklady!B$2+(ROW()-52)),"")</f>
        <v/>
      </c>
      <c r="M81" s="86" t="str">
        <f t="shared" si="22"/>
        <v/>
      </c>
      <c r="N81" s="86"/>
      <c r="O81" s="86"/>
      <c r="P81" s="86"/>
      <c r="Q81" s="86"/>
      <c r="R81" s="86"/>
      <c r="S81" s="86"/>
      <c r="T81" s="86"/>
      <c r="U81" s="86"/>
      <c r="V81" s="86"/>
      <c r="W81" s="86"/>
      <c r="X81" s="86"/>
      <c r="Y81" s="86"/>
      <c r="Z81" s="86"/>
    </row>
    <row r="82" spans="1:26" ht="12" customHeight="1" x14ac:dyDescent="0.2">
      <c r="A82" s="131" t="str">
        <f>Doklady!D30</f>
        <v/>
      </c>
      <c r="B82" s="128" t="str">
        <f>Doklady!H30</f>
        <v/>
      </c>
      <c r="C82" s="105" t="str">
        <f t="array" ref="C82">IF(A82&lt;&gt;"",INDEX(FP!D:D,Doklady!B$2+(ROW()-53)),"")</f>
        <v/>
      </c>
      <c r="D82" s="105" t="str">
        <f>IF(A82&lt;&gt;"",Doklady!I30-Doklady!J30,"")</f>
        <v/>
      </c>
      <c r="E82" s="105" t="str">
        <f>IF(A82&lt;&gt;"",MIN(D82,C82)*Doklady!C30/(1-Doklady!C30),"")</f>
        <v/>
      </c>
      <c r="F82" s="129" t="str">
        <f>IF(A82&lt;&gt;"",Doklady!J30,"")</f>
        <v/>
      </c>
      <c r="G82" s="105">
        <f t="shared" si="19"/>
        <v>0</v>
      </c>
      <c r="H82" s="129"/>
      <c r="I82" s="105">
        <f t="shared" si="20"/>
        <v>0</v>
      </c>
      <c r="J82" s="86" t="str">
        <f t="shared" si="23"/>
        <v/>
      </c>
      <c r="K82" s="86" t="str">
        <f>Doklady!F30</f>
        <v/>
      </c>
      <c r="L82" s="86" t="str">
        <f t="array" ref="L82">IF(A82&lt;&gt;"",INDEX(FP!H:H,Doklady!B$2+(ROW()-52)),"")</f>
        <v/>
      </c>
      <c r="M82" s="86" t="str">
        <f t="shared" si="22"/>
        <v/>
      </c>
      <c r="N82" s="86"/>
      <c r="O82" s="86"/>
      <c r="P82" s="86"/>
      <c r="Q82" s="86"/>
      <c r="R82" s="86"/>
      <c r="S82" s="86"/>
      <c r="T82" s="86"/>
      <c r="U82" s="86"/>
      <c r="V82" s="86"/>
      <c r="W82" s="86"/>
      <c r="X82" s="86"/>
      <c r="Y82" s="86"/>
      <c r="Z82" s="86"/>
    </row>
    <row r="83" spans="1:26" ht="12" customHeight="1" x14ac:dyDescent="0.2">
      <c r="A83" s="131" t="str">
        <f>Doklady!D31</f>
        <v/>
      </c>
      <c r="B83" s="128" t="str">
        <f>Doklady!H31</f>
        <v/>
      </c>
      <c r="C83" s="105" t="str">
        <f t="array" ref="C83">IF(A83&lt;&gt;"",INDEX(FP!D:D,Doklady!B$2+(ROW()-53)),"")</f>
        <v/>
      </c>
      <c r="D83" s="105" t="str">
        <f>IF(A83&lt;&gt;"",Doklady!I31-Doklady!J31,"")</f>
        <v/>
      </c>
      <c r="E83" s="105" t="str">
        <f>IF(A83&lt;&gt;"",MIN(D83,C83)*Doklady!C31/(1-Doklady!C31),"")</f>
        <v/>
      </c>
      <c r="F83" s="129" t="str">
        <f>IF(A83&lt;&gt;"",Doklady!J31,"")</f>
        <v/>
      </c>
      <c r="G83" s="105">
        <f t="shared" si="19"/>
        <v>0</v>
      </c>
      <c r="H83" s="129"/>
      <c r="I83" s="105">
        <f t="shared" si="20"/>
        <v>0</v>
      </c>
      <c r="J83" s="86" t="str">
        <f t="shared" si="23"/>
        <v/>
      </c>
      <c r="K83" s="86" t="str">
        <f>Doklady!F31</f>
        <v/>
      </c>
      <c r="L83" s="86" t="str">
        <f t="array" ref="L83">IF(A83&lt;&gt;"",INDEX(FP!H:H,Doklady!B$2+(ROW()-52)),"")</f>
        <v/>
      </c>
      <c r="M83" s="86" t="str">
        <f t="shared" si="22"/>
        <v/>
      </c>
      <c r="N83" s="86"/>
      <c r="O83" s="86"/>
      <c r="P83" s="86"/>
      <c r="Q83" s="86"/>
      <c r="R83" s="86"/>
      <c r="S83" s="86"/>
      <c r="T83" s="86"/>
      <c r="U83" s="86"/>
      <c r="V83" s="86"/>
      <c r="W83" s="86"/>
      <c r="X83" s="86"/>
      <c r="Y83" s="86"/>
      <c r="Z83" s="86"/>
    </row>
    <row r="84" spans="1:26" ht="12" customHeight="1" x14ac:dyDescent="0.2">
      <c r="A84" s="131" t="str">
        <f>Doklady!D32</f>
        <v/>
      </c>
      <c r="B84" s="128" t="str">
        <f>Doklady!H32</f>
        <v/>
      </c>
      <c r="C84" s="105" t="str">
        <f t="array" ref="C84">IF(A84&lt;&gt;"",INDEX(FP!D:D,Doklady!B$2+(ROW()-53)),"")</f>
        <v/>
      </c>
      <c r="D84" s="105" t="str">
        <f>IF(A84&lt;&gt;"",Doklady!I32-Doklady!J32,"")</f>
        <v/>
      </c>
      <c r="E84" s="105" t="str">
        <f>IF(A84&lt;&gt;"",MIN(D84,C84)*Doklady!C32/(1-Doklady!C32),"")</f>
        <v/>
      </c>
      <c r="F84" s="129" t="str">
        <f>IF(A84&lt;&gt;"",Doklady!J32,"")</f>
        <v/>
      </c>
      <c r="G84" s="105">
        <f t="shared" si="19"/>
        <v>0</v>
      </c>
      <c r="H84" s="129"/>
      <c r="I84" s="105">
        <f t="shared" si="20"/>
        <v>0</v>
      </c>
      <c r="J84" s="86" t="str">
        <f t="shared" si="23"/>
        <v/>
      </c>
      <c r="K84" s="86" t="str">
        <f>Doklady!F32</f>
        <v/>
      </c>
      <c r="L84" s="86" t="str">
        <f t="array" ref="L84">IF(A84&lt;&gt;"",INDEX(FP!H:H,Doklady!B$2+(ROW()-52)),"")</f>
        <v/>
      </c>
      <c r="M84" s="86" t="str">
        <f t="shared" si="22"/>
        <v/>
      </c>
      <c r="N84" s="86"/>
      <c r="O84" s="86"/>
      <c r="P84" s="86"/>
      <c r="Q84" s="86"/>
      <c r="R84" s="86"/>
      <c r="S84" s="86"/>
      <c r="T84" s="86"/>
      <c r="U84" s="86"/>
      <c r="V84" s="86"/>
      <c r="W84" s="86"/>
      <c r="X84" s="86"/>
      <c r="Y84" s="86"/>
      <c r="Z84" s="86"/>
    </row>
    <row r="85" spans="1:26" ht="12" customHeight="1" x14ac:dyDescent="0.2">
      <c r="A85" s="131" t="str">
        <f>Doklady!D33</f>
        <v/>
      </c>
      <c r="B85" s="128" t="str">
        <f>Doklady!H33</f>
        <v/>
      </c>
      <c r="C85" s="105" t="str">
        <f t="array" ref="C85">IF(A85&lt;&gt;"",INDEX(FP!D:D,Doklady!B$2+(ROW()-53)),"")</f>
        <v/>
      </c>
      <c r="D85" s="105" t="str">
        <f>IF(A85&lt;&gt;"",Doklady!I33-Doklady!J33,"")</f>
        <v/>
      </c>
      <c r="E85" s="105" t="str">
        <f>IF(A85&lt;&gt;"",MIN(D85,C85)*Doklady!C33/(1-Doklady!C33),"")</f>
        <v/>
      </c>
      <c r="F85" s="129" t="str">
        <f>IF(A85&lt;&gt;"",Doklady!J33,"")</f>
        <v/>
      </c>
      <c r="G85" s="105">
        <f t="shared" si="19"/>
        <v>0</v>
      </c>
      <c r="H85" s="129"/>
      <c r="I85" s="105">
        <f t="shared" si="20"/>
        <v>0</v>
      </c>
      <c r="J85" s="86" t="str">
        <f t="shared" si="23"/>
        <v/>
      </c>
      <c r="K85" s="86" t="str">
        <f>Doklady!F33</f>
        <v/>
      </c>
      <c r="L85" s="86" t="str">
        <f t="array" ref="L85">IF(A85&lt;&gt;"",INDEX(FP!H:H,Doklady!B$2+(ROW()-52)),"")</f>
        <v/>
      </c>
      <c r="M85" s="86" t="str">
        <f t="shared" si="22"/>
        <v/>
      </c>
      <c r="N85" s="86"/>
      <c r="O85" s="86"/>
      <c r="P85" s="86"/>
      <c r="Q85" s="86"/>
      <c r="R85" s="86"/>
      <c r="S85" s="86"/>
      <c r="T85" s="86"/>
      <c r="U85" s="86"/>
      <c r="V85" s="86"/>
      <c r="W85" s="86"/>
      <c r="X85" s="86"/>
      <c r="Y85" s="86"/>
      <c r="Z85" s="86"/>
    </row>
    <row r="86" spans="1:26" ht="12" customHeight="1" x14ac:dyDescent="0.2">
      <c r="A86" s="131" t="str">
        <f>Doklady!D34</f>
        <v/>
      </c>
      <c r="B86" s="128" t="str">
        <f>Doklady!H34</f>
        <v/>
      </c>
      <c r="C86" s="105" t="str">
        <f t="array" ref="C86">IF(A86&lt;&gt;"",INDEX(FP!D:D,Doklady!B$2+(ROW()-53)),"")</f>
        <v/>
      </c>
      <c r="D86" s="105" t="str">
        <f>IF(A86&lt;&gt;"",Doklady!I34-Doklady!J34,"")</f>
        <v/>
      </c>
      <c r="E86" s="105" t="str">
        <f>IF(A86&lt;&gt;"",MIN(D86,C86)*Doklady!C34/(1-Doklady!C34),"")</f>
        <v/>
      </c>
      <c r="F86" s="129" t="str">
        <f>IF(A86&lt;&gt;"",Doklady!J34,"")</f>
        <v/>
      </c>
      <c r="G86" s="105">
        <f t="shared" si="19"/>
        <v>0</v>
      </c>
      <c r="H86" s="129"/>
      <c r="I86" s="105">
        <f t="shared" si="20"/>
        <v>0</v>
      </c>
      <c r="J86" s="86" t="str">
        <f t="shared" si="23"/>
        <v/>
      </c>
      <c r="K86" s="86" t="str">
        <f>Doklady!F34</f>
        <v/>
      </c>
      <c r="L86" s="86" t="str">
        <f t="array" ref="L86">IF(A86&lt;&gt;"",INDEX(FP!H:H,Doklady!B$2+(ROW()-52)),"")</f>
        <v/>
      </c>
      <c r="M86" s="86" t="str">
        <f t="shared" si="22"/>
        <v/>
      </c>
      <c r="N86" s="86"/>
      <c r="O86" s="86"/>
      <c r="P86" s="86"/>
      <c r="Q86" s="86"/>
      <c r="R86" s="86"/>
      <c r="S86" s="86"/>
      <c r="T86" s="86"/>
      <c r="U86" s="86"/>
      <c r="V86" s="86"/>
      <c r="W86" s="86"/>
      <c r="X86" s="86"/>
      <c r="Y86" s="86"/>
      <c r="Z86" s="86"/>
    </row>
    <row r="87" spans="1:26" ht="12" customHeight="1" x14ac:dyDescent="0.2">
      <c r="A87" s="131" t="str">
        <f>Doklady!D35</f>
        <v/>
      </c>
      <c r="B87" s="128" t="str">
        <f>Doklady!H35</f>
        <v/>
      </c>
      <c r="C87" s="105" t="str">
        <f t="array" ref="C87">IF(A87&lt;&gt;"",INDEX(FP!D:D,Doklady!B$2+(ROW()-53)),"")</f>
        <v/>
      </c>
      <c r="D87" s="105" t="str">
        <f>IF(A87&lt;&gt;"",Doklady!I35-Doklady!J35,"")</f>
        <v/>
      </c>
      <c r="E87" s="105" t="str">
        <f>IF(A87&lt;&gt;"",MIN(D87,C87)*Doklady!C35/(1-Doklady!C35),"")</f>
        <v/>
      </c>
      <c r="F87" s="129" t="str">
        <f>IF(A87&lt;&gt;"",Doklady!J35,"")</f>
        <v/>
      </c>
      <c r="G87" s="105">
        <f t="shared" si="19"/>
        <v>0</v>
      </c>
      <c r="H87" s="129"/>
      <c r="I87" s="105">
        <f t="shared" si="20"/>
        <v>0</v>
      </c>
      <c r="J87" s="86" t="str">
        <f t="shared" si="23"/>
        <v/>
      </c>
      <c r="K87" s="86" t="str">
        <f>Doklady!F35</f>
        <v/>
      </c>
      <c r="L87" s="86" t="str">
        <f t="array" ref="L87">IF(A87&lt;&gt;"",INDEX(FP!H:H,Doklady!B$2+(ROW()-52)),"")</f>
        <v/>
      </c>
      <c r="M87" s="86" t="str">
        <f t="shared" si="22"/>
        <v/>
      </c>
      <c r="N87" s="86"/>
      <c r="O87" s="86"/>
      <c r="P87" s="86"/>
      <c r="Q87" s="86"/>
      <c r="R87" s="86"/>
      <c r="S87" s="86"/>
      <c r="T87" s="86"/>
      <c r="U87" s="86"/>
      <c r="V87" s="86"/>
      <c r="W87" s="86"/>
      <c r="X87" s="86"/>
      <c r="Y87" s="86"/>
      <c r="Z87" s="86"/>
    </row>
    <row r="88" spans="1:26" ht="12" customHeight="1" x14ac:dyDescent="0.2">
      <c r="A88" s="131" t="str">
        <f>Doklady!D36</f>
        <v/>
      </c>
      <c r="B88" s="128" t="str">
        <f>Doklady!H36</f>
        <v/>
      </c>
      <c r="C88" s="105" t="str">
        <f t="array" ref="C88">IF(A88&lt;&gt;"",INDEX(FP!D:D,Doklady!B$2+(ROW()-53)),"")</f>
        <v/>
      </c>
      <c r="D88" s="105" t="str">
        <f>IF(A88&lt;&gt;"",Doklady!I36-Doklady!J36,"")</f>
        <v/>
      </c>
      <c r="E88" s="105" t="str">
        <f>IF(A88&lt;&gt;"",MIN(D88,C88)*Doklady!C36/(1-Doklady!C36),"")</f>
        <v/>
      </c>
      <c r="F88" s="129" t="str">
        <f>IF(A88&lt;&gt;"",Doklady!J36,"")</f>
        <v/>
      </c>
      <c r="G88" s="105">
        <f t="shared" si="19"/>
        <v>0</v>
      </c>
      <c r="H88" s="129"/>
      <c r="I88" s="105">
        <f t="shared" si="20"/>
        <v>0</v>
      </c>
      <c r="J88" s="86" t="str">
        <f t="shared" si="23"/>
        <v/>
      </c>
      <c r="K88" s="86" t="str">
        <f>Doklady!F36</f>
        <v/>
      </c>
      <c r="L88" s="86" t="str">
        <f t="array" ref="L88">IF(A88&lt;&gt;"",INDEX(FP!H:H,Doklady!B$2+(ROW()-52)),"")</f>
        <v/>
      </c>
      <c r="M88" s="86" t="str">
        <f t="shared" si="22"/>
        <v/>
      </c>
      <c r="N88" s="86"/>
      <c r="O88" s="86"/>
      <c r="P88" s="86"/>
      <c r="Q88" s="86"/>
      <c r="R88" s="86"/>
      <c r="S88" s="86"/>
      <c r="T88" s="86"/>
      <c r="U88" s="86"/>
      <c r="V88" s="86"/>
      <c r="W88" s="86"/>
      <c r="X88" s="86"/>
      <c r="Y88" s="86"/>
      <c r="Z88" s="86"/>
    </row>
    <row r="89" spans="1:26" ht="12" customHeight="1" x14ac:dyDescent="0.2">
      <c r="A89" s="131" t="str">
        <f>Doklady!D37</f>
        <v/>
      </c>
      <c r="B89" s="128" t="str">
        <f>Doklady!H37</f>
        <v/>
      </c>
      <c r="C89" s="105" t="str">
        <f t="array" ref="C89">IF(A89&lt;&gt;"",INDEX(FP!D:D,Doklady!B$2+(ROW()-53)),"")</f>
        <v/>
      </c>
      <c r="D89" s="105" t="str">
        <f>IF(A89&lt;&gt;"",Doklady!I37-Doklady!J37,"")</f>
        <v/>
      </c>
      <c r="E89" s="105" t="str">
        <f>IF(A89&lt;&gt;"",MIN(D89,C89)*Doklady!C37/(1-Doklady!C37),"")</f>
        <v/>
      </c>
      <c r="F89" s="129" t="str">
        <f>IF(A89&lt;&gt;"",Doklady!J37,"")</f>
        <v/>
      </c>
      <c r="G89" s="105">
        <f t="shared" si="19"/>
        <v>0</v>
      </c>
      <c r="H89" s="129"/>
      <c r="I89" s="105">
        <f t="shared" si="20"/>
        <v>0</v>
      </c>
      <c r="J89" s="86" t="str">
        <f t="shared" si="23"/>
        <v/>
      </c>
      <c r="K89" s="86" t="str">
        <f>Doklady!F37</f>
        <v/>
      </c>
      <c r="L89" s="86" t="str">
        <f t="array" ref="L89">IF(A89&lt;&gt;"",INDEX(FP!H:H,Doklady!B$2+(ROW()-52)),"")</f>
        <v/>
      </c>
      <c r="M89" s="86" t="str">
        <f t="shared" si="22"/>
        <v/>
      </c>
      <c r="N89" s="86"/>
      <c r="O89" s="86"/>
      <c r="P89" s="86"/>
      <c r="Q89" s="86"/>
      <c r="R89" s="86"/>
      <c r="S89" s="86"/>
      <c r="T89" s="86"/>
      <c r="U89" s="86"/>
      <c r="V89" s="86"/>
      <c r="W89" s="86"/>
      <c r="X89" s="86"/>
      <c r="Y89" s="86"/>
      <c r="Z89" s="86"/>
    </row>
    <row r="90" spans="1:26" ht="12" customHeight="1" x14ac:dyDescent="0.2">
      <c r="A90" s="131" t="str">
        <f>Doklady!D38</f>
        <v/>
      </c>
      <c r="B90" s="128" t="str">
        <f>Doklady!H38</f>
        <v/>
      </c>
      <c r="C90" s="105" t="str">
        <f t="array" ref="C90">IF(A90&lt;&gt;"",INDEX(FP!D:D,Doklady!B$2+(ROW()-53)),"")</f>
        <v/>
      </c>
      <c r="D90" s="105" t="str">
        <f>IF(A90&lt;&gt;"",Doklady!I38-Doklady!J38,"")</f>
        <v/>
      </c>
      <c r="E90" s="105" t="str">
        <f>IF(A90&lt;&gt;"",MIN(D90,C90)*Doklady!C38/(1-Doklady!C38),"")</f>
        <v/>
      </c>
      <c r="F90" s="129" t="str">
        <f>IF(A90&lt;&gt;"",Doklady!J38,"")</f>
        <v/>
      </c>
      <c r="G90" s="105">
        <f t="shared" si="19"/>
        <v>0</v>
      </c>
      <c r="H90" s="129"/>
      <c r="I90" s="105">
        <f t="shared" si="20"/>
        <v>0</v>
      </c>
      <c r="J90" s="86" t="str">
        <f t="shared" si="23"/>
        <v/>
      </c>
      <c r="K90" s="86" t="str">
        <f>Doklady!F38</f>
        <v/>
      </c>
      <c r="L90" s="86" t="str">
        <f t="array" ref="L90">IF(A90&lt;&gt;"",INDEX(FP!H:H,Doklady!B$2+(ROW()-52)),"")</f>
        <v/>
      </c>
      <c r="M90" s="86" t="str">
        <f t="shared" si="22"/>
        <v/>
      </c>
      <c r="N90" s="86"/>
      <c r="O90" s="86"/>
      <c r="P90" s="86"/>
      <c r="Q90" s="86"/>
      <c r="R90" s="86"/>
      <c r="S90" s="86"/>
      <c r="T90" s="86"/>
      <c r="U90" s="86"/>
      <c r="V90" s="86"/>
      <c r="W90" s="86"/>
      <c r="X90" s="86"/>
      <c r="Y90" s="86"/>
      <c r="Z90" s="86"/>
    </row>
    <row r="91" spans="1:26" ht="12" customHeight="1" x14ac:dyDescent="0.2">
      <c r="A91" s="131" t="str">
        <f>Doklady!D39</f>
        <v/>
      </c>
      <c r="B91" s="128" t="str">
        <f>Doklady!H39</f>
        <v/>
      </c>
      <c r="C91" s="105" t="str">
        <f t="array" ref="C91">IF(A91&lt;&gt;"",INDEX(FP!D:D,Doklady!B$2+(ROW()-53)),"")</f>
        <v/>
      </c>
      <c r="D91" s="105" t="str">
        <f>IF(A91&lt;&gt;"",Doklady!I39-Doklady!J39,"")</f>
        <v/>
      </c>
      <c r="E91" s="105" t="str">
        <f>IF(A91&lt;&gt;"",MIN(D91,C91)*Doklady!C39/(1-Doklady!C39),"")</f>
        <v/>
      </c>
      <c r="F91" s="129" t="str">
        <f>IF(A91&lt;&gt;"",Doklady!J39,"")</f>
        <v/>
      </c>
      <c r="G91" s="105">
        <f t="shared" si="19"/>
        <v>0</v>
      </c>
      <c r="H91" s="129"/>
      <c r="I91" s="105">
        <f t="shared" si="20"/>
        <v>0</v>
      </c>
      <c r="J91" s="86" t="str">
        <f t="shared" si="23"/>
        <v/>
      </c>
      <c r="K91" s="86" t="str">
        <f>Doklady!F39</f>
        <v/>
      </c>
      <c r="L91" s="86" t="str">
        <f t="array" ref="L91">IF(A91&lt;&gt;"",INDEX(FP!H:H,Doklady!B$2+(ROW()-52)),"")</f>
        <v/>
      </c>
      <c r="M91" s="86" t="str">
        <f t="shared" si="22"/>
        <v/>
      </c>
      <c r="N91" s="86"/>
      <c r="O91" s="86"/>
      <c r="P91" s="86"/>
      <c r="Q91" s="86"/>
      <c r="R91" s="86"/>
      <c r="S91" s="86"/>
      <c r="T91" s="86"/>
      <c r="U91" s="86"/>
      <c r="V91" s="86"/>
      <c r="W91" s="86"/>
      <c r="X91" s="86"/>
      <c r="Y91" s="86"/>
      <c r="Z91" s="86"/>
    </row>
    <row r="92" spans="1:26" ht="12" customHeight="1" x14ac:dyDescent="0.2">
      <c r="A92" s="131" t="str">
        <f>Doklady!D40</f>
        <v/>
      </c>
      <c r="B92" s="128" t="str">
        <f>Doklady!H40</f>
        <v/>
      </c>
      <c r="C92" s="105" t="str">
        <f t="array" ref="C92">IF(A92&lt;&gt;"",INDEX(FP!D:D,Doklady!B$2+(ROW()-53)),"")</f>
        <v/>
      </c>
      <c r="D92" s="105" t="str">
        <f>IF(A92&lt;&gt;"",Doklady!I40-Doklady!J40,"")</f>
        <v/>
      </c>
      <c r="E92" s="105" t="str">
        <f>IF(A92&lt;&gt;"",MIN(D92,C92)*Doklady!C40/(1-Doklady!C40),"")</f>
        <v/>
      </c>
      <c r="F92" s="129" t="str">
        <f>IF(A92&lt;&gt;"",Doklady!J40,"")</f>
        <v/>
      </c>
      <c r="G92" s="105">
        <f t="shared" si="19"/>
        <v>0</v>
      </c>
      <c r="H92" s="129"/>
      <c r="I92" s="105">
        <f t="shared" si="20"/>
        <v>0</v>
      </c>
      <c r="J92" s="86" t="str">
        <f t="shared" si="23"/>
        <v/>
      </c>
      <c r="K92" s="86" t="str">
        <f>Doklady!F40</f>
        <v/>
      </c>
      <c r="L92" s="86" t="str">
        <f t="array" ref="L92">IF(A92&lt;&gt;"",INDEX(FP!H:H,Doklady!B$2+(ROW()-52)),"")</f>
        <v/>
      </c>
      <c r="M92" s="86" t="str">
        <f t="shared" si="22"/>
        <v/>
      </c>
      <c r="N92" s="86"/>
      <c r="O92" s="86"/>
      <c r="P92" s="86"/>
      <c r="Q92" s="86"/>
      <c r="R92" s="86"/>
      <c r="S92" s="86"/>
      <c r="T92" s="86"/>
      <c r="U92" s="86"/>
      <c r="V92" s="86"/>
      <c r="W92" s="86"/>
      <c r="X92" s="86"/>
      <c r="Y92" s="86"/>
      <c r="Z92" s="86"/>
    </row>
    <row r="93" spans="1:26" ht="12" customHeight="1" x14ac:dyDescent="0.2">
      <c r="A93" s="131" t="str">
        <f>Doklady!D41</f>
        <v/>
      </c>
      <c r="B93" s="128" t="str">
        <f>Doklady!H41</f>
        <v/>
      </c>
      <c r="C93" s="105" t="str">
        <f t="array" ref="C93">IF(A93&lt;&gt;"",INDEX(FP!D:D,Doklady!B$2+(ROW()-53)),"")</f>
        <v/>
      </c>
      <c r="D93" s="105" t="str">
        <f>IF(A93&lt;&gt;"",Doklady!I41-Doklady!J41,"")</f>
        <v/>
      </c>
      <c r="E93" s="105" t="str">
        <f>IF(A93&lt;&gt;"",MIN(D93,C93)*Doklady!C41/(1-Doklady!C41),"")</f>
        <v/>
      </c>
      <c r="F93" s="129" t="str">
        <f>IF(A93&lt;&gt;"",Doklady!J41,"")</f>
        <v/>
      </c>
      <c r="G93" s="105">
        <f t="shared" si="19"/>
        <v>0</v>
      </c>
      <c r="H93" s="129"/>
      <c r="I93" s="105">
        <f t="shared" si="20"/>
        <v>0</v>
      </c>
      <c r="J93" s="86" t="str">
        <f t="shared" si="23"/>
        <v/>
      </c>
      <c r="K93" s="86" t="str">
        <f>Doklady!F41</f>
        <v/>
      </c>
      <c r="L93" s="86" t="str">
        <f t="array" ref="L93">IF(A93&lt;&gt;"",INDEX(FP!H:H,Doklady!B$2+(ROW()-52)),"")</f>
        <v/>
      </c>
      <c r="M93" s="86" t="str">
        <f t="shared" si="22"/>
        <v/>
      </c>
      <c r="N93" s="86"/>
      <c r="O93" s="86"/>
      <c r="P93" s="86"/>
      <c r="Q93" s="86"/>
      <c r="R93" s="86"/>
      <c r="S93" s="86"/>
      <c r="T93" s="86"/>
      <c r="U93" s="86"/>
      <c r="V93" s="86"/>
      <c r="W93" s="86"/>
      <c r="X93" s="86"/>
      <c r="Y93" s="86"/>
      <c r="Z93" s="86"/>
    </row>
    <row r="94" spans="1:26" ht="12" customHeight="1" x14ac:dyDescent="0.2">
      <c r="A94" s="131" t="str">
        <f>Doklady!D42</f>
        <v/>
      </c>
      <c r="B94" s="128" t="str">
        <f>Doklady!H42</f>
        <v/>
      </c>
      <c r="C94" s="105" t="str">
        <f t="array" ref="C94">IF(A94&lt;&gt;"",INDEX(FP!D:D,Doklady!B$2+(ROW()-53)),"")</f>
        <v/>
      </c>
      <c r="D94" s="105" t="str">
        <f>IF(A94&lt;&gt;"",Doklady!I42-Doklady!J42,"")</f>
        <v/>
      </c>
      <c r="E94" s="105" t="str">
        <f>IF(A94&lt;&gt;"",MIN(D94,C94)*Doklady!C42/(1-Doklady!C42),"")</f>
        <v/>
      </c>
      <c r="F94" s="129" t="str">
        <f>IF(A94&lt;&gt;"",Doklady!J42,"")</f>
        <v/>
      </c>
      <c r="G94" s="105">
        <f t="shared" si="19"/>
        <v>0</v>
      </c>
      <c r="H94" s="129"/>
      <c r="I94" s="105">
        <f t="shared" si="20"/>
        <v>0</v>
      </c>
      <c r="J94" s="86" t="str">
        <f t="shared" si="23"/>
        <v/>
      </c>
      <c r="K94" s="86" t="str">
        <f>Doklady!F42</f>
        <v/>
      </c>
      <c r="L94" s="86" t="str">
        <f t="array" ref="L94">IF(A94&lt;&gt;"",INDEX(FP!H:H,Doklady!B$2+(ROW()-52)),"")</f>
        <v/>
      </c>
      <c r="M94" s="86" t="str">
        <f t="shared" si="22"/>
        <v/>
      </c>
      <c r="N94" s="86"/>
      <c r="O94" s="86"/>
      <c r="P94" s="86"/>
      <c r="Q94" s="86"/>
      <c r="R94" s="86"/>
      <c r="S94" s="86"/>
      <c r="T94" s="86"/>
      <c r="U94" s="86"/>
      <c r="V94" s="86"/>
      <c r="W94" s="86"/>
      <c r="X94" s="86"/>
      <c r="Y94" s="86"/>
      <c r="Z94" s="86"/>
    </row>
    <row r="95" spans="1:26" ht="12" customHeight="1" x14ac:dyDescent="0.2">
      <c r="A95" s="131" t="str">
        <f>Doklady!D43</f>
        <v/>
      </c>
      <c r="B95" s="128" t="str">
        <f>Doklady!H43</f>
        <v/>
      </c>
      <c r="C95" s="105" t="str">
        <f t="array" ref="C95">IF(A95&lt;&gt;"",INDEX(FP!D:D,Doklady!B$2+(ROW()-53)),"")</f>
        <v/>
      </c>
      <c r="D95" s="105" t="str">
        <f>IF(A95&lt;&gt;"",Doklady!I43-Doklady!J43,"")</f>
        <v/>
      </c>
      <c r="E95" s="105" t="str">
        <f>IF(A95&lt;&gt;"",MIN(D95,C95)*Doklady!C43/(1-Doklady!C43),"")</f>
        <v/>
      </c>
      <c r="F95" s="129" t="str">
        <f>IF(A95&lt;&gt;"",Doklady!J43,"")</f>
        <v/>
      </c>
      <c r="G95" s="105">
        <f t="shared" si="19"/>
        <v>0</v>
      </c>
      <c r="H95" s="129"/>
      <c r="I95" s="105">
        <f t="shared" si="20"/>
        <v>0</v>
      </c>
      <c r="J95" s="86" t="str">
        <f t="shared" si="23"/>
        <v/>
      </c>
      <c r="K95" s="86" t="str">
        <f>Doklady!F43</f>
        <v/>
      </c>
      <c r="L95" s="86" t="str">
        <f t="array" ref="L95">IF(A95&lt;&gt;"",INDEX(FP!H:H,Doklady!B$2+(ROW()-52)),"")</f>
        <v/>
      </c>
      <c r="M95" s="86" t="str">
        <f t="shared" si="22"/>
        <v/>
      </c>
      <c r="N95" s="86"/>
      <c r="O95" s="86"/>
      <c r="P95" s="86"/>
      <c r="Q95" s="86"/>
      <c r="R95" s="86"/>
      <c r="S95" s="86"/>
      <c r="T95" s="86"/>
      <c r="U95" s="86"/>
      <c r="V95" s="86"/>
      <c r="W95" s="86"/>
      <c r="X95" s="86"/>
      <c r="Y95" s="86"/>
      <c r="Z95" s="86"/>
    </row>
    <row r="96" spans="1:26" ht="12" customHeight="1" x14ac:dyDescent="0.2">
      <c r="A96" s="131" t="str">
        <f>Doklady!D44</f>
        <v/>
      </c>
      <c r="B96" s="128" t="str">
        <f>Doklady!H44</f>
        <v/>
      </c>
      <c r="C96" s="105" t="str">
        <f t="array" ref="C96">IF(A96&lt;&gt;"",INDEX(FP!D:D,Doklady!B$2+(ROW()-53)),"")</f>
        <v/>
      </c>
      <c r="D96" s="105" t="str">
        <f>IF(A96&lt;&gt;"",Doklady!I44-Doklady!J44,"")</f>
        <v/>
      </c>
      <c r="E96" s="105" t="str">
        <f>IF(A96&lt;&gt;"",MIN(D96,C96)*Doklady!C44/(1-Doklady!C44),"")</f>
        <v/>
      </c>
      <c r="F96" s="129" t="str">
        <f>IF(A96&lt;&gt;"",Doklady!J44,"")</f>
        <v/>
      </c>
      <c r="G96" s="105">
        <f t="shared" si="19"/>
        <v>0</v>
      </c>
      <c r="H96" s="129"/>
      <c r="I96" s="105">
        <f t="shared" si="20"/>
        <v>0</v>
      </c>
      <c r="J96" s="86" t="str">
        <f t="shared" si="23"/>
        <v/>
      </c>
      <c r="K96" s="86" t="str">
        <f>Doklady!F44</f>
        <v/>
      </c>
      <c r="L96" s="86" t="str">
        <f t="array" ref="L96">IF(A96&lt;&gt;"",INDEX(FP!H:H,Doklady!B$2+(ROW()-52)),"")</f>
        <v/>
      </c>
      <c r="M96" s="86" t="str">
        <f t="shared" si="22"/>
        <v/>
      </c>
      <c r="N96" s="86"/>
      <c r="O96" s="86"/>
      <c r="P96" s="86"/>
      <c r="Q96" s="86"/>
      <c r="R96" s="86"/>
      <c r="S96" s="86"/>
      <c r="T96" s="86"/>
      <c r="U96" s="86"/>
      <c r="V96" s="86"/>
      <c r="W96" s="86"/>
      <c r="X96" s="86"/>
      <c r="Y96" s="86"/>
      <c r="Z96" s="86"/>
    </row>
    <row r="97" spans="1:26" ht="12" customHeight="1" x14ac:dyDescent="0.2">
      <c r="A97" s="131" t="str">
        <f>Doklady!D45</f>
        <v/>
      </c>
      <c r="B97" s="128" t="str">
        <f>Doklady!H45</f>
        <v/>
      </c>
      <c r="C97" s="105" t="str">
        <f t="array" ref="C97">IF(A97&lt;&gt;"",INDEX(FP!D:D,Doklady!B$2+(ROW()-53)),"")</f>
        <v/>
      </c>
      <c r="D97" s="105" t="str">
        <f>IF(A97&lt;&gt;"",Doklady!I45-Doklady!J45,"")</f>
        <v/>
      </c>
      <c r="E97" s="105" t="str">
        <f>IF(A97&lt;&gt;"",MIN(D97,C97)*Doklady!C45/(1-Doklady!C45),"")</f>
        <v/>
      </c>
      <c r="F97" s="129" t="str">
        <f>IF(A97&lt;&gt;"",Doklady!J45,"")</f>
        <v/>
      </c>
      <c r="G97" s="105">
        <f t="shared" si="19"/>
        <v>0</v>
      </c>
      <c r="H97" s="129"/>
      <c r="I97" s="105">
        <f t="shared" si="20"/>
        <v>0</v>
      </c>
      <c r="J97" s="86" t="str">
        <f t="shared" si="23"/>
        <v/>
      </c>
      <c r="K97" s="86" t="str">
        <f>Doklady!F45</f>
        <v/>
      </c>
      <c r="L97" s="86" t="str">
        <f t="array" ref="L97">IF(A97&lt;&gt;"",INDEX(FP!H:H,Doklady!B$2+(ROW()-52)),"")</f>
        <v/>
      </c>
      <c r="M97" s="86" t="str">
        <f t="shared" si="22"/>
        <v/>
      </c>
      <c r="N97" s="86"/>
      <c r="O97" s="86"/>
      <c r="P97" s="86"/>
      <c r="Q97" s="86"/>
      <c r="R97" s="86"/>
      <c r="S97" s="86"/>
      <c r="T97" s="86"/>
      <c r="U97" s="86"/>
      <c r="V97" s="86"/>
      <c r="W97" s="86"/>
      <c r="X97" s="86"/>
      <c r="Y97" s="86"/>
      <c r="Z97" s="86"/>
    </row>
    <row r="98" spans="1:26" ht="12" customHeight="1" x14ac:dyDescent="0.2">
      <c r="A98" s="131" t="str">
        <f>Doklady!D46</f>
        <v/>
      </c>
      <c r="B98" s="128" t="str">
        <f>Doklady!H46</f>
        <v/>
      </c>
      <c r="C98" s="105" t="str">
        <f t="array" ref="C98">IF(A98&lt;&gt;"",INDEX(FP!D:D,Doklady!B$2+(ROW()-53)),"")</f>
        <v/>
      </c>
      <c r="D98" s="105" t="str">
        <f>IF(A98&lt;&gt;"",Doklady!I46-Doklady!J46,"")</f>
        <v/>
      </c>
      <c r="E98" s="105" t="str">
        <f>IF(A98&lt;&gt;"",MIN(D98,C98)*Doklady!C46/(1-Doklady!C46),"")</f>
        <v/>
      </c>
      <c r="F98" s="129" t="str">
        <f>IF(A98&lt;&gt;"",Doklady!J46,"")</f>
        <v/>
      </c>
      <c r="G98" s="105">
        <f t="shared" si="19"/>
        <v>0</v>
      </c>
      <c r="H98" s="129"/>
      <c r="I98" s="105">
        <f t="shared" si="20"/>
        <v>0</v>
      </c>
      <c r="J98" s="86" t="str">
        <f t="shared" si="23"/>
        <v/>
      </c>
      <c r="K98" s="86" t="str">
        <f>Doklady!F46</f>
        <v/>
      </c>
      <c r="L98" s="86" t="str">
        <f t="array" ref="L98">IF(A98&lt;&gt;"",INDEX(FP!H:H,Doklady!B$2+(ROW()-52)),"")</f>
        <v/>
      </c>
      <c r="M98" s="86" t="str">
        <f t="shared" si="22"/>
        <v/>
      </c>
      <c r="N98" s="86"/>
      <c r="O98" s="86"/>
      <c r="P98" s="86"/>
      <c r="Q98" s="86"/>
      <c r="R98" s="86"/>
      <c r="S98" s="86"/>
      <c r="T98" s="86"/>
      <c r="U98" s="86"/>
      <c r="V98" s="86"/>
      <c r="W98" s="86"/>
      <c r="X98" s="86"/>
      <c r="Y98" s="86"/>
      <c r="Z98" s="86"/>
    </row>
    <row r="99" spans="1:26" ht="12" customHeight="1" x14ac:dyDescent="0.2">
      <c r="A99" s="131" t="str">
        <f>Doklady!D47</f>
        <v/>
      </c>
      <c r="B99" s="128" t="str">
        <f>Doklady!H47</f>
        <v/>
      </c>
      <c r="C99" s="105" t="str">
        <f t="array" ref="C99">IF(A99&lt;&gt;"",INDEX(FP!D:D,Doklady!B$2+(ROW()-53)),"")</f>
        <v/>
      </c>
      <c r="D99" s="105" t="str">
        <f>IF(A99&lt;&gt;"",Doklady!I47-Doklady!J47,"")</f>
        <v/>
      </c>
      <c r="E99" s="105" t="str">
        <f>IF(A99&lt;&gt;"",MIN(D99,C99)*Doklady!C47/(1-Doklady!C47),"")</f>
        <v/>
      </c>
      <c r="F99" s="129" t="str">
        <f>IF(A99&lt;&gt;"",Doklady!J47,"")</f>
        <v/>
      </c>
      <c r="G99" s="105">
        <f t="shared" si="19"/>
        <v>0</v>
      </c>
      <c r="H99" s="129"/>
      <c r="I99" s="105">
        <f t="shared" si="20"/>
        <v>0</v>
      </c>
      <c r="J99" s="86" t="str">
        <f t="shared" si="23"/>
        <v/>
      </c>
      <c r="K99" s="86" t="str">
        <f>Doklady!F47</f>
        <v/>
      </c>
      <c r="L99" s="86" t="str">
        <f t="array" ref="L99">IF(A99&lt;&gt;"",INDEX(FP!H:H,Doklady!B$2+(ROW()-52)),"")</f>
        <v/>
      </c>
      <c r="M99" s="86" t="str">
        <f t="shared" si="22"/>
        <v/>
      </c>
      <c r="N99" s="86"/>
      <c r="O99" s="86"/>
      <c r="P99" s="86"/>
      <c r="Q99" s="86"/>
      <c r="R99" s="86"/>
      <c r="S99" s="86"/>
      <c r="T99" s="86"/>
      <c r="U99" s="86"/>
      <c r="V99" s="86"/>
      <c r="W99" s="86"/>
      <c r="X99" s="86"/>
      <c r="Y99" s="86"/>
      <c r="Z99" s="86"/>
    </row>
    <row r="100" spans="1:26" ht="12" customHeight="1" x14ac:dyDescent="0.2">
      <c r="A100" s="131" t="str">
        <f>Doklady!D48</f>
        <v/>
      </c>
      <c r="B100" s="128" t="str">
        <f>Doklady!H48</f>
        <v/>
      </c>
      <c r="C100" s="105" t="str">
        <f t="array" ref="C100">IF(A100&lt;&gt;"",INDEX(FP!D:D,Doklady!B$2+(ROW()-53)),"")</f>
        <v/>
      </c>
      <c r="D100" s="105" t="str">
        <f>IF(A100&lt;&gt;"",Doklady!I48-Doklady!J48,"")</f>
        <v/>
      </c>
      <c r="E100" s="105" t="str">
        <f>IF(A100&lt;&gt;"",MIN(D100,C100)*Doklady!C48/(1-Doklady!C48),"")</f>
        <v/>
      </c>
      <c r="F100" s="129" t="str">
        <f>IF(A100&lt;&gt;"",Doklady!J48,"")</f>
        <v/>
      </c>
      <c r="G100" s="105">
        <f t="shared" si="19"/>
        <v>0</v>
      </c>
      <c r="H100" s="129"/>
      <c r="I100" s="105">
        <f t="shared" si="20"/>
        <v>0</v>
      </c>
      <c r="J100" s="86" t="str">
        <f t="shared" si="23"/>
        <v/>
      </c>
      <c r="K100" s="86" t="str">
        <f>Doklady!F48</f>
        <v/>
      </c>
      <c r="L100" s="86" t="str">
        <f t="array" ref="L100">IF(A100&lt;&gt;"",INDEX(FP!H:H,Doklady!B$2+(ROW()-52)),"")</f>
        <v/>
      </c>
      <c r="M100" s="86" t="str">
        <f t="shared" si="22"/>
        <v/>
      </c>
      <c r="N100" s="86"/>
      <c r="O100" s="86"/>
      <c r="P100" s="86"/>
      <c r="Q100" s="86"/>
      <c r="R100" s="86"/>
      <c r="S100" s="86"/>
      <c r="T100" s="86"/>
      <c r="U100" s="86"/>
      <c r="V100" s="86"/>
      <c r="W100" s="86"/>
      <c r="X100" s="86"/>
      <c r="Y100" s="86"/>
      <c r="Z100" s="86"/>
    </row>
    <row r="101" spans="1:26" ht="12" customHeight="1" x14ac:dyDescent="0.2">
      <c r="A101" s="131" t="str">
        <f>Doklady!D49</f>
        <v/>
      </c>
      <c r="B101" s="128" t="str">
        <f>Doklady!H49</f>
        <v/>
      </c>
      <c r="C101" s="105" t="str">
        <f t="array" ref="C101">IF(A101&lt;&gt;"",INDEX(FP!D:D,Doklady!B$2+(ROW()-53)),"")</f>
        <v/>
      </c>
      <c r="D101" s="105" t="str">
        <f>IF(A101&lt;&gt;"",Doklady!I49-Doklady!J49,"")</f>
        <v/>
      </c>
      <c r="E101" s="105" t="str">
        <f>IF(A101&lt;&gt;"",MIN(D101,C101)*Doklady!C49/(1-Doklady!C49),"")</f>
        <v/>
      </c>
      <c r="F101" s="129" t="str">
        <f>IF(A101&lt;&gt;"",Doklady!J49,"")</f>
        <v/>
      </c>
      <c r="G101" s="105">
        <f t="shared" si="19"/>
        <v>0</v>
      </c>
      <c r="H101" s="129"/>
      <c r="I101" s="105">
        <f t="shared" si="20"/>
        <v>0</v>
      </c>
      <c r="J101" s="86" t="str">
        <f t="shared" si="23"/>
        <v/>
      </c>
      <c r="K101" s="86" t="str">
        <f>Doklady!F49</f>
        <v/>
      </c>
      <c r="L101" s="86" t="str">
        <f t="array" ref="L101">IF(A101&lt;&gt;"",INDEX(FP!H:H,Doklady!B$2+(ROW()-52)),"")</f>
        <v/>
      </c>
      <c r="M101" s="86" t="str">
        <f t="shared" si="22"/>
        <v/>
      </c>
      <c r="N101" s="86"/>
      <c r="O101" s="86"/>
      <c r="P101" s="86"/>
      <c r="Q101" s="86"/>
      <c r="R101" s="86"/>
      <c r="S101" s="86"/>
      <c r="T101" s="86"/>
      <c r="U101" s="86"/>
      <c r="V101" s="86"/>
      <c r="W101" s="86"/>
      <c r="X101" s="86"/>
      <c r="Y101" s="86"/>
      <c r="Z101" s="86"/>
    </row>
    <row r="102" spans="1:26" ht="12" customHeight="1" x14ac:dyDescent="0.2">
      <c r="A102" s="131" t="str">
        <f>Doklady!D50</f>
        <v/>
      </c>
      <c r="B102" s="128" t="str">
        <f>Doklady!H50</f>
        <v/>
      </c>
      <c r="C102" s="105" t="str">
        <f t="array" ref="C102">IF(A102&lt;&gt;"",INDEX(FP!D:D,Doklady!B$2+(ROW()-53)),"")</f>
        <v/>
      </c>
      <c r="D102" s="105" t="str">
        <f>IF(A102&lt;&gt;"",Doklady!I50-Doklady!J50,"")</f>
        <v/>
      </c>
      <c r="E102" s="105" t="str">
        <f>IF(A102&lt;&gt;"",MIN(D102,C102)*Doklady!C50/(1-Doklady!C50),"")</f>
        <v/>
      </c>
      <c r="F102" s="129" t="str">
        <f>IF(A102&lt;&gt;"",Doklady!J50,"")</f>
        <v/>
      </c>
      <c r="G102" s="105">
        <f t="shared" si="19"/>
        <v>0</v>
      </c>
      <c r="H102" s="129"/>
      <c r="I102" s="105">
        <f t="shared" si="20"/>
        <v>0</v>
      </c>
      <c r="J102" s="86" t="str">
        <f t="shared" si="23"/>
        <v/>
      </c>
      <c r="K102" s="86" t="str">
        <f>Doklady!F50</f>
        <v/>
      </c>
      <c r="L102" s="86" t="str">
        <f t="array" ref="L102">IF(A102&lt;&gt;"",INDEX(FP!H:H,Doklady!B$2+(ROW()-52)),"")</f>
        <v/>
      </c>
      <c r="M102" s="86" t="str">
        <f t="shared" si="22"/>
        <v/>
      </c>
      <c r="N102" s="86"/>
      <c r="O102" s="86"/>
      <c r="P102" s="86"/>
      <c r="Q102" s="86"/>
      <c r="R102" s="86"/>
      <c r="S102" s="86"/>
      <c r="T102" s="86"/>
      <c r="U102" s="86"/>
      <c r="V102" s="86"/>
      <c r="W102" s="86"/>
      <c r="X102" s="86"/>
      <c r="Y102" s="86"/>
      <c r="Z102" s="86"/>
    </row>
    <row r="103" spans="1:26" ht="12" customHeight="1" x14ac:dyDescent="0.2">
      <c r="A103" s="131" t="str">
        <f>Doklady!D51</f>
        <v/>
      </c>
      <c r="B103" s="128" t="str">
        <f>Doklady!H51</f>
        <v/>
      </c>
      <c r="C103" s="105" t="str">
        <f t="array" ref="C103">IF(A103&lt;&gt;"",INDEX(FP!D:D,Doklady!B$2+(ROW()-53)),"")</f>
        <v/>
      </c>
      <c r="D103" s="105" t="str">
        <f>IF(A103&lt;&gt;"",Doklady!I51-Doklady!J51,"")</f>
        <v/>
      </c>
      <c r="E103" s="105" t="str">
        <f>IF(A103&lt;&gt;"",MIN(D103,C103)*Doklady!C51/(1-Doklady!C51),"")</f>
        <v/>
      </c>
      <c r="F103" s="129" t="str">
        <f>IF(A103&lt;&gt;"",Doklady!J51,"")</f>
        <v/>
      </c>
      <c r="G103" s="105">
        <f t="shared" si="19"/>
        <v>0</v>
      </c>
      <c r="H103" s="129"/>
      <c r="I103" s="105">
        <f t="shared" si="20"/>
        <v>0</v>
      </c>
      <c r="J103" s="86" t="str">
        <f t="shared" si="23"/>
        <v/>
      </c>
      <c r="K103" s="86" t="str">
        <f>Doklady!F51</f>
        <v/>
      </c>
      <c r="L103" s="86" t="str">
        <f t="array" ref="L103">IF(A103&lt;&gt;"",INDEX(FP!H:H,Doklady!B$2+(ROW()-52)),"")</f>
        <v/>
      </c>
      <c r="M103" s="86" t="str">
        <f t="shared" si="22"/>
        <v/>
      </c>
      <c r="N103" s="86"/>
      <c r="O103" s="86"/>
      <c r="P103" s="86"/>
      <c r="Q103" s="86"/>
      <c r="R103" s="86"/>
      <c r="S103" s="86"/>
      <c r="T103" s="86"/>
      <c r="U103" s="86"/>
      <c r="V103" s="86"/>
      <c r="W103" s="86"/>
      <c r="X103" s="86"/>
      <c r="Y103" s="86"/>
      <c r="Z103" s="86"/>
    </row>
    <row r="104" spans="1:26" ht="12" customHeight="1" x14ac:dyDescent="0.2">
      <c r="A104" s="131" t="str">
        <f>Doklady!D52</f>
        <v/>
      </c>
      <c r="B104" s="128" t="str">
        <f>Doklady!H52</f>
        <v/>
      </c>
      <c r="C104" s="105" t="str">
        <f t="array" ref="C104">IF(A104&lt;&gt;"",INDEX(FP!D:D,Doklady!B$2+(ROW()-53)),"")</f>
        <v/>
      </c>
      <c r="D104" s="105" t="str">
        <f>IF(A104&lt;&gt;"",Doklady!I52-Doklady!J52,"")</f>
        <v/>
      </c>
      <c r="E104" s="105" t="str">
        <f>IF(A104&lt;&gt;"",MIN(D104,C104)*Doklady!C52/(1-Doklady!C52),"")</f>
        <v/>
      </c>
      <c r="F104" s="129" t="str">
        <f>IF(A104&lt;&gt;"",Doklady!J52,"")</f>
        <v/>
      </c>
      <c r="G104" s="105">
        <f t="shared" si="19"/>
        <v>0</v>
      </c>
      <c r="H104" s="129"/>
      <c r="I104" s="105">
        <f t="shared" si="20"/>
        <v>0</v>
      </c>
      <c r="J104" s="86" t="str">
        <f t="shared" si="23"/>
        <v/>
      </c>
      <c r="K104" s="86" t="str">
        <f>Doklady!F52</f>
        <v/>
      </c>
      <c r="L104" s="86" t="str">
        <f t="array" ref="L104">IF(A104&lt;&gt;"",INDEX(FP!H:H,Doklady!B$2+(ROW()-52)),"")</f>
        <v/>
      </c>
      <c r="M104" s="86" t="str">
        <f t="shared" si="22"/>
        <v/>
      </c>
      <c r="N104" s="86"/>
      <c r="O104" s="86"/>
      <c r="P104" s="86"/>
      <c r="Q104" s="86"/>
      <c r="R104" s="86"/>
      <c r="S104" s="86"/>
      <c r="T104" s="86"/>
      <c r="U104" s="86"/>
      <c r="V104" s="86"/>
      <c r="W104" s="86"/>
      <c r="X104" s="86"/>
      <c r="Y104" s="86"/>
      <c r="Z104" s="86"/>
    </row>
    <row r="105" spans="1:26" ht="12" customHeight="1" x14ac:dyDescent="0.2">
      <c r="A105" s="131" t="str">
        <f>Doklady!D53</f>
        <v/>
      </c>
      <c r="B105" s="128" t="str">
        <f>Doklady!H53</f>
        <v/>
      </c>
      <c r="C105" s="105" t="str">
        <f t="array" ref="C105">IF(A105&lt;&gt;"",INDEX(FP!D:D,Doklady!B$2+(ROW()-53)),"")</f>
        <v/>
      </c>
      <c r="D105" s="105" t="str">
        <f>IF(A105&lt;&gt;"",Doklady!I53-Doklady!J53,"")</f>
        <v/>
      </c>
      <c r="E105" s="105" t="str">
        <f>IF(A105&lt;&gt;"",MIN(D105,C105)*Doklady!C53/(1-Doklady!C53),"")</f>
        <v/>
      </c>
      <c r="F105" s="129" t="str">
        <f>IF(A105&lt;&gt;"",Doklady!J53,"")</f>
        <v/>
      </c>
      <c r="G105" s="105">
        <f t="shared" si="19"/>
        <v>0</v>
      </c>
      <c r="H105" s="129"/>
      <c r="I105" s="105">
        <f t="shared" si="20"/>
        <v>0</v>
      </c>
      <c r="J105" s="86" t="str">
        <f t="shared" si="23"/>
        <v/>
      </c>
      <c r="K105" s="86" t="str">
        <f>Doklady!F53</f>
        <v/>
      </c>
      <c r="L105" s="86" t="str">
        <f t="array" ref="L105">IF(A105&lt;&gt;"",INDEX(FP!H:H,Doklady!B$2+(ROW()-52)),"")</f>
        <v/>
      </c>
      <c r="M105" s="86" t="str">
        <f t="shared" si="22"/>
        <v/>
      </c>
      <c r="N105" s="86"/>
      <c r="O105" s="86"/>
      <c r="P105" s="86"/>
      <c r="Q105" s="86"/>
      <c r="R105" s="86"/>
      <c r="S105" s="86"/>
      <c r="T105" s="86"/>
      <c r="U105" s="86"/>
      <c r="V105" s="86"/>
      <c r="W105" s="86"/>
      <c r="X105" s="86"/>
      <c r="Y105" s="86"/>
      <c r="Z105" s="86"/>
    </row>
    <row r="106" spans="1:26" ht="12" customHeight="1" x14ac:dyDescent="0.2">
      <c r="A106" s="131" t="str">
        <f>Doklady!D54</f>
        <v/>
      </c>
      <c r="B106" s="128" t="str">
        <f>Doklady!H54</f>
        <v/>
      </c>
      <c r="C106" s="105" t="str">
        <f t="array" ref="C106">IF(A106&lt;&gt;"",INDEX(FP!D:D,Doklady!B$2+(ROW()-53)),"")</f>
        <v/>
      </c>
      <c r="D106" s="105" t="str">
        <f>IF(A106&lt;&gt;"",Doklady!I54-Doklady!J54,"")</f>
        <v/>
      </c>
      <c r="E106" s="105" t="str">
        <f>IF(A106&lt;&gt;"",MIN(D106,C106)*Doklady!C54/(1-Doklady!C54),"")</f>
        <v/>
      </c>
      <c r="F106" s="129" t="str">
        <f>IF(A106&lt;&gt;"",Doklady!J54,"")</f>
        <v/>
      </c>
      <c r="G106" s="105">
        <f t="shared" si="19"/>
        <v>0</v>
      </c>
      <c r="H106" s="129"/>
      <c r="I106" s="105">
        <f t="shared" si="20"/>
        <v>0</v>
      </c>
      <c r="J106" s="86" t="str">
        <f t="shared" si="23"/>
        <v/>
      </c>
      <c r="K106" s="86" t="str">
        <f>Doklady!F54</f>
        <v/>
      </c>
      <c r="L106" s="86" t="str">
        <f t="array" ref="L106">IF(A106&lt;&gt;"",INDEX(FP!H:H,Doklady!B$2+(ROW()-52)),"")</f>
        <v/>
      </c>
      <c r="M106" s="86" t="str">
        <f t="shared" si="22"/>
        <v/>
      </c>
      <c r="N106" s="86"/>
      <c r="O106" s="86"/>
      <c r="P106" s="86"/>
      <c r="Q106" s="86"/>
      <c r="R106" s="86"/>
      <c r="S106" s="86"/>
      <c r="T106" s="86"/>
      <c r="U106" s="86"/>
      <c r="V106" s="86"/>
      <c r="W106" s="86"/>
      <c r="X106" s="86"/>
      <c r="Y106" s="86"/>
      <c r="Z106" s="86"/>
    </row>
    <row r="107" spans="1:26" ht="12" customHeight="1" x14ac:dyDescent="0.2">
      <c r="A107" s="131" t="str">
        <f>Doklady!D55</f>
        <v/>
      </c>
      <c r="B107" s="128" t="str">
        <f>Doklady!H55</f>
        <v/>
      </c>
      <c r="C107" s="105" t="str">
        <f t="array" ref="C107">IF(A107&lt;&gt;"",INDEX(FP!D:D,Doklady!B$2+(ROW()-53)),"")</f>
        <v/>
      </c>
      <c r="D107" s="105" t="str">
        <f>IF(A107&lt;&gt;"",Doklady!I55-Doklady!J55,"")</f>
        <v/>
      </c>
      <c r="E107" s="105" t="str">
        <f>IF(A107&lt;&gt;"",MIN(D107,C107)*Doklady!C55/(1-Doklady!C55),"")</f>
        <v/>
      </c>
      <c r="F107" s="129" t="str">
        <f>IF(A107&lt;&gt;"",Doklady!J55,"")</f>
        <v/>
      </c>
      <c r="G107" s="105">
        <f t="shared" si="19"/>
        <v>0</v>
      </c>
      <c r="H107" s="129"/>
      <c r="I107" s="105">
        <f t="shared" si="20"/>
        <v>0</v>
      </c>
      <c r="J107" s="86" t="str">
        <f t="shared" si="23"/>
        <v/>
      </c>
      <c r="K107" s="86" t="str">
        <f>Doklady!F55</f>
        <v/>
      </c>
      <c r="L107" s="86" t="str">
        <f t="array" ref="L107">IF(A107&lt;&gt;"",INDEX(FP!H:H,Doklady!B$2+(ROW()-52)),"")</f>
        <v/>
      </c>
      <c r="M107" s="86" t="str">
        <f t="shared" si="22"/>
        <v/>
      </c>
      <c r="N107" s="86"/>
      <c r="O107" s="86"/>
      <c r="P107" s="86"/>
      <c r="Q107" s="86"/>
      <c r="R107" s="86"/>
      <c r="S107" s="86"/>
      <c r="T107" s="86"/>
      <c r="U107" s="86"/>
      <c r="V107" s="86"/>
      <c r="W107" s="86"/>
      <c r="X107" s="86"/>
      <c r="Y107" s="86"/>
      <c r="Z107" s="86"/>
    </row>
    <row r="108" spans="1:26" ht="12" customHeight="1" x14ac:dyDescent="0.2">
      <c r="A108" s="131" t="str">
        <f>Doklady!D56</f>
        <v/>
      </c>
      <c r="B108" s="128" t="str">
        <f>Doklady!H56</f>
        <v/>
      </c>
      <c r="C108" s="105" t="str">
        <f t="array" ref="C108">IF(A108&lt;&gt;"",INDEX(FP!D:D,Doklady!B$2+(ROW()-53)),"")</f>
        <v/>
      </c>
      <c r="D108" s="105" t="str">
        <f>IF(A108&lt;&gt;"",Doklady!I56-Doklady!J56,"")</f>
        <v/>
      </c>
      <c r="E108" s="105" t="str">
        <f>IF(A108&lt;&gt;"",MIN(D108,C108)*Doklady!C56/(1-Doklady!C56),"")</f>
        <v/>
      </c>
      <c r="F108" s="129" t="str">
        <f>IF(A108&lt;&gt;"",Doklady!J56,"")</f>
        <v/>
      </c>
      <c r="G108" s="105">
        <f t="shared" si="19"/>
        <v>0</v>
      </c>
      <c r="H108" s="129"/>
      <c r="I108" s="105">
        <f t="shared" si="20"/>
        <v>0</v>
      </c>
      <c r="J108" s="86" t="str">
        <f t="shared" si="23"/>
        <v/>
      </c>
      <c r="K108" s="86" t="str">
        <f>Doklady!F56</f>
        <v/>
      </c>
      <c r="L108" s="86" t="str">
        <f t="array" ref="L108">IF(A108&lt;&gt;"",INDEX(FP!H:H,Doklady!B$2+(ROW()-52)),"")</f>
        <v/>
      </c>
      <c r="M108" s="86" t="str">
        <f t="shared" si="22"/>
        <v/>
      </c>
      <c r="N108" s="86"/>
      <c r="O108" s="86"/>
      <c r="P108" s="86"/>
      <c r="Q108" s="86"/>
      <c r="R108" s="86"/>
      <c r="S108" s="86"/>
      <c r="T108" s="86"/>
      <c r="U108" s="86"/>
      <c r="V108" s="86"/>
      <c r="W108" s="86"/>
      <c r="X108" s="86"/>
      <c r="Y108" s="86"/>
      <c r="Z108" s="86"/>
    </row>
    <row r="109" spans="1:26" ht="12" customHeight="1" x14ac:dyDescent="0.2">
      <c r="A109" s="131" t="str">
        <f>Doklady!D57</f>
        <v/>
      </c>
      <c r="B109" s="128" t="str">
        <f>Doklady!H57</f>
        <v/>
      </c>
      <c r="C109" s="105" t="str">
        <f t="array" ref="C109">IF(A109&lt;&gt;"",INDEX(FP!D:D,Doklady!B$2+(ROW()-53)),"")</f>
        <v/>
      </c>
      <c r="D109" s="105" t="str">
        <f>IF(A109&lt;&gt;"",Doklady!I57-Doklady!J57,"")</f>
        <v/>
      </c>
      <c r="E109" s="105" t="str">
        <f>IF(A109&lt;&gt;"",MIN(D109,C109)*Doklady!C57/(1-Doklady!C57),"")</f>
        <v/>
      </c>
      <c r="F109" s="129" t="str">
        <f>IF(A109&lt;&gt;"",Doklady!J57,"")</f>
        <v/>
      </c>
      <c r="G109" s="105">
        <f t="shared" si="19"/>
        <v>0</v>
      </c>
      <c r="H109" s="129"/>
      <c r="I109" s="105">
        <f t="shared" si="20"/>
        <v>0</v>
      </c>
      <c r="J109" s="86" t="str">
        <f t="shared" si="23"/>
        <v/>
      </c>
      <c r="K109" s="86" t="str">
        <f>Doklady!F57</f>
        <v/>
      </c>
      <c r="L109" s="86" t="str">
        <f t="array" ref="L109">IF(A109&lt;&gt;"",INDEX(FP!H:H,Doklady!B$2+(ROW()-52)),"")</f>
        <v/>
      </c>
      <c r="M109" s="86" t="str">
        <f t="shared" si="22"/>
        <v/>
      </c>
      <c r="N109" s="86"/>
      <c r="O109" s="86"/>
      <c r="P109" s="86"/>
      <c r="Q109" s="86"/>
      <c r="R109" s="86"/>
      <c r="S109" s="86"/>
      <c r="T109" s="86"/>
      <c r="U109" s="86"/>
      <c r="V109" s="86"/>
      <c r="W109" s="86"/>
      <c r="X109" s="86"/>
      <c r="Y109" s="86"/>
      <c r="Z109" s="86"/>
    </row>
    <row r="110" spans="1:26" ht="12" customHeight="1" x14ac:dyDescent="0.2">
      <c r="A110" s="131" t="str">
        <f>Doklady!D58</f>
        <v/>
      </c>
      <c r="B110" s="128" t="str">
        <f>Doklady!H58</f>
        <v/>
      </c>
      <c r="C110" s="105" t="str">
        <f t="array" ref="C110">IF(A110&lt;&gt;"",INDEX(FP!D:D,Doklady!B$2+(ROW()-53)),"")</f>
        <v/>
      </c>
      <c r="D110" s="105" t="str">
        <f>IF(A110&lt;&gt;"",Doklady!I58-Doklady!J58,"")</f>
        <v/>
      </c>
      <c r="E110" s="105" t="str">
        <f>IF(A110&lt;&gt;"",MIN(D110,C110)*Doklady!C58/(1-Doklady!C58),"")</f>
        <v/>
      </c>
      <c r="F110" s="129" t="str">
        <f>IF(A110&lt;&gt;"",Doklady!J58,"")</f>
        <v/>
      </c>
      <c r="G110" s="105">
        <f t="shared" si="19"/>
        <v>0</v>
      </c>
      <c r="H110" s="129"/>
      <c r="I110" s="105">
        <f t="shared" si="20"/>
        <v>0</v>
      </c>
      <c r="J110" s="86" t="str">
        <f t="shared" si="23"/>
        <v/>
      </c>
      <c r="K110" s="86" t="str">
        <f>Doklady!F58</f>
        <v/>
      </c>
      <c r="L110" s="86" t="str">
        <f t="array" ref="L110">IF(A110&lt;&gt;"",INDEX(FP!H:H,Doklady!B$2+(ROW()-52)),"")</f>
        <v/>
      </c>
      <c r="M110" s="86" t="str">
        <f t="shared" si="22"/>
        <v/>
      </c>
      <c r="N110" s="86"/>
      <c r="O110" s="86"/>
      <c r="P110" s="86"/>
      <c r="Q110" s="86"/>
      <c r="R110" s="86"/>
      <c r="S110" s="86"/>
      <c r="T110" s="86"/>
      <c r="U110" s="86"/>
      <c r="V110" s="86"/>
      <c r="W110" s="86"/>
      <c r="X110" s="86"/>
      <c r="Y110" s="86"/>
      <c r="Z110" s="86"/>
    </row>
    <row r="111" spans="1:26" ht="12" customHeight="1" x14ac:dyDescent="0.2">
      <c r="A111" s="131" t="str">
        <f>Doklady!D59</f>
        <v/>
      </c>
      <c r="B111" s="128" t="str">
        <f>Doklady!H59</f>
        <v/>
      </c>
      <c r="C111" s="105" t="str">
        <f t="array" ref="C111">IF(A111&lt;&gt;"",INDEX(FP!D:D,Doklady!B$2+(ROW()-53)),"")</f>
        <v/>
      </c>
      <c r="D111" s="105" t="str">
        <f>IF(A111&lt;&gt;"",Doklady!I59-Doklady!J59,"")</f>
        <v/>
      </c>
      <c r="E111" s="105" t="str">
        <f>IF(A111&lt;&gt;"",MIN(D111,C111)*Doklady!C59/(1-Doklady!C59),"")</f>
        <v/>
      </c>
      <c r="F111" s="129" t="str">
        <f>IF(A111&lt;&gt;"",Doklady!J59,"")</f>
        <v/>
      </c>
      <c r="G111" s="105">
        <f t="shared" si="19"/>
        <v>0</v>
      </c>
      <c r="H111" s="129"/>
      <c r="I111" s="105">
        <f t="shared" si="20"/>
        <v>0</v>
      </c>
      <c r="J111" s="86" t="str">
        <f t="shared" si="23"/>
        <v/>
      </c>
      <c r="K111" s="86" t="str">
        <f>Doklady!F59</f>
        <v/>
      </c>
      <c r="L111" s="86" t="str">
        <f t="array" ref="L111">IF(A111&lt;&gt;"",INDEX(FP!H:H,Doklady!B$2+(ROW()-52)),"")</f>
        <v/>
      </c>
      <c r="M111" s="86" t="str">
        <f t="shared" si="22"/>
        <v/>
      </c>
      <c r="N111" s="86"/>
      <c r="O111" s="86"/>
      <c r="P111" s="86"/>
      <c r="Q111" s="86"/>
      <c r="R111" s="86"/>
      <c r="S111" s="86"/>
      <c r="T111" s="86"/>
      <c r="U111" s="86"/>
      <c r="V111" s="86"/>
      <c r="W111" s="86"/>
      <c r="X111" s="86"/>
      <c r="Y111" s="86"/>
      <c r="Z111" s="86"/>
    </row>
    <row r="112" spans="1:26" ht="12" customHeight="1" x14ac:dyDescent="0.2">
      <c r="A112" s="131" t="str">
        <f>Doklady!D60</f>
        <v/>
      </c>
      <c r="B112" s="128" t="str">
        <f>Doklady!H60</f>
        <v/>
      </c>
      <c r="C112" s="105" t="str">
        <f t="array" ref="C112">IF(A112&lt;&gt;"",INDEX(FP!D:D,Doklady!B$2+(ROW()-53)),"")</f>
        <v/>
      </c>
      <c r="D112" s="105" t="str">
        <f>IF(A112&lt;&gt;"",Doklady!I60-Doklady!J60,"")</f>
        <v/>
      </c>
      <c r="E112" s="105" t="str">
        <f>IF(A112&lt;&gt;"",MIN(D112,C112)*Doklady!C60/(1-Doklady!C60),"")</f>
        <v/>
      </c>
      <c r="F112" s="129" t="str">
        <f>IF(A112&lt;&gt;"",Doklady!J60,"")</f>
        <v/>
      </c>
      <c r="G112" s="105">
        <f t="shared" si="19"/>
        <v>0</v>
      </c>
      <c r="H112" s="129"/>
      <c r="I112" s="105">
        <f t="shared" si="20"/>
        <v>0</v>
      </c>
      <c r="J112" s="86" t="str">
        <f t="shared" si="23"/>
        <v/>
      </c>
      <c r="K112" s="86" t="str">
        <f>Doklady!F60</f>
        <v/>
      </c>
      <c r="L112" s="86" t="str">
        <f t="array" ref="L112">IF(A112&lt;&gt;"",INDEX(FP!H:H,Doklady!B$2+(ROW()-52)),"")</f>
        <v/>
      </c>
      <c r="M112" s="86" t="str">
        <f t="shared" si="22"/>
        <v/>
      </c>
      <c r="N112" s="86"/>
      <c r="O112" s="86"/>
      <c r="P112" s="86"/>
      <c r="Q112" s="86"/>
      <c r="R112" s="86"/>
      <c r="S112" s="86"/>
      <c r="T112" s="86"/>
      <c r="U112" s="86"/>
      <c r="V112" s="86"/>
      <c r="W112" s="86"/>
      <c r="X112" s="86"/>
      <c r="Y112" s="86"/>
      <c r="Z112" s="86"/>
    </row>
    <row r="113" spans="1:26" ht="12" customHeight="1" x14ac:dyDescent="0.2">
      <c r="A113" s="131" t="str">
        <f>Doklady!D61</f>
        <v/>
      </c>
      <c r="B113" s="128" t="str">
        <f>Doklady!H61</f>
        <v/>
      </c>
      <c r="C113" s="105" t="str">
        <f t="array" ref="C113">IF(A113&lt;&gt;"",INDEX(FP!D:D,Doklady!B$2+(ROW()-53)),"")</f>
        <v/>
      </c>
      <c r="D113" s="105" t="str">
        <f>IF(A113&lt;&gt;"",Doklady!I61-Doklady!J61,"")</f>
        <v/>
      </c>
      <c r="E113" s="105" t="str">
        <f>IF(A113&lt;&gt;"",MIN(D113,C113)*Doklady!C61/(1-Doklady!C61),"")</f>
        <v/>
      </c>
      <c r="F113" s="129" t="str">
        <f>IF(A113&lt;&gt;"",Doklady!J61,"")</f>
        <v/>
      </c>
      <c r="G113" s="105">
        <f t="shared" si="19"/>
        <v>0</v>
      </c>
      <c r="H113" s="129"/>
      <c r="I113" s="105">
        <f t="shared" si="20"/>
        <v>0</v>
      </c>
      <c r="J113" s="86" t="str">
        <f t="shared" si="23"/>
        <v/>
      </c>
      <c r="K113" s="86" t="str">
        <f>Doklady!F61</f>
        <v/>
      </c>
      <c r="L113" s="86" t="str">
        <f t="array" ref="L113">IF(A113&lt;&gt;"",INDEX(FP!H:H,Doklady!B$2+(ROW()-52)),"")</f>
        <v/>
      </c>
      <c r="M113" s="86" t="str">
        <f t="shared" si="22"/>
        <v/>
      </c>
      <c r="N113" s="86"/>
      <c r="O113" s="86"/>
      <c r="P113" s="86"/>
      <c r="Q113" s="86"/>
      <c r="R113" s="86"/>
      <c r="S113" s="86"/>
      <c r="T113" s="86"/>
      <c r="U113" s="86"/>
      <c r="V113" s="86"/>
      <c r="W113" s="86"/>
      <c r="X113" s="86"/>
      <c r="Y113" s="86"/>
      <c r="Z113" s="86"/>
    </row>
    <row r="114" spans="1:26" ht="12" customHeight="1" x14ac:dyDescent="0.2">
      <c r="A114" s="131" t="str">
        <f>Doklady!D62</f>
        <v/>
      </c>
      <c r="B114" s="128" t="str">
        <f>Doklady!H62</f>
        <v/>
      </c>
      <c r="C114" s="105" t="str">
        <f t="array" ref="C114">IF(A114&lt;&gt;"",INDEX(FP!D:D,Doklady!B$2+(ROW()-53)),"")</f>
        <v/>
      </c>
      <c r="D114" s="105" t="str">
        <f>IF(A114&lt;&gt;"",Doklady!I62-Doklady!J62,"")</f>
        <v/>
      </c>
      <c r="E114" s="105" t="str">
        <f>IF(A114&lt;&gt;"",MIN(D114,C114)*Doklady!C62/(1-Doklady!C62),"")</f>
        <v/>
      </c>
      <c r="F114" s="129" t="str">
        <f>IF(A114&lt;&gt;"",Doklady!J62,"")</f>
        <v/>
      </c>
      <c r="G114" s="105">
        <f t="shared" si="19"/>
        <v>0</v>
      </c>
      <c r="H114" s="129"/>
      <c r="I114" s="105">
        <f t="shared" si="20"/>
        <v>0</v>
      </c>
      <c r="J114" s="86" t="str">
        <f t="shared" si="23"/>
        <v/>
      </c>
      <c r="K114" s="86" t="str">
        <f>Doklady!F62</f>
        <v/>
      </c>
      <c r="L114" s="86" t="str">
        <f t="array" ref="L114">IF(A114&lt;&gt;"",INDEX(FP!H:H,Doklady!B$2+(ROW()-52)),"")</f>
        <v/>
      </c>
      <c r="M114" s="86" t="str">
        <f t="shared" si="22"/>
        <v/>
      </c>
      <c r="N114" s="86"/>
      <c r="O114" s="86"/>
      <c r="P114" s="86"/>
      <c r="Q114" s="86"/>
      <c r="R114" s="86"/>
      <c r="S114" s="86"/>
      <c r="T114" s="86"/>
      <c r="U114" s="86"/>
      <c r="V114" s="86"/>
      <c r="W114" s="86"/>
      <c r="X114" s="86"/>
      <c r="Y114" s="86"/>
      <c r="Z114" s="86"/>
    </row>
    <row r="115" spans="1:26" ht="12" customHeight="1" x14ac:dyDescent="0.2">
      <c r="A115" s="131" t="str">
        <f>Doklady!D63</f>
        <v/>
      </c>
      <c r="B115" s="128" t="str">
        <f>Doklady!H63</f>
        <v/>
      </c>
      <c r="C115" s="105" t="str">
        <f t="array" ref="C115">IF(A115&lt;&gt;"",INDEX(FP!D:D,Doklady!B$2+(ROW()-53)),"")</f>
        <v/>
      </c>
      <c r="D115" s="105" t="str">
        <f>IF(A115&lt;&gt;"",Doklady!I63-Doklady!J63,"")</f>
        <v/>
      </c>
      <c r="E115" s="105" t="str">
        <f>IF(A115&lt;&gt;"",MIN(D115,C115)*Doklady!C63/(1-Doklady!C63),"")</f>
        <v/>
      </c>
      <c r="F115" s="129" t="str">
        <f>IF(A115&lt;&gt;"",Doklady!J63,"")</f>
        <v/>
      </c>
      <c r="G115" s="105">
        <f t="shared" si="19"/>
        <v>0</v>
      </c>
      <c r="H115" s="129"/>
      <c r="I115" s="105">
        <f t="shared" si="20"/>
        <v>0</v>
      </c>
      <c r="J115" s="86" t="str">
        <f t="shared" si="23"/>
        <v/>
      </c>
      <c r="K115" s="86" t="str">
        <f>Doklady!F63</f>
        <v/>
      </c>
      <c r="L115" s="86" t="str">
        <f t="array" ref="L115">IF(A115&lt;&gt;"",INDEX(FP!H:H,Doklady!B$2+(ROW()-52)),"")</f>
        <v/>
      </c>
      <c r="M115" s="86" t="str">
        <f t="shared" si="22"/>
        <v/>
      </c>
      <c r="N115" s="86"/>
      <c r="O115" s="86"/>
      <c r="P115" s="86"/>
      <c r="Q115" s="86"/>
      <c r="R115" s="86"/>
      <c r="S115" s="86"/>
      <c r="T115" s="86"/>
      <c r="U115" s="86"/>
      <c r="V115" s="86"/>
      <c r="W115" s="86"/>
      <c r="X115" s="86"/>
      <c r="Y115" s="86"/>
      <c r="Z115" s="86"/>
    </row>
    <row r="116" spans="1:26" ht="12" customHeight="1" x14ac:dyDescent="0.2">
      <c r="A116" s="131" t="str">
        <f>Doklady!D64</f>
        <v/>
      </c>
      <c r="B116" s="128" t="str">
        <f>Doklady!H64</f>
        <v/>
      </c>
      <c r="C116" s="105" t="str">
        <f t="array" ref="C116">IF(A116&lt;&gt;"",INDEX(FP!D:D,Doklady!B$2+(ROW()-53)),"")</f>
        <v/>
      </c>
      <c r="D116" s="105" t="str">
        <f>IF(A116&lt;&gt;"",Doklady!I64-Doklady!J64,"")</f>
        <v/>
      </c>
      <c r="E116" s="105" t="str">
        <f>IF(A116&lt;&gt;"",MIN(D116,C116)*Doklady!C64/(1-Doklady!C64),"")</f>
        <v/>
      </c>
      <c r="F116" s="129" t="str">
        <f>IF(A116&lt;&gt;"",Doklady!J64,"")</f>
        <v/>
      </c>
      <c r="G116" s="105">
        <f t="shared" si="19"/>
        <v>0</v>
      </c>
      <c r="H116" s="129"/>
      <c r="I116" s="105">
        <f t="shared" si="20"/>
        <v>0</v>
      </c>
      <c r="J116" s="86" t="str">
        <f t="shared" si="23"/>
        <v/>
      </c>
      <c r="K116" s="86" t="str">
        <f>Doklady!F64</f>
        <v/>
      </c>
      <c r="L116" s="86" t="str">
        <f t="array" ref="L116">IF(A116&lt;&gt;"",INDEX(FP!H:H,Doklady!B$2+(ROW()-52)),"")</f>
        <v/>
      </c>
      <c r="M116" s="86" t="str">
        <f t="shared" si="22"/>
        <v/>
      </c>
      <c r="N116" s="86"/>
      <c r="O116" s="86"/>
      <c r="P116" s="86"/>
      <c r="Q116" s="86"/>
      <c r="R116" s="86"/>
      <c r="S116" s="86"/>
      <c r="T116" s="86"/>
      <c r="U116" s="86"/>
      <c r="V116" s="86"/>
      <c r="W116" s="86"/>
      <c r="X116" s="86"/>
      <c r="Y116" s="86"/>
      <c r="Z116" s="86"/>
    </row>
    <row r="117" spans="1:26" ht="12" customHeight="1" x14ac:dyDescent="0.2">
      <c r="A117" s="131" t="str">
        <f>Doklady!D65</f>
        <v/>
      </c>
      <c r="B117" s="128" t="str">
        <f>Doklady!H65</f>
        <v/>
      </c>
      <c r="C117" s="105" t="str">
        <f t="array" ref="C117">IF(A117&lt;&gt;"",INDEX(FP!D:D,Doklady!B$2+(ROW()-53)),"")</f>
        <v/>
      </c>
      <c r="D117" s="105" t="str">
        <f>IF(A117&lt;&gt;"",Doklady!I65-Doklady!J65,"")</f>
        <v/>
      </c>
      <c r="E117" s="105" t="str">
        <f>IF(A117&lt;&gt;"",MIN(D117,C117)*Doklady!C65/(1-Doklady!C65),"")</f>
        <v/>
      </c>
      <c r="F117" s="129" t="str">
        <f>IF(A117&lt;&gt;"",Doklady!J65,"")</f>
        <v/>
      </c>
      <c r="G117" s="105">
        <f t="shared" si="19"/>
        <v>0</v>
      </c>
      <c r="H117" s="129"/>
      <c r="I117" s="105">
        <f t="shared" si="20"/>
        <v>0</v>
      </c>
      <c r="J117" s="86" t="str">
        <f t="shared" si="23"/>
        <v/>
      </c>
      <c r="K117" s="86" t="str">
        <f>Doklady!F65</f>
        <v/>
      </c>
      <c r="L117" s="86" t="str">
        <f t="array" ref="L117">IF(A117&lt;&gt;"",INDEX(FP!H:H,Doklady!B$2+(ROW()-52)),"")</f>
        <v/>
      </c>
      <c r="M117" s="86" t="str">
        <f t="shared" si="22"/>
        <v/>
      </c>
      <c r="N117" s="86"/>
      <c r="O117" s="86"/>
      <c r="P117" s="86"/>
      <c r="Q117" s="86"/>
      <c r="R117" s="86"/>
      <c r="S117" s="86"/>
      <c r="T117" s="86"/>
      <c r="U117" s="86"/>
      <c r="V117" s="86"/>
      <c r="W117" s="86"/>
      <c r="X117" s="86"/>
      <c r="Y117" s="86"/>
      <c r="Z117" s="86"/>
    </row>
    <row r="118" spans="1:26" ht="12" customHeight="1" x14ac:dyDescent="0.2">
      <c r="A118" s="131" t="str">
        <f>Doklady!D66</f>
        <v/>
      </c>
      <c r="B118" s="128" t="str">
        <f>Doklady!H66</f>
        <v/>
      </c>
      <c r="C118" s="105" t="str">
        <f t="array" ref="C118">IF(A118&lt;&gt;"",INDEX(FP!D:D,Doklady!B$2+(ROW()-53)),"")</f>
        <v/>
      </c>
      <c r="D118" s="105" t="str">
        <f>IF(A118&lt;&gt;"",Doklady!I66-Doklady!J66,"")</f>
        <v/>
      </c>
      <c r="E118" s="105" t="str">
        <f>IF(A118&lt;&gt;"",MIN(D118,C118)*Doklady!C66/(1-Doklady!C66),"")</f>
        <v/>
      </c>
      <c r="F118" s="129" t="str">
        <f>IF(A118&lt;&gt;"",Doklady!J66,"")</f>
        <v/>
      </c>
      <c r="G118" s="105">
        <f t="shared" si="19"/>
        <v>0</v>
      </c>
      <c r="H118" s="129"/>
      <c r="I118" s="105">
        <f t="shared" si="20"/>
        <v>0</v>
      </c>
      <c r="J118" s="86" t="str">
        <f t="shared" si="23"/>
        <v/>
      </c>
      <c r="K118" s="86" t="str">
        <f>Doklady!F66</f>
        <v/>
      </c>
      <c r="L118" s="86" t="str">
        <f t="array" ref="L118">IF(A118&lt;&gt;"",INDEX(FP!H:H,Doklady!B$2+(ROW()-52)),"")</f>
        <v/>
      </c>
      <c r="M118" s="86" t="str">
        <f t="shared" si="22"/>
        <v/>
      </c>
      <c r="N118" s="86"/>
      <c r="O118" s="86"/>
      <c r="P118" s="86"/>
      <c r="Q118" s="86"/>
      <c r="R118" s="86"/>
      <c r="S118" s="86"/>
      <c r="T118" s="86"/>
      <c r="U118" s="86"/>
      <c r="V118" s="86"/>
      <c r="W118" s="86"/>
      <c r="X118" s="86"/>
      <c r="Y118" s="86"/>
      <c r="Z118" s="86"/>
    </row>
    <row r="119" spans="1:26" ht="12" customHeight="1" x14ac:dyDescent="0.2">
      <c r="A119" s="131" t="str">
        <f>Doklady!D67</f>
        <v/>
      </c>
      <c r="B119" s="128" t="str">
        <f>Doklady!H67</f>
        <v/>
      </c>
      <c r="C119" s="105" t="str">
        <f t="array" ref="C119">IF(A119&lt;&gt;"",INDEX(FP!D:D,Doklady!B$2+(ROW()-53)),"")</f>
        <v/>
      </c>
      <c r="D119" s="105" t="str">
        <f>IF(A119&lt;&gt;"",Doklady!I67-Doklady!J67,"")</f>
        <v/>
      </c>
      <c r="E119" s="105" t="str">
        <f>IF(A119&lt;&gt;"",MIN(D119,C119)*Doklady!C67/(1-Doklady!C67),"")</f>
        <v/>
      </c>
      <c r="F119" s="129" t="str">
        <f>IF(A119&lt;&gt;"",Doklady!J67,"")</f>
        <v/>
      </c>
      <c r="G119" s="105">
        <f t="shared" si="19"/>
        <v>0</v>
      </c>
      <c r="H119" s="129"/>
      <c r="I119" s="105">
        <f t="shared" si="20"/>
        <v>0</v>
      </c>
      <c r="J119" s="86" t="str">
        <f t="shared" si="23"/>
        <v/>
      </c>
      <c r="K119" s="86" t="str">
        <f>Doklady!F67</f>
        <v/>
      </c>
      <c r="L119" s="86" t="str">
        <f t="array" ref="L119">IF(A119&lt;&gt;"",INDEX(FP!H:H,Doklady!B$2+(ROW()-52)),"")</f>
        <v/>
      </c>
      <c r="M119" s="86" t="str">
        <f t="shared" si="22"/>
        <v/>
      </c>
      <c r="N119" s="86"/>
      <c r="O119" s="86"/>
      <c r="P119" s="86"/>
      <c r="Q119" s="86"/>
      <c r="R119" s="86"/>
      <c r="S119" s="86"/>
      <c r="T119" s="86"/>
      <c r="U119" s="86"/>
      <c r="V119" s="86"/>
      <c r="W119" s="86"/>
      <c r="X119" s="86"/>
      <c r="Y119" s="86"/>
      <c r="Z119" s="86"/>
    </row>
    <row r="120" spans="1:26" ht="12" customHeight="1" x14ac:dyDescent="0.2">
      <c r="A120" s="131" t="str">
        <f>Doklady!D68</f>
        <v/>
      </c>
      <c r="B120" s="128" t="str">
        <f>Doklady!H68</f>
        <v/>
      </c>
      <c r="C120" s="105" t="str">
        <f t="array" ref="C120">IF(A120&lt;&gt;"",INDEX(FP!D:D,Doklady!B$2+(ROW()-53)),"")</f>
        <v/>
      </c>
      <c r="D120" s="105" t="str">
        <f>IF(A120&lt;&gt;"",Doklady!I68-Doklady!J68,"")</f>
        <v/>
      </c>
      <c r="E120" s="105" t="str">
        <f>IF(A120&lt;&gt;"",MIN(D120,C120)*Doklady!C68/(1-Doklady!C68),"")</f>
        <v/>
      </c>
      <c r="F120" s="129" t="str">
        <f>IF(A120&lt;&gt;"",Doklady!J68,"")</f>
        <v/>
      </c>
      <c r="G120" s="105">
        <f t="shared" si="19"/>
        <v>0</v>
      </c>
      <c r="H120" s="129"/>
      <c r="I120" s="105">
        <f t="shared" si="20"/>
        <v>0</v>
      </c>
      <c r="J120" s="86" t="str">
        <f t="shared" si="23"/>
        <v/>
      </c>
      <c r="K120" s="86" t="str">
        <f>Doklady!F68</f>
        <v/>
      </c>
      <c r="L120" s="86" t="str">
        <f t="array" ref="L120">IF(A120&lt;&gt;"",INDEX(FP!H:H,Doklady!B$2+(ROW()-52)),"")</f>
        <v/>
      </c>
      <c r="M120" s="86" t="str">
        <f t="shared" si="22"/>
        <v/>
      </c>
      <c r="N120" s="86"/>
      <c r="O120" s="86"/>
      <c r="P120" s="86"/>
      <c r="Q120" s="86"/>
      <c r="R120" s="86"/>
      <c r="S120" s="86"/>
      <c r="T120" s="86"/>
      <c r="U120" s="86"/>
      <c r="V120" s="86"/>
      <c r="W120" s="86"/>
      <c r="X120" s="86"/>
      <c r="Y120" s="86"/>
      <c r="Z120" s="86"/>
    </row>
    <row r="121" spans="1:26" ht="12" customHeight="1" x14ac:dyDescent="0.2">
      <c r="A121" s="131" t="str">
        <f>Doklady!D69</f>
        <v/>
      </c>
      <c r="B121" s="128" t="str">
        <f>Doklady!H69</f>
        <v/>
      </c>
      <c r="C121" s="105" t="str">
        <f t="array" ref="C121">IF(A121&lt;&gt;"",INDEX(FP!D:D,Doklady!B$2+(ROW()-53)),"")</f>
        <v/>
      </c>
      <c r="D121" s="105" t="str">
        <f>IF(A121&lt;&gt;"",Doklady!I69-Doklady!J69,"")</f>
        <v/>
      </c>
      <c r="E121" s="105" t="str">
        <f>IF(A121&lt;&gt;"",MIN(D121,C121)*Doklady!C69/(1-Doklady!C69),"")</f>
        <v/>
      </c>
      <c r="F121" s="129" t="str">
        <f>IF(A121&lt;&gt;"",Doklady!J69,"")</f>
        <v/>
      </c>
      <c r="G121" s="105">
        <f t="shared" si="19"/>
        <v>0</v>
      </c>
      <c r="H121" s="129"/>
      <c r="I121" s="105">
        <f t="shared" si="20"/>
        <v>0</v>
      </c>
      <c r="J121" s="86" t="str">
        <f t="shared" si="23"/>
        <v/>
      </c>
      <c r="K121" s="86" t="str">
        <f>Doklady!F69</f>
        <v/>
      </c>
      <c r="L121" s="86" t="str">
        <f t="array" ref="L121">IF(A121&lt;&gt;"",INDEX(FP!H:H,Doklady!B$2+(ROW()-52)),"")</f>
        <v/>
      </c>
      <c r="M121" s="86" t="str">
        <f t="shared" si="22"/>
        <v/>
      </c>
      <c r="N121" s="86"/>
      <c r="O121" s="86"/>
      <c r="P121" s="86"/>
      <c r="Q121" s="86"/>
      <c r="R121" s="86"/>
      <c r="S121" s="86"/>
      <c r="T121" s="86"/>
      <c r="U121" s="86"/>
      <c r="V121" s="86"/>
      <c r="W121" s="86"/>
      <c r="X121" s="86"/>
      <c r="Y121" s="86"/>
      <c r="Z121" s="86"/>
    </row>
    <row r="122" spans="1:26" ht="12" customHeight="1" x14ac:dyDescent="0.2">
      <c r="A122" s="131" t="str">
        <f>Doklady!D70</f>
        <v/>
      </c>
      <c r="B122" s="128" t="str">
        <f>Doklady!H70</f>
        <v/>
      </c>
      <c r="C122" s="105" t="str">
        <f t="array" ref="C122">IF(A122&lt;&gt;"",INDEX(FP!D:D,Doklady!B$2+(ROW()-53)),"")</f>
        <v/>
      </c>
      <c r="D122" s="105" t="str">
        <f>IF(A122&lt;&gt;"",Doklady!I70-Doklady!J70,"")</f>
        <v/>
      </c>
      <c r="E122" s="105" t="str">
        <f>IF(A122&lt;&gt;"",MIN(D122,C122)*Doklady!C70/(1-Doklady!C70),"")</f>
        <v/>
      </c>
      <c r="F122" s="129" t="str">
        <f>IF(A122&lt;&gt;"",Doklady!J70,"")</f>
        <v/>
      </c>
      <c r="G122" s="105">
        <f t="shared" si="19"/>
        <v>0</v>
      </c>
      <c r="H122" s="129"/>
      <c r="I122" s="105">
        <f t="shared" si="20"/>
        <v>0</v>
      </c>
      <c r="J122" s="86" t="str">
        <f t="shared" si="23"/>
        <v/>
      </c>
      <c r="K122" s="86" t="str">
        <f>Doklady!F70</f>
        <v/>
      </c>
      <c r="L122" s="86" t="str">
        <f t="array" ref="L122">IF(A122&lt;&gt;"",INDEX(FP!H:H,Doklady!B$2+(ROW()-52)),"")</f>
        <v/>
      </c>
      <c r="M122" s="86" t="str">
        <f t="shared" si="22"/>
        <v/>
      </c>
      <c r="N122" s="86"/>
      <c r="O122" s="86"/>
      <c r="P122" s="86"/>
      <c r="Q122" s="86"/>
      <c r="R122" s="86"/>
      <c r="S122" s="86"/>
      <c r="T122" s="86"/>
      <c r="U122" s="86"/>
      <c r="V122" s="86"/>
      <c r="W122" s="86"/>
      <c r="X122" s="86"/>
      <c r="Y122" s="86"/>
      <c r="Z122" s="86"/>
    </row>
    <row r="123" spans="1:26" ht="12" customHeight="1" x14ac:dyDescent="0.2">
      <c r="A123" s="131" t="str">
        <f>Doklady!D71</f>
        <v/>
      </c>
      <c r="B123" s="128" t="str">
        <f>Doklady!H71</f>
        <v/>
      </c>
      <c r="C123" s="105" t="str">
        <f t="array" ref="C123">IF(A123&lt;&gt;"",INDEX(FP!D:D,Doklady!B$2+(ROW()-53)),"")</f>
        <v/>
      </c>
      <c r="D123" s="105" t="str">
        <f>IF(A123&lt;&gt;"",Doklady!I71-Doklady!J71,"")</f>
        <v/>
      </c>
      <c r="E123" s="105" t="str">
        <f>IF(A123&lt;&gt;"",MIN(D123,C123)*Doklady!C71/(1-Doklady!C71),"")</f>
        <v/>
      </c>
      <c r="F123" s="129" t="str">
        <f>IF(A123&lt;&gt;"",Doklady!J71,"")</f>
        <v/>
      </c>
      <c r="G123" s="105">
        <f t="shared" si="19"/>
        <v>0</v>
      </c>
      <c r="H123" s="129"/>
      <c r="I123" s="105">
        <f t="shared" si="20"/>
        <v>0</v>
      </c>
      <c r="J123" s="86" t="str">
        <f t="shared" si="23"/>
        <v/>
      </c>
      <c r="K123" s="86" t="str">
        <f>Doklady!F71</f>
        <v/>
      </c>
      <c r="L123" s="86" t="str">
        <f t="array" ref="L123">IF(A123&lt;&gt;"",INDEX(FP!H:H,Doklady!B$2+(ROW()-52)),"")</f>
        <v/>
      </c>
      <c r="M123" s="86" t="str">
        <f t="shared" si="22"/>
        <v/>
      </c>
      <c r="N123" s="86"/>
      <c r="O123" s="86"/>
      <c r="P123" s="86"/>
      <c r="Q123" s="86"/>
      <c r="R123" s="86"/>
      <c r="S123" s="86"/>
      <c r="T123" s="86"/>
      <c r="U123" s="86"/>
      <c r="V123" s="86"/>
      <c r="W123" s="86"/>
      <c r="X123" s="86"/>
      <c r="Y123" s="86"/>
      <c r="Z123" s="86"/>
    </row>
    <row r="124" spans="1:26" ht="12" customHeight="1" x14ac:dyDescent="0.2">
      <c r="A124" s="131" t="str">
        <f>Doklady!D72</f>
        <v/>
      </c>
      <c r="B124" s="128" t="str">
        <f>Doklady!H72</f>
        <v/>
      </c>
      <c r="C124" s="105" t="str">
        <f t="array" ref="C124">IF(A124&lt;&gt;"",INDEX(FP!D:D,Doklady!B$2+(ROW()-53)),"")</f>
        <v/>
      </c>
      <c r="D124" s="105" t="str">
        <f>IF(A124&lt;&gt;"",Doklady!I72-Doklady!J72,"")</f>
        <v/>
      </c>
      <c r="E124" s="105" t="str">
        <f>IF(A124&lt;&gt;"",MIN(D124,C124)*Doklady!C72/(1-Doklady!C72),"")</f>
        <v/>
      </c>
      <c r="F124" s="129" t="str">
        <f>IF(A124&lt;&gt;"",Doklady!J72,"")</f>
        <v/>
      </c>
      <c r="G124" s="105">
        <f t="shared" si="19"/>
        <v>0</v>
      </c>
      <c r="H124" s="129"/>
      <c r="I124" s="105">
        <f t="shared" si="20"/>
        <v>0</v>
      </c>
      <c r="J124" s="86" t="str">
        <f t="shared" si="23"/>
        <v/>
      </c>
      <c r="K124" s="86" t="str">
        <f>Doklady!F72</f>
        <v/>
      </c>
      <c r="L124" s="86" t="str">
        <f t="array" ref="L124">IF(A124&lt;&gt;"",INDEX(FP!H:H,Doklady!B$2+(ROW()-52)),"")</f>
        <v/>
      </c>
      <c r="M124" s="86" t="str">
        <f t="shared" si="22"/>
        <v/>
      </c>
      <c r="N124" s="86"/>
      <c r="O124" s="86"/>
      <c r="P124" s="86"/>
      <c r="Q124" s="86"/>
      <c r="R124" s="86"/>
      <c r="S124" s="86"/>
      <c r="T124" s="86"/>
      <c r="U124" s="86"/>
      <c r="V124" s="86"/>
      <c r="W124" s="86"/>
      <c r="X124" s="86"/>
      <c r="Y124" s="86"/>
      <c r="Z124" s="86"/>
    </row>
    <row r="125" spans="1:26" ht="12" customHeight="1" x14ac:dyDescent="0.2">
      <c r="A125" s="131" t="str">
        <f>Doklady!D73</f>
        <v/>
      </c>
      <c r="B125" s="128" t="str">
        <f>Doklady!H73</f>
        <v/>
      </c>
      <c r="C125" s="105" t="str">
        <f t="array" ref="C125">IF(A125&lt;&gt;"",INDEX(FP!D:D,Doklady!B$2+(ROW()-53)),"")</f>
        <v/>
      </c>
      <c r="D125" s="105" t="str">
        <f>IF(A125&lt;&gt;"",Doklady!I73-Doklady!J73,"")</f>
        <v/>
      </c>
      <c r="E125" s="105" t="str">
        <f>IF(A125&lt;&gt;"",MIN(D125,C125)*Doklady!C73/(1-Doklady!C73),"")</f>
        <v/>
      </c>
      <c r="F125" s="129" t="str">
        <f>IF(A125&lt;&gt;"",Doklady!J73,"")</f>
        <v/>
      </c>
      <c r="G125" s="105">
        <f t="shared" si="19"/>
        <v>0</v>
      </c>
      <c r="H125" s="129"/>
      <c r="I125" s="105">
        <f t="shared" si="20"/>
        <v>0</v>
      </c>
      <c r="J125" s="86" t="str">
        <f t="shared" si="23"/>
        <v/>
      </c>
      <c r="K125" s="86" t="str">
        <f>Doklady!F73</f>
        <v/>
      </c>
      <c r="L125" s="86" t="str">
        <f t="array" ref="L125">IF(A125&lt;&gt;"",INDEX(FP!H:H,Doklady!B$2+(ROW()-52)),"")</f>
        <v/>
      </c>
      <c r="M125" s="86" t="str">
        <f t="shared" si="22"/>
        <v/>
      </c>
      <c r="N125" s="86"/>
      <c r="O125" s="86"/>
      <c r="P125" s="86"/>
      <c r="Q125" s="86"/>
      <c r="R125" s="86"/>
      <c r="S125" s="86"/>
      <c r="T125" s="86"/>
      <c r="U125" s="86"/>
      <c r="V125" s="86"/>
      <c r="W125" s="86"/>
      <c r="X125" s="86"/>
      <c r="Y125" s="86"/>
      <c r="Z125" s="86"/>
    </row>
    <row r="126" spans="1:26" ht="12" customHeight="1" x14ac:dyDescent="0.2">
      <c r="A126" s="131" t="str">
        <f>Doklady!D74</f>
        <v/>
      </c>
      <c r="B126" s="128" t="str">
        <f>Doklady!H74</f>
        <v/>
      </c>
      <c r="C126" s="105" t="str">
        <f t="array" ref="C126">IF(A126&lt;&gt;"",INDEX(FP!D:D,Doklady!B$2+(ROW()-53)),"")</f>
        <v/>
      </c>
      <c r="D126" s="105" t="str">
        <f>IF(A126&lt;&gt;"",Doklady!I74-Doklady!J74,"")</f>
        <v/>
      </c>
      <c r="E126" s="105" t="str">
        <f>IF(A126&lt;&gt;"",MIN(D126,C126)*Doklady!C74/(1-Doklady!C74),"")</f>
        <v/>
      </c>
      <c r="F126" s="129" t="str">
        <f>IF(A126&lt;&gt;"",Doklady!J74,"")</f>
        <v/>
      </c>
      <c r="G126" s="105">
        <f t="shared" si="19"/>
        <v>0</v>
      </c>
      <c r="H126" s="129"/>
      <c r="I126" s="105">
        <f t="shared" si="20"/>
        <v>0</v>
      </c>
      <c r="J126" s="86" t="str">
        <f t="shared" si="23"/>
        <v/>
      </c>
      <c r="K126" s="86" t="str">
        <f>Doklady!F74</f>
        <v/>
      </c>
      <c r="L126" s="86" t="str">
        <f t="array" ref="L126">IF(A126&lt;&gt;"",INDEX(FP!H:H,Doklady!B$2+(ROW()-52)),"")</f>
        <v/>
      </c>
      <c r="M126" s="86" t="str">
        <f t="shared" si="22"/>
        <v/>
      </c>
      <c r="N126" s="86"/>
      <c r="O126" s="86"/>
      <c r="P126" s="86"/>
      <c r="Q126" s="86"/>
      <c r="R126" s="86"/>
      <c r="S126" s="86"/>
      <c r="T126" s="86"/>
      <c r="U126" s="86"/>
      <c r="V126" s="86"/>
      <c r="W126" s="86"/>
      <c r="X126" s="86"/>
      <c r="Y126" s="86"/>
      <c r="Z126" s="86"/>
    </row>
    <row r="127" spans="1:26" ht="12" customHeight="1" x14ac:dyDescent="0.2">
      <c r="A127" s="131" t="str">
        <f>Doklady!D75</f>
        <v/>
      </c>
      <c r="B127" s="128" t="str">
        <f>Doklady!H75</f>
        <v/>
      </c>
      <c r="C127" s="105" t="str">
        <f t="array" ref="C127">IF(A127&lt;&gt;"",INDEX(FP!D:D,Doklady!B$2+(ROW()-53)),"")</f>
        <v/>
      </c>
      <c r="D127" s="105" t="str">
        <f>IF(A127&lt;&gt;"",Doklady!I75-Doklady!J75,"")</f>
        <v/>
      </c>
      <c r="E127" s="105" t="str">
        <f>IF(A127&lt;&gt;"",MIN(D127,C127)*Doklady!C75/(1-Doklady!C75),"")</f>
        <v/>
      </c>
      <c r="F127" s="129" t="str">
        <f>IF(A127&lt;&gt;"",Doklady!J75,"")</f>
        <v/>
      </c>
      <c r="G127" s="105">
        <f t="shared" si="19"/>
        <v>0</v>
      </c>
      <c r="H127" s="129"/>
      <c r="I127" s="105">
        <f t="shared" si="20"/>
        <v>0</v>
      </c>
      <c r="J127" s="86" t="str">
        <f t="shared" si="23"/>
        <v/>
      </c>
      <c r="K127" s="86" t="str">
        <f>Doklady!F75</f>
        <v/>
      </c>
      <c r="L127" s="86" t="str">
        <f t="array" ref="L127">IF(A127&lt;&gt;"",INDEX(FP!H:H,Doklady!B$2+(ROW()-52)),"")</f>
        <v/>
      </c>
      <c r="M127" s="86" t="str">
        <f t="shared" si="22"/>
        <v/>
      </c>
      <c r="N127" s="86"/>
      <c r="O127" s="86"/>
      <c r="P127" s="86"/>
      <c r="Q127" s="86"/>
      <c r="R127" s="86"/>
      <c r="S127" s="86"/>
      <c r="T127" s="86"/>
      <c r="U127" s="86"/>
      <c r="V127" s="86"/>
      <c r="W127" s="86"/>
      <c r="X127" s="86"/>
      <c r="Y127" s="86"/>
      <c r="Z127" s="86"/>
    </row>
    <row r="128" spans="1:26" ht="12" customHeight="1" x14ac:dyDescent="0.2">
      <c r="A128" s="131" t="str">
        <f>Doklady!D76</f>
        <v/>
      </c>
      <c r="B128" s="128" t="str">
        <f>Doklady!H76</f>
        <v/>
      </c>
      <c r="C128" s="105" t="str">
        <f t="array" ref="C128">IF(A128&lt;&gt;"",INDEX(FP!D:D,Doklady!B$2+(ROW()-53)),"")</f>
        <v/>
      </c>
      <c r="D128" s="105" t="str">
        <f>IF(A128&lt;&gt;"",Doklady!I76-Doklady!J76,"")</f>
        <v/>
      </c>
      <c r="E128" s="105" t="str">
        <f>IF(A128&lt;&gt;"",MIN(D128,C128)*Doklady!C76/(1-Doklady!C76),"")</f>
        <v/>
      </c>
      <c r="F128" s="129" t="str">
        <f>IF(A128&lt;&gt;"",Doklady!J76,"")</f>
        <v/>
      </c>
      <c r="G128" s="105">
        <f t="shared" si="19"/>
        <v>0</v>
      </c>
      <c r="H128" s="129"/>
      <c r="I128" s="105">
        <f t="shared" si="20"/>
        <v>0</v>
      </c>
      <c r="J128" s="86" t="str">
        <f t="shared" si="23"/>
        <v/>
      </c>
      <c r="K128" s="86" t="str">
        <f>Doklady!F76</f>
        <v/>
      </c>
      <c r="L128" s="86" t="str">
        <f t="array" ref="L128">IF(A128&lt;&gt;"",INDEX(FP!H:H,Doklady!B$2+(ROW()-52)),"")</f>
        <v/>
      </c>
      <c r="M128" s="86" t="str">
        <f t="shared" si="22"/>
        <v/>
      </c>
      <c r="N128" s="86"/>
      <c r="O128" s="86"/>
      <c r="P128" s="86"/>
      <c r="Q128" s="86"/>
      <c r="R128" s="86"/>
      <c r="S128" s="86"/>
      <c r="T128" s="86"/>
      <c r="U128" s="86"/>
      <c r="V128" s="86"/>
      <c r="W128" s="86"/>
      <c r="X128" s="86"/>
      <c r="Y128" s="86"/>
      <c r="Z128" s="86"/>
    </row>
    <row r="129" spans="1:26" ht="12" customHeight="1" x14ac:dyDescent="0.2">
      <c r="A129" s="131"/>
      <c r="B129" s="128"/>
      <c r="C129" s="105"/>
      <c r="D129" s="105"/>
      <c r="E129" s="105"/>
      <c r="F129" s="129"/>
      <c r="G129" s="105"/>
      <c r="H129" s="129"/>
      <c r="I129" s="105"/>
      <c r="J129" s="86" t="str">
        <f t="shared" si="23"/>
        <v/>
      </c>
      <c r="K129" s="86" t="str">
        <f>Doklady!F77</f>
        <v/>
      </c>
      <c r="L129" s="86" t="str">
        <f t="array" ref="L129">IF(A129&lt;&gt;"",INDEX(FP!H:H,Doklady!B$2+(ROW()-52)),"")</f>
        <v/>
      </c>
      <c r="M129" s="86" t="str">
        <f t="shared" si="22"/>
        <v/>
      </c>
      <c r="N129" s="86"/>
      <c r="O129" s="86"/>
      <c r="P129" s="86"/>
      <c r="Q129" s="86"/>
      <c r="R129" s="86"/>
      <c r="S129" s="86"/>
      <c r="T129" s="86"/>
      <c r="U129" s="86"/>
      <c r="V129" s="86"/>
      <c r="W129" s="86"/>
      <c r="X129" s="86"/>
      <c r="Y129" s="86"/>
      <c r="Z129" s="86"/>
    </row>
    <row r="130" spans="1:26" ht="12" customHeight="1" x14ac:dyDescent="0.2">
      <c r="A130" s="132" t="str">
        <f>Doklady!D66</f>
        <v/>
      </c>
      <c r="B130" s="133" t="s">
        <v>366</v>
      </c>
      <c r="C130" s="134">
        <f t="shared" ref="C130:I130" si="24">SUM(C53:C129)</f>
        <v>104415</v>
      </c>
      <c r="D130" s="134">
        <f t="shared" si="24"/>
        <v>104160.11999999998</v>
      </c>
      <c r="E130" s="134">
        <f t="shared" si="24"/>
        <v>0</v>
      </c>
      <c r="F130" s="134">
        <f t="shared" si="24"/>
        <v>0</v>
      </c>
      <c r="G130" s="134">
        <f t="shared" si="24"/>
        <v>104160.11999999998</v>
      </c>
      <c r="H130" s="134">
        <f t="shared" si="24"/>
        <v>0</v>
      </c>
      <c r="I130" s="134">
        <f t="shared" si="24"/>
        <v>254.88000000000375</v>
      </c>
      <c r="J130" s="135" t="str">
        <f t="shared" si="23"/>
        <v/>
      </c>
      <c r="K130" s="135"/>
      <c r="L130" s="135"/>
      <c r="M130" s="135"/>
      <c r="N130" s="135"/>
      <c r="O130" s="135"/>
      <c r="P130" s="135"/>
      <c r="Q130" s="135"/>
      <c r="R130" s="135"/>
      <c r="S130" s="135"/>
      <c r="T130" s="135"/>
      <c r="U130" s="135"/>
      <c r="V130" s="135"/>
      <c r="W130" s="135"/>
      <c r="X130" s="135"/>
      <c r="Y130" s="135"/>
      <c r="Z130" s="135"/>
    </row>
    <row r="131" spans="1:26" ht="11.25" customHeight="1" x14ac:dyDescent="0.2">
      <c r="A131" s="43"/>
      <c r="B131" s="43"/>
      <c r="C131" s="93"/>
      <c r="D131" s="93"/>
      <c r="E131" s="93"/>
      <c r="F131" s="93"/>
      <c r="G131" s="93"/>
      <c r="H131" s="93"/>
      <c r="I131" s="93"/>
      <c r="J131" s="86"/>
      <c r="K131" s="86"/>
      <c r="L131" s="86"/>
      <c r="M131" s="86"/>
      <c r="N131" s="86"/>
      <c r="O131" s="86"/>
      <c r="P131" s="86"/>
      <c r="Q131" s="86"/>
      <c r="R131" s="86"/>
      <c r="S131" s="86"/>
      <c r="T131" s="86"/>
      <c r="U131" s="86"/>
      <c r="V131" s="86"/>
      <c r="W131" s="86"/>
      <c r="X131" s="86"/>
      <c r="Y131" s="86"/>
      <c r="Z131" s="86"/>
    </row>
    <row r="132" spans="1:26" ht="12.75" customHeight="1" x14ac:dyDescent="0.2">
      <c r="A132" s="51" t="s">
        <v>435</v>
      </c>
      <c r="B132" s="51"/>
      <c r="C132" s="136"/>
      <c r="D132" s="136"/>
      <c r="E132" s="136"/>
      <c r="F132" s="136"/>
      <c r="G132" s="136"/>
      <c r="H132" s="136"/>
      <c r="I132" s="136"/>
      <c r="J132" s="90"/>
      <c r="K132" s="90"/>
      <c r="L132" s="90"/>
      <c r="M132" s="90"/>
      <c r="N132" s="90"/>
      <c r="O132" s="90"/>
      <c r="P132" s="90"/>
      <c r="Q132" s="90"/>
      <c r="R132" s="90"/>
      <c r="S132" s="90"/>
      <c r="T132" s="90"/>
      <c r="U132" s="90"/>
      <c r="V132" s="90"/>
      <c r="W132" s="90"/>
      <c r="X132" s="90"/>
      <c r="Y132" s="90"/>
      <c r="Z132" s="90"/>
    </row>
    <row r="133" spans="1:26" ht="12.75" customHeight="1" x14ac:dyDescent="0.2">
      <c r="A133" s="51" t="s">
        <v>436</v>
      </c>
      <c r="B133" s="51"/>
      <c r="C133" s="136"/>
      <c r="D133" s="136"/>
      <c r="E133" s="136"/>
      <c r="F133" s="136"/>
      <c r="G133" s="136"/>
      <c r="H133" s="136"/>
      <c r="I133" s="136"/>
      <c r="J133" s="90"/>
      <c r="K133" s="90"/>
      <c r="L133" s="90"/>
      <c r="M133" s="90"/>
      <c r="N133" s="90"/>
      <c r="O133" s="90"/>
      <c r="P133" s="90"/>
      <c r="Q133" s="90"/>
      <c r="R133" s="90"/>
      <c r="S133" s="90"/>
      <c r="T133" s="90"/>
      <c r="U133" s="90"/>
      <c r="V133" s="90"/>
      <c r="W133" s="90"/>
      <c r="X133" s="90"/>
      <c r="Y133" s="90"/>
      <c r="Z133" s="90"/>
    </row>
    <row r="134" spans="1:26" ht="12.75" customHeight="1" x14ac:dyDescent="0.2">
      <c r="A134" s="51" t="s">
        <v>437</v>
      </c>
      <c r="B134" s="51"/>
      <c r="C134" s="136"/>
      <c r="D134" s="136"/>
      <c r="E134" s="136"/>
      <c r="F134" s="136"/>
      <c r="G134" s="136"/>
      <c r="H134" s="136"/>
      <c r="I134" s="136"/>
      <c r="J134" s="90"/>
      <c r="K134" s="90"/>
      <c r="L134" s="90"/>
      <c r="M134" s="90"/>
      <c r="N134" s="90"/>
      <c r="O134" s="90"/>
      <c r="P134" s="90"/>
      <c r="Q134" s="90"/>
      <c r="R134" s="90"/>
      <c r="S134" s="90"/>
      <c r="T134" s="90"/>
      <c r="U134" s="90"/>
      <c r="V134" s="90"/>
      <c r="W134" s="90"/>
      <c r="X134" s="90"/>
      <c r="Y134" s="90"/>
      <c r="Z134" s="90"/>
    </row>
    <row r="135" spans="1:26" ht="12.75" customHeight="1" x14ac:dyDescent="0.2">
      <c r="A135" s="51" t="s">
        <v>438</v>
      </c>
      <c r="B135" s="51"/>
      <c r="C135" s="136"/>
      <c r="D135" s="136"/>
      <c r="E135" s="136"/>
      <c r="F135" s="136"/>
      <c r="G135" s="136"/>
      <c r="H135" s="136"/>
      <c r="I135" s="136"/>
      <c r="J135" s="90"/>
      <c r="K135" s="90"/>
      <c r="L135" s="90"/>
      <c r="M135" s="90"/>
      <c r="N135" s="90"/>
      <c r="O135" s="90"/>
      <c r="P135" s="90"/>
      <c r="Q135" s="90"/>
      <c r="R135" s="90"/>
      <c r="S135" s="90"/>
      <c r="T135" s="90"/>
      <c r="U135" s="90"/>
      <c r="V135" s="90"/>
      <c r="W135" s="90"/>
      <c r="X135" s="90"/>
      <c r="Y135" s="90"/>
      <c r="Z135" s="90"/>
    </row>
    <row r="136" spans="1:26" ht="12.75" customHeight="1" x14ac:dyDescent="0.2">
      <c r="A136" s="51"/>
      <c r="B136" s="51"/>
      <c r="C136" s="136"/>
      <c r="D136" s="136"/>
      <c r="E136" s="136"/>
      <c r="F136" s="136"/>
      <c r="G136" s="136"/>
      <c r="H136" s="136"/>
      <c r="I136" s="136"/>
      <c r="J136" s="90"/>
      <c r="K136" s="90"/>
      <c r="L136" s="90"/>
      <c r="M136" s="90"/>
      <c r="N136" s="90"/>
      <c r="O136" s="90"/>
      <c r="P136" s="90"/>
      <c r="Q136" s="90"/>
      <c r="R136" s="90"/>
      <c r="S136" s="90"/>
      <c r="T136" s="90"/>
      <c r="U136" s="90"/>
      <c r="V136" s="90"/>
      <c r="W136" s="90"/>
      <c r="X136" s="90"/>
      <c r="Y136" s="90"/>
      <c r="Z136" s="90"/>
    </row>
    <row r="137" spans="1:26" ht="12.75" customHeight="1" x14ac:dyDescent="0.2">
      <c r="A137" s="51" t="s">
        <v>439</v>
      </c>
      <c r="B137" s="51"/>
      <c r="C137" s="136"/>
      <c r="D137" s="136"/>
      <c r="E137" s="136"/>
      <c r="F137" s="136"/>
      <c r="G137" s="136"/>
      <c r="H137" s="136"/>
      <c r="I137" s="136"/>
      <c r="J137" s="90"/>
      <c r="K137" s="86"/>
      <c r="L137" s="86"/>
      <c r="M137" s="86"/>
      <c r="N137" s="86"/>
      <c r="O137" s="86"/>
      <c r="P137" s="86"/>
      <c r="Q137" s="86"/>
      <c r="R137" s="86"/>
      <c r="S137" s="86"/>
      <c r="T137" s="86"/>
      <c r="U137" s="86"/>
      <c r="V137" s="86"/>
      <c r="W137" s="86"/>
      <c r="X137" s="86"/>
      <c r="Y137" s="86"/>
      <c r="Z137" s="86"/>
    </row>
    <row r="138" spans="1:26" ht="12.75" customHeight="1" x14ac:dyDescent="0.2">
      <c r="A138" s="51"/>
      <c r="B138" s="51"/>
      <c r="C138" s="136"/>
      <c r="D138" s="136"/>
      <c r="E138" s="136"/>
      <c r="F138" s="136"/>
      <c r="G138" s="136"/>
      <c r="H138" s="136"/>
      <c r="I138" s="136"/>
      <c r="J138" s="90"/>
      <c r="K138" s="86"/>
      <c r="L138" s="86"/>
      <c r="M138" s="86"/>
      <c r="N138" s="86"/>
      <c r="O138" s="86"/>
      <c r="P138" s="86"/>
      <c r="Q138" s="86"/>
      <c r="R138" s="86"/>
      <c r="S138" s="86"/>
      <c r="T138" s="86"/>
      <c r="U138" s="86"/>
      <c r="V138" s="86"/>
      <c r="W138" s="86"/>
      <c r="X138" s="86"/>
      <c r="Y138" s="86"/>
      <c r="Z138" s="86"/>
    </row>
    <row r="139" spans="1:26" ht="12.75" customHeight="1" x14ac:dyDescent="0.2">
      <c r="A139" s="51" t="s">
        <v>440</v>
      </c>
      <c r="B139" s="51"/>
      <c r="C139" s="136"/>
      <c r="D139" s="136"/>
      <c r="E139" s="136"/>
      <c r="F139" s="136"/>
      <c r="G139" s="136"/>
      <c r="H139" s="136"/>
      <c r="I139" s="136"/>
      <c r="J139" s="90"/>
      <c r="K139" s="86"/>
      <c r="L139" s="86"/>
      <c r="M139" s="86"/>
      <c r="N139" s="86"/>
      <c r="O139" s="86"/>
      <c r="P139" s="86"/>
      <c r="Q139" s="86"/>
      <c r="R139" s="86"/>
      <c r="S139" s="86"/>
      <c r="T139" s="86"/>
      <c r="U139" s="86"/>
      <c r="V139" s="86"/>
      <c r="W139" s="86"/>
      <c r="X139" s="86"/>
      <c r="Y139" s="86"/>
      <c r="Z139" s="86"/>
    </row>
    <row r="140" spans="1:26" ht="47.25" customHeight="1" x14ac:dyDescent="0.2">
      <c r="A140" s="51"/>
      <c r="B140" s="274" t="s">
        <v>2216</v>
      </c>
      <c r="C140" s="137"/>
      <c r="D140" s="295" t="s">
        <v>2214</v>
      </c>
      <c r="E140" s="296"/>
      <c r="F140" s="296"/>
      <c r="G140" s="296"/>
      <c r="H140" s="296"/>
      <c r="I140" s="297"/>
      <c r="J140" s="90"/>
      <c r="K140" s="86"/>
      <c r="L140" s="86"/>
      <c r="M140" s="86"/>
      <c r="N140" s="86"/>
      <c r="O140" s="86"/>
      <c r="P140" s="86"/>
      <c r="Q140" s="86"/>
      <c r="R140" s="86"/>
      <c r="S140" s="86"/>
      <c r="T140" s="86"/>
      <c r="U140" s="86"/>
      <c r="V140" s="86"/>
      <c r="W140" s="86"/>
      <c r="X140" s="86"/>
      <c r="Y140" s="86"/>
      <c r="Z140" s="86"/>
    </row>
    <row r="141" spans="1:26" ht="68.25" customHeight="1" x14ac:dyDescent="0.2">
      <c r="A141" s="51"/>
      <c r="B141" s="138" t="s">
        <v>441</v>
      </c>
      <c r="C141" s="139"/>
      <c r="D141" s="292" t="s">
        <v>442</v>
      </c>
      <c r="E141" s="293"/>
      <c r="F141" s="293"/>
      <c r="G141" s="293"/>
      <c r="H141" s="293"/>
      <c r="I141" s="294"/>
      <c r="J141" s="90"/>
      <c r="K141" s="86"/>
      <c r="L141" s="86"/>
      <c r="M141" s="86"/>
      <c r="N141" s="86"/>
      <c r="O141" s="86"/>
      <c r="P141" s="86"/>
      <c r="Q141" s="86"/>
      <c r="R141" s="86"/>
      <c r="S141" s="86"/>
      <c r="T141" s="86"/>
      <c r="U141" s="86"/>
      <c r="V141" s="86"/>
      <c r="W141" s="86"/>
      <c r="X141" s="86"/>
      <c r="Y141" s="86"/>
      <c r="Z141" s="86"/>
    </row>
    <row r="142" spans="1:26" ht="12.75" customHeight="1" x14ac:dyDescent="0.2">
      <c r="A142" s="51"/>
      <c r="B142" s="140" t="s">
        <v>2215</v>
      </c>
      <c r="C142" s="139"/>
      <c r="D142" s="141"/>
      <c r="E142" s="141"/>
      <c r="F142" s="141"/>
      <c r="G142" s="141"/>
      <c r="H142" s="141"/>
      <c r="I142" s="141"/>
      <c r="J142" s="90"/>
      <c r="K142" s="86"/>
      <c r="L142" s="86"/>
      <c r="M142" s="86"/>
      <c r="N142" s="86"/>
      <c r="O142" s="86"/>
      <c r="P142" s="86"/>
      <c r="Q142" s="86"/>
      <c r="R142" s="86"/>
      <c r="S142" s="86"/>
      <c r="T142" s="86"/>
      <c r="U142" s="86"/>
      <c r="V142" s="86"/>
      <c r="W142" s="86"/>
      <c r="X142" s="86"/>
      <c r="Y142" s="86"/>
      <c r="Z142" s="86"/>
    </row>
    <row r="143" spans="1:26" ht="12.75" customHeight="1" x14ac:dyDescent="0.2">
      <c r="A143" s="43"/>
      <c r="B143" s="142" t="s">
        <v>443</v>
      </c>
      <c r="C143" s="93"/>
      <c r="D143" s="93"/>
      <c r="E143" s="93"/>
      <c r="F143" s="93"/>
      <c r="G143" s="93"/>
      <c r="H143" s="93"/>
      <c r="I143" s="93"/>
      <c r="J143" s="86"/>
      <c r="K143" s="86"/>
      <c r="L143" s="86"/>
      <c r="M143" s="86"/>
      <c r="N143" s="86"/>
      <c r="O143" s="86"/>
      <c r="P143" s="86"/>
      <c r="Q143" s="86"/>
      <c r="R143" s="86"/>
      <c r="S143" s="86"/>
      <c r="T143" s="86"/>
      <c r="U143" s="86"/>
      <c r="V143" s="86"/>
      <c r="W143" s="86"/>
      <c r="X143" s="86"/>
      <c r="Y143" s="86"/>
      <c r="Z143" s="86"/>
    </row>
  </sheetData>
  <mergeCells count="30">
    <mergeCell ref="B17:H17"/>
    <mergeCell ref="B16:H16"/>
    <mergeCell ref="B18:H18"/>
    <mergeCell ref="B19:H19"/>
    <mergeCell ref="B20:H20"/>
    <mergeCell ref="B27:H27"/>
    <mergeCell ref="B28:H28"/>
    <mergeCell ref="B21:H21"/>
    <mergeCell ref="B34:H34"/>
    <mergeCell ref="B33:H33"/>
    <mergeCell ref="B23:H23"/>
    <mergeCell ref="B32:H32"/>
    <mergeCell ref="B31:H31"/>
    <mergeCell ref="B30:H30"/>
    <mergeCell ref="D141:I141"/>
    <mergeCell ref="D140:I140"/>
    <mergeCell ref="E10:F10"/>
    <mergeCell ref="A50:I50"/>
    <mergeCell ref="A1:I1"/>
    <mergeCell ref="C3:F3"/>
    <mergeCell ref="E9:F9"/>
    <mergeCell ref="B22:H22"/>
    <mergeCell ref="E12:F12"/>
    <mergeCell ref="E11:F11"/>
    <mergeCell ref="E14:F14"/>
    <mergeCell ref="E13:F13"/>
    <mergeCell ref="B29:H29"/>
    <mergeCell ref="B24:H24"/>
    <mergeCell ref="B25:H25"/>
    <mergeCell ref="B26:H26"/>
  </mergeCells>
  <conditionalFormatting sqref="C41:I41 C46:I46">
    <cfRule type="cellIs" dxfId="48" priority="1" operator="lessThanOrEqual">
      <formula>0</formula>
    </cfRule>
    <cfRule type="cellIs" dxfId="47" priority="2" operator="greaterThan">
      <formula>0</formula>
    </cfRule>
  </conditionalFormatting>
  <conditionalFormatting sqref="D53:D129">
    <cfRule type="expression" dxfId="46" priority="6">
      <formula>$C53&lt;&gt;$D53</formula>
    </cfRule>
    <cfRule type="expression" dxfId="45" priority="7">
      <formula>$C53=$D53</formula>
    </cfRule>
  </conditionalFormatting>
  <conditionalFormatting sqref="E9:F9">
    <cfRule type="expression" dxfId="44" priority="5">
      <formula>SUM($E$10:$F$14)&gt;0</formula>
    </cfRule>
  </conditionalFormatting>
  <conditionalFormatting sqref="G53:G129">
    <cfRule type="expression" dxfId="43" priority="21">
      <formula>$C53&lt;&gt;$G53</formula>
    </cfRule>
    <cfRule type="expression" dxfId="42" priority="22">
      <formula>$C53=$G53</formula>
    </cfRule>
  </conditionalFormatting>
  <conditionalFormatting sqref="I42">
    <cfRule type="cellIs" dxfId="41" priority="8" operator="greaterThan">
      <formula>0</formula>
    </cfRule>
  </conditionalFormatting>
  <conditionalFormatting sqref="I47">
    <cfRule type="cellIs" dxfId="40" priority="9" operator="greaterThan">
      <formula>0</formula>
    </cfRule>
  </conditionalFormatting>
  <conditionalFormatting sqref="I53:I129">
    <cfRule type="cellIs" dxfId="39" priority="3" operator="equal">
      <formula>0</formula>
    </cfRule>
    <cfRule type="cellIs" dxfId="38" priority="4" operator="greaterThan">
      <formula>0</formula>
    </cfRule>
  </conditionalFormatting>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18"/>
  <sheetViews>
    <sheetView tabSelected="1" topLeftCell="A100" workbookViewId="0">
      <selection activeCell="A104" sqref="A104"/>
    </sheetView>
  </sheetViews>
  <sheetFormatPr defaultColWidth="14.42578125" defaultRowHeight="15" customHeight="1" x14ac:dyDescent="0.2"/>
  <cols>
    <col min="1" max="1" width="34.140625" customWidth="1"/>
    <col min="2" max="2" width="10.85546875" customWidth="1"/>
    <col min="3" max="3" width="12" customWidth="1"/>
    <col min="4" max="5" width="10.140625" customWidth="1"/>
    <col min="6" max="6" width="31.42578125" customWidth="1"/>
    <col min="7" max="7" width="9.5703125" customWidth="1"/>
    <col min="8" max="8" width="23.85546875" customWidth="1"/>
    <col min="9" max="9" width="11.7109375" customWidth="1"/>
    <col min="10" max="10" width="4.7109375" customWidth="1"/>
    <col min="11" max="25" width="5.7109375" customWidth="1"/>
  </cols>
  <sheetData>
    <row r="1" spans="1:25" ht="12" hidden="1" customHeight="1" x14ac:dyDescent="0.2">
      <c r="A1" s="143" t="str">
        <f t="array" ref="A1">IF(ROW()&lt;=B$3,INDEX(FP!F:F,B$2+ROW()-1)&amp;" - "&amp;INDEX(FP!C:C,B$2+ROW()-1),"")</f>
        <v>a - psie záprahy - bežné transfery</v>
      </c>
      <c r="B1" s="144" t="str">
        <f t="array" ref="B1">INDEX(Adr!A:A,B102+1)</f>
        <v>37818058</v>
      </c>
      <c r="C1" s="145">
        <f t="array" ref="C1">IF(ROW()&lt;=B$3,INDEX(FP!E:E,B$2+ROW()-1),"")</f>
        <v>0</v>
      </c>
      <c r="D1" s="146" t="str">
        <f t="array" ref="D1">IF(ROW()&lt;=B$3,INDEX(FP!F:F,B$2+ROW()-1),"")</f>
        <v>a</v>
      </c>
      <c r="E1" s="147"/>
      <c r="F1" s="147" t="str">
        <f t="array" ref="F1">IF(ROW()&lt;=B$3,INDEX(FP!G:G,B$2+ROW()-1),"")</f>
        <v>026 02</v>
      </c>
      <c r="G1" s="147"/>
      <c r="H1" s="148" t="str">
        <f t="array" ref="H1">IF(ROW()&lt;=B$3,INDEX(FP!C:C,B$2+ROW()-1),"")</f>
        <v>psie záprahy - bežné transfery</v>
      </c>
      <c r="I1" s="149">
        <f t="shared" ref="I1:I32" si="0">IF(ROW()&lt;=B$3,SUMIF(A$107:A$10027,A1,I$107:I$10027),"")</f>
        <v>49312.439999999995</v>
      </c>
      <c r="J1" s="149">
        <f t="shared" ref="J1:J32" si="1">IF(ROW()&lt;=B$3,SUMIFS(I$103:I$50027,A$103:A$50027,K1,J$103:J$50027,L1),"")</f>
        <v>0</v>
      </c>
      <c r="K1" s="150" t="str">
        <f t="shared" ref="K1:K94" si="2">$A1</f>
        <v>a - psie záprahy - bežné transfery</v>
      </c>
      <c r="L1" s="151">
        <v>99</v>
      </c>
      <c r="M1" s="86"/>
      <c r="N1" s="86"/>
      <c r="O1" s="86"/>
      <c r="P1" s="86"/>
      <c r="Q1" s="86"/>
      <c r="R1" s="86"/>
      <c r="S1" s="86"/>
      <c r="T1" s="86"/>
      <c r="U1" s="86"/>
      <c r="V1" s="86"/>
      <c r="W1" s="86"/>
      <c r="X1" s="86"/>
      <c r="Y1" s="86"/>
    </row>
    <row r="2" spans="1:25" ht="12" hidden="1" customHeight="1" x14ac:dyDescent="0.2">
      <c r="A2" s="143" t="str">
        <f t="array" ref="A2">IF(ROW()&lt;=B$3,INDEX(FP!F:F,B$2+ROW()-1)&amp;" - "&amp;INDEX(FP!C:C,B$2+ROW()-1),"")</f>
        <v>d - Bánoci Jaroslav</v>
      </c>
      <c r="B2" s="152">
        <f>MATCH(B1,FP!A:A,0)</f>
        <v>424</v>
      </c>
      <c r="C2" s="145">
        <f t="array" ref="C2">IF(ROW()&lt;=B$3,INDEX(FP!E:E,B$2+ROW()-1),"")</f>
        <v>0</v>
      </c>
      <c r="D2" s="146" t="str">
        <f t="array" ref="D2">IF(ROW()&lt;=B$3,INDEX(FP!F:F,B$2+ROW()-1),"")</f>
        <v>d</v>
      </c>
      <c r="E2" s="147"/>
      <c r="F2" s="147" t="str">
        <f t="array" ref="F2">IF(ROW()&lt;=B$3,INDEX(FP!G:G,B$2+ROW()-1),"")</f>
        <v>026 03</v>
      </c>
      <c r="G2" s="147"/>
      <c r="H2" s="148" t="str">
        <f t="array" ref="H2">IF(ROW()&lt;=B$3,INDEX(FP!C:C,B$2+ROW()-1),"")</f>
        <v>Bánoci Jaroslav</v>
      </c>
      <c r="I2" s="149">
        <f t="shared" si="0"/>
        <v>15000</v>
      </c>
      <c r="J2" s="149">
        <f t="shared" si="1"/>
        <v>0</v>
      </c>
      <c r="K2" s="150" t="str">
        <f t="shared" si="2"/>
        <v>d - Bánoci Jaroslav</v>
      </c>
      <c r="L2" s="151">
        <v>99</v>
      </c>
      <c r="M2" s="153" t="s">
        <v>374</v>
      </c>
      <c r="N2" s="154" t="s">
        <v>418</v>
      </c>
      <c r="O2" s="86"/>
      <c r="P2" s="86"/>
      <c r="Q2" s="86"/>
      <c r="R2" s="86"/>
      <c r="S2" s="86"/>
      <c r="T2" s="86"/>
      <c r="U2" s="86"/>
      <c r="V2" s="86"/>
      <c r="W2" s="86"/>
      <c r="X2" s="86"/>
      <c r="Y2" s="86"/>
    </row>
    <row r="3" spans="1:25" ht="12" hidden="1" customHeight="1" x14ac:dyDescent="0.2">
      <c r="A3" s="143" t="str">
        <f t="array" ref="A3">IF(ROW()&lt;=B$3,INDEX(FP!F:F,B$2+ROW()-1)&amp;" - "&amp;INDEX(FP!C:C,B$2+ROW()-1),"")</f>
        <v>d - Drábik Andrej</v>
      </c>
      <c r="B3" s="155">
        <f>COUNTIF(FP!A:A,Doklady!B1)</f>
        <v>8</v>
      </c>
      <c r="C3" s="145">
        <f t="array" ref="C3">IF(ROW()&lt;=B$3,INDEX(FP!E:E,B$2+ROW()-1),"")</f>
        <v>0</v>
      </c>
      <c r="D3" s="146" t="str">
        <f t="array" ref="D3">IF(ROW()&lt;=B$3,INDEX(FP!F:F,B$2+ROW()-1),"")</f>
        <v>d</v>
      </c>
      <c r="E3" s="147"/>
      <c r="F3" s="147" t="str">
        <f t="array" ref="F3">IF(ROW()&lt;=B$3,INDEX(FP!G:G,B$2+ROW()-1),"")</f>
        <v>026 03</v>
      </c>
      <c r="G3" s="147"/>
      <c r="H3" s="148" t="str">
        <f t="array" ref="H3">IF(ROW()&lt;=B$3,INDEX(FP!C:C,B$2+ROW()-1),"")</f>
        <v>Drábik Andrej</v>
      </c>
      <c r="I3" s="149">
        <f t="shared" si="0"/>
        <v>14992.800000000001</v>
      </c>
      <c r="J3" s="149">
        <f t="shared" si="1"/>
        <v>0</v>
      </c>
      <c r="K3" s="150" t="str">
        <f t="shared" si="2"/>
        <v>d - Drábik Andrej</v>
      </c>
      <c r="L3" s="151">
        <v>99</v>
      </c>
      <c r="M3" s="156" t="str">
        <f>$A2</f>
        <v>d - Bánoci Jaroslav</v>
      </c>
      <c r="N3" s="157">
        <v>99</v>
      </c>
      <c r="O3" s="86"/>
      <c r="P3" s="86"/>
      <c r="Q3" s="86"/>
      <c r="R3" s="86"/>
      <c r="S3" s="86"/>
      <c r="T3" s="86"/>
      <c r="U3" s="86"/>
      <c r="V3" s="86"/>
      <c r="W3" s="86"/>
      <c r="X3" s="86"/>
      <c r="Y3" s="86"/>
    </row>
    <row r="4" spans="1:25" ht="12" hidden="1" customHeight="1" x14ac:dyDescent="0.2">
      <c r="A4" s="148" t="str">
        <f t="array" ref="A4">IF(ROW()&lt;=B$3,INDEX(FP!F:F,B$2+ROW()-1)&amp;" - "&amp;INDEX(FP!C:C,B$2+ROW()-1),"")</f>
        <v>d - Dučák Marcel</v>
      </c>
      <c r="B4" s="158"/>
      <c r="C4" s="159">
        <f t="array" ref="C4">IF(ROW()&lt;=B$3,INDEX(FP!E:E,B$2+ROW()-1),"")</f>
        <v>0</v>
      </c>
      <c r="D4" s="146" t="str">
        <f t="array" ref="D4">IF(ROW()&lt;=B$3,INDEX(FP!F:F,B$2+ROW()-1),"")</f>
        <v>d</v>
      </c>
      <c r="E4" s="147"/>
      <c r="F4" s="147" t="str">
        <f t="array" ref="F4">IF(ROW()&lt;=B$3,INDEX(FP!G:G,B$2+ROW()-1),"")</f>
        <v>026 03</v>
      </c>
      <c r="G4" s="147"/>
      <c r="H4" s="148" t="str">
        <f t="array" ref="H4">IF(ROW()&lt;=B$3,INDEX(FP!C:C,B$2+ROW()-1),"")</f>
        <v>Dučák Marcel</v>
      </c>
      <c r="I4" s="149">
        <f t="shared" si="0"/>
        <v>4983.04</v>
      </c>
      <c r="J4" s="149">
        <f t="shared" si="1"/>
        <v>0</v>
      </c>
      <c r="K4" s="150" t="str">
        <f t="shared" si="2"/>
        <v>d - Dučák Marcel</v>
      </c>
      <c r="L4" s="151">
        <v>99</v>
      </c>
      <c r="M4" s="160" t="s">
        <v>374</v>
      </c>
      <c r="N4" s="161" t="s">
        <v>418</v>
      </c>
      <c r="O4" s="43"/>
      <c r="P4" s="43"/>
      <c r="Q4" s="43"/>
      <c r="R4" s="43"/>
      <c r="S4" s="43"/>
      <c r="T4" s="43"/>
      <c r="U4" s="43"/>
      <c r="V4" s="43"/>
      <c r="W4" s="43"/>
      <c r="X4" s="43"/>
      <c r="Y4" s="43"/>
    </row>
    <row r="5" spans="1:25" ht="12" hidden="1" customHeight="1" x14ac:dyDescent="0.2">
      <c r="A5" s="148" t="str">
        <f t="array" ref="A5">IF(ROW()&lt;=B$3,INDEX(FP!F:F,B$2+ROW()-1)&amp;" - "&amp;INDEX(FP!C:C,B$2+ROW()-1),"")</f>
        <v>d - Kotuliaková Mariana</v>
      </c>
      <c r="B5" s="148"/>
      <c r="C5" s="159">
        <f t="array" ref="C5">IF(ROW()&lt;=B$3,INDEX(FP!E:E,B$2+ROW()-1),"")</f>
        <v>0</v>
      </c>
      <c r="D5" s="146" t="str">
        <f t="array" ref="D5">IF(ROW()&lt;=B$3,INDEX(FP!F:F,B$2+ROW()-1),"")</f>
        <v>d</v>
      </c>
      <c r="E5" s="147"/>
      <c r="F5" s="162" t="str">
        <f t="array" ref="F5">IF(ROW()&lt;=B$3,INDEX(FP!G:G,B$2+ROW()-1),"")</f>
        <v>026 03</v>
      </c>
      <c r="G5" s="147"/>
      <c r="H5" s="148" t="str">
        <f t="array" ref="H5">IF(ROW()&lt;=B$3,INDEX(FP!C:C,B$2+ROW()-1),"")</f>
        <v>Kotuliaková Mariana</v>
      </c>
      <c r="I5" s="149">
        <f t="shared" si="0"/>
        <v>4920.2</v>
      </c>
      <c r="J5" s="149">
        <f t="shared" si="1"/>
        <v>0</v>
      </c>
      <c r="K5" s="150" t="str">
        <f t="shared" si="2"/>
        <v>d - Kotuliaková Mariana</v>
      </c>
      <c r="L5" s="151">
        <v>99</v>
      </c>
      <c r="M5" s="163" t="str">
        <f>$A4</f>
        <v>d - Dučák Marcel</v>
      </c>
      <c r="N5" s="164">
        <v>99</v>
      </c>
      <c r="O5" s="86"/>
      <c r="P5" s="86"/>
      <c r="Q5" s="86"/>
      <c r="R5" s="86"/>
      <c r="S5" s="86"/>
      <c r="T5" s="86"/>
      <c r="U5" s="86"/>
      <c r="V5" s="86"/>
      <c r="W5" s="86"/>
      <c r="X5" s="86"/>
      <c r="Y5" s="86"/>
    </row>
    <row r="6" spans="1:25" ht="12" hidden="1" customHeight="1" x14ac:dyDescent="0.2">
      <c r="A6" s="148" t="str">
        <f t="array" ref="A6">IF(ROW()&lt;=B$3,INDEX(FP!F:F,B$2+ROW()-1)&amp;" - "&amp;INDEX(FP!C:C,B$2+ROW()-1),"")</f>
        <v>d - Pelikánová Lucia</v>
      </c>
      <c r="B6" s="148"/>
      <c r="C6" s="159">
        <f t="array" ref="C6">IF(ROW()&lt;=B$3,INDEX(FP!E:E,B$2+ROW()-1),"")</f>
        <v>0</v>
      </c>
      <c r="D6" s="146" t="str">
        <f t="array" ref="D6">IF(ROW()&lt;=B$3,INDEX(FP!F:F,B$2+ROW()-1),"")</f>
        <v>d</v>
      </c>
      <c r="E6" s="147"/>
      <c r="F6" s="162" t="str">
        <f t="array" ref="F6">IF(ROW()&lt;=B$3,INDEX(FP!G:G,B$2+ROW()-1),"")</f>
        <v>026 03</v>
      </c>
      <c r="G6" s="147"/>
      <c r="H6" s="148" t="str">
        <f t="array" ref="H6">IF(ROW()&lt;=B$3,INDEX(FP!C:C,B$2+ROW()-1),"")</f>
        <v>Pelikánová Lucia</v>
      </c>
      <c r="I6" s="149">
        <f t="shared" si="0"/>
        <v>4951.6400000000003</v>
      </c>
      <c r="J6" s="149">
        <f t="shared" si="1"/>
        <v>0</v>
      </c>
      <c r="K6" s="150" t="str">
        <f t="shared" si="2"/>
        <v>d - Pelikánová Lucia</v>
      </c>
      <c r="L6" s="151">
        <v>99</v>
      </c>
      <c r="M6" s="153" t="s">
        <v>374</v>
      </c>
      <c r="N6" s="154" t="s">
        <v>418</v>
      </c>
      <c r="O6" s="43"/>
      <c r="P6" s="43"/>
      <c r="Q6" s="86"/>
      <c r="R6" s="86"/>
      <c r="S6" s="86"/>
      <c r="T6" s="86"/>
      <c r="U6" s="86"/>
      <c r="V6" s="86"/>
      <c r="W6" s="86"/>
      <c r="X6" s="86"/>
      <c r="Y6" s="86"/>
    </row>
    <row r="7" spans="1:25" ht="12" hidden="1" customHeight="1" x14ac:dyDescent="0.2">
      <c r="A7" s="148" t="str">
        <f t="array" ref="A7">IF(ROW()&lt;=B$3,INDEX(FP!F:F,B$2+ROW()-1)&amp;" - "&amp;INDEX(FP!C:C,B$2+ROW()-1),"")</f>
        <v>d - Reguli Jakub</v>
      </c>
      <c r="B7" s="148"/>
      <c r="C7" s="159">
        <f t="array" ref="C7">IF(ROW()&lt;=B$3,INDEX(FP!E:E,B$2+ROW()-1),"")</f>
        <v>0</v>
      </c>
      <c r="D7" s="146" t="str">
        <f t="array" ref="D7">IF(ROW()&lt;=B$3,INDEX(FP!F:F,B$2+ROW()-1),"")</f>
        <v>d</v>
      </c>
      <c r="E7" s="147"/>
      <c r="F7" s="147" t="str">
        <f t="array" ref="F7">IF(ROW()&lt;=B$3,INDEX(FP!G:G,B$2+ROW()-1),"")</f>
        <v>026 03</v>
      </c>
      <c r="G7" s="147"/>
      <c r="H7" s="148" t="str">
        <f t="array" ref="H7">IF(ROW()&lt;=B$3,INDEX(FP!C:C,B$2+ROW()-1),"")</f>
        <v>Reguli Jakub</v>
      </c>
      <c r="I7" s="149">
        <f t="shared" si="0"/>
        <v>5000</v>
      </c>
      <c r="J7" s="149">
        <f t="shared" si="1"/>
        <v>0</v>
      </c>
      <c r="K7" s="150" t="str">
        <f t="shared" si="2"/>
        <v>d - Reguli Jakub</v>
      </c>
      <c r="L7" s="151">
        <v>99</v>
      </c>
      <c r="M7" s="156" t="str">
        <f>$A6</f>
        <v>d - Pelikánová Lucia</v>
      </c>
      <c r="N7" s="157">
        <v>99</v>
      </c>
      <c r="O7" s="43"/>
      <c r="P7" s="43"/>
      <c r="Q7" s="43"/>
      <c r="R7" s="43"/>
      <c r="S7" s="86"/>
      <c r="T7" s="86"/>
      <c r="U7" s="86"/>
      <c r="V7" s="86"/>
      <c r="W7" s="86"/>
      <c r="X7" s="86"/>
      <c r="Y7" s="86"/>
    </row>
    <row r="8" spans="1:25" ht="12" hidden="1" customHeight="1" x14ac:dyDescent="0.2">
      <c r="A8" s="148" t="str">
        <f t="array" ref="A8">IF(ROW()&lt;=B$3,INDEX(FP!F:F,B$2+ROW()-1)&amp;" - "&amp;INDEX(FP!C:C,B$2+ROW()-1),"")</f>
        <v>d - Sedilek Branislav</v>
      </c>
      <c r="B8" s="148"/>
      <c r="C8" s="159">
        <f t="array" ref="C8">IF(ROW()&lt;=B$3,INDEX(FP!E:E,B$2+ROW()-1),"")</f>
        <v>0</v>
      </c>
      <c r="D8" s="146" t="str">
        <f t="array" ref="D8">IF(ROW()&lt;=B$3,INDEX(FP!F:F,B$2+ROW()-1),"")</f>
        <v>d</v>
      </c>
      <c r="E8" s="147"/>
      <c r="F8" s="147" t="str">
        <f t="array" ref="F8">IF(ROW()&lt;=B$3,INDEX(FP!G:G,B$2+ROW()-1),"")</f>
        <v>026 03</v>
      </c>
      <c r="G8" s="147"/>
      <c r="H8" s="148" t="str">
        <f t="array" ref="H8">IF(ROW()&lt;=B$3,INDEX(FP!C:C,B$2+ROW()-1),"")</f>
        <v>Sedilek Branislav</v>
      </c>
      <c r="I8" s="149">
        <f t="shared" si="0"/>
        <v>5000</v>
      </c>
      <c r="J8" s="149">
        <f t="shared" si="1"/>
        <v>0</v>
      </c>
      <c r="K8" s="150" t="str">
        <f t="shared" si="2"/>
        <v>d - Sedilek Branislav</v>
      </c>
      <c r="L8" s="151">
        <v>99</v>
      </c>
      <c r="M8" s="160" t="s">
        <v>374</v>
      </c>
      <c r="N8" s="161" t="s">
        <v>418</v>
      </c>
      <c r="O8" s="86"/>
      <c r="P8" s="86"/>
      <c r="Q8" s="43"/>
      <c r="R8" s="43"/>
      <c r="S8" s="43"/>
      <c r="T8" s="43"/>
      <c r="U8" s="86"/>
      <c r="V8" s="86"/>
      <c r="W8" s="86"/>
      <c r="X8" s="86"/>
      <c r="Y8" s="86"/>
    </row>
    <row r="9" spans="1:25" ht="12" hidden="1" customHeight="1" x14ac:dyDescent="0.2">
      <c r="A9" s="148" t="str">
        <f t="array" ref="A9">IF(ROW()&lt;=B$3,INDEX(FP!F:F,B$2+ROW()-1)&amp;" - "&amp;INDEX(FP!C:C,B$2+ROW()-1),"")</f>
        <v/>
      </c>
      <c r="B9" s="148"/>
      <c r="C9" s="159" t="str">
        <f t="array" ref="C9">IF(ROW()&lt;=B$3,INDEX(FP!E:E,B$2+ROW()-1),"")</f>
        <v/>
      </c>
      <c r="D9" s="147" t="str">
        <f t="array" ref="D9">IF(ROW()&lt;=B$3,INDEX(FP!F:F,B$2+ROW()-1),"")</f>
        <v/>
      </c>
      <c r="E9" s="147"/>
      <c r="F9" s="147" t="str">
        <f t="array" ref="F9">IF(ROW()&lt;=B$3,INDEX(FP!G:G,B$2+ROW()-1),"")</f>
        <v/>
      </c>
      <c r="G9" s="147"/>
      <c r="H9" s="148" t="str">
        <f t="array" ref="H9">IF(ROW()&lt;=B$3,INDEX(FP!C:C,B$2+ROW()-1),"")</f>
        <v/>
      </c>
      <c r="I9" s="149" t="str">
        <f t="shared" si="0"/>
        <v/>
      </c>
      <c r="J9" s="149" t="str">
        <f t="shared" si="1"/>
        <v/>
      </c>
      <c r="K9" s="150" t="str">
        <f t="shared" si="2"/>
        <v/>
      </c>
      <c r="L9" s="151">
        <v>99</v>
      </c>
      <c r="M9" s="165" t="str">
        <f>$A8</f>
        <v>d - Sedilek Branislav</v>
      </c>
      <c r="N9" s="166">
        <v>99</v>
      </c>
      <c r="O9" s="86"/>
      <c r="P9" s="86"/>
      <c r="Q9" s="86"/>
      <c r="R9" s="86"/>
      <c r="S9" s="43"/>
      <c r="T9" s="43"/>
      <c r="U9" s="43"/>
      <c r="V9" s="43"/>
      <c r="W9" s="86"/>
      <c r="X9" s="86"/>
      <c r="Y9" s="86"/>
    </row>
    <row r="10" spans="1:25" ht="12" hidden="1" customHeight="1" x14ac:dyDescent="0.2">
      <c r="A10" s="148" t="str">
        <f t="array" ref="A10">IF(ROW()&lt;=B$3,INDEX(FP!F:F,B$2+ROW()-1)&amp;" - "&amp;INDEX(FP!C:C,B$2+ROW()-1),"")</f>
        <v/>
      </c>
      <c r="B10" s="148"/>
      <c r="C10" s="159" t="str">
        <f t="array" ref="C10">IF(ROW()&lt;=B$3,INDEX(FP!E:E,B$2+ROW()-1),"")</f>
        <v/>
      </c>
      <c r="D10" s="147" t="str">
        <f t="array" ref="D10">IF(ROW()&lt;=B$3,INDEX(FP!F:F,B$2+ROW()-1),"")</f>
        <v/>
      </c>
      <c r="E10" s="147"/>
      <c r="F10" s="147" t="str">
        <f t="array" ref="F10">IF(ROW()&lt;=B$3,INDEX(FP!G:G,B$2+ROW()-1),"")</f>
        <v/>
      </c>
      <c r="G10" s="147"/>
      <c r="H10" s="148" t="str">
        <f t="array" ref="H10">IF(ROW()&lt;=B$3,INDEX(FP!C:C,B$2+ROW()-1),"")</f>
        <v/>
      </c>
      <c r="I10" s="149" t="str">
        <f t="shared" si="0"/>
        <v/>
      </c>
      <c r="J10" s="149" t="str">
        <f t="shared" si="1"/>
        <v/>
      </c>
      <c r="K10" s="150" t="str">
        <f t="shared" si="2"/>
        <v/>
      </c>
      <c r="L10" s="151">
        <v>99</v>
      </c>
      <c r="M10" s="153" t="s">
        <v>374</v>
      </c>
      <c r="N10" s="154" t="s">
        <v>418</v>
      </c>
      <c r="O10" s="86"/>
      <c r="P10" s="86"/>
      <c r="Q10" s="86"/>
      <c r="R10" s="86"/>
      <c r="S10" s="86"/>
      <c r="T10" s="86"/>
      <c r="U10" s="43"/>
      <c r="V10" s="43"/>
      <c r="W10" s="43"/>
      <c r="X10" s="43"/>
      <c r="Y10" s="86"/>
    </row>
    <row r="11" spans="1:25" ht="12" hidden="1" customHeight="1" x14ac:dyDescent="0.2">
      <c r="A11" s="148" t="str">
        <f t="array" ref="A11">IF(ROW()&lt;=B$3,INDEX(FP!F:F,B$2+ROW()-1)&amp;" - "&amp;INDEX(FP!C:C,B$2+ROW()-1),"")</f>
        <v/>
      </c>
      <c r="B11" s="148"/>
      <c r="C11" s="159" t="str">
        <f t="array" ref="C11">IF(ROW()&lt;=B$3,INDEX(FP!E:E,B$2+ROW()-1),"")</f>
        <v/>
      </c>
      <c r="D11" s="147" t="str">
        <f t="array" ref="D11">IF(ROW()&lt;=B$3,INDEX(FP!F:F,B$2+ROW()-1),"")</f>
        <v/>
      </c>
      <c r="E11" s="147"/>
      <c r="F11" s="147" t="str">
        <f t="array" ref="F11">IF(ROW()&lt;=B$3,INDEX(FP!G:G,B$2+ROW()-1),"")</f>
        <v/>
      </c>
      <c r="G11" s="147"/>
      <c r="H11" s="148" t="str">
        <f t="array" ref="H11">IF(ROW()&lt;=B$3,INDEX(FP!C:C,B$2+ROW()-1),"")</f>
        <v/>
      </c>
      <c r="I11" s="149" t="str">
        <f t="shared" si="0"/>
        <v/>
      </c>
      <c r="J11" s="149" t="str">
        <f t="shared" si="1"/>
        <v/>
      </c>
      <c r="K11" s="150" t="str">
        <f t="shared" si="2"/>
        <v/>
      </c>
      <c r="L11" s="151">
        <v>99</v>
      </c>
      <c r="M11" s="156" t="str">
        <f>$A10</f>
        <v/>
      </c>
      <c r="N11" s="157">
        <v>99</v>
      </c>
      <c r="O11" s="86"/>
      <c r="P11" s="86"/>
      <c r="Q11" s="86"/>
      <c r="R11" s="86"/>
      <c r="S11" s="86"/>
      <c r="T11" s="86"/>
      <c r="U11" s="43"/>
      <c r="V11" s="43"/>
      <c r="W11" s="43"/>
      <c r="X11" s="43"/>
      <c r="Y11" s="86"/>
    </row>
    <row r="12" spans="1:25" ht="12" hidden="1" customHeight="1" x14ac:dyDescent="0.2">
      <c r="A12" s="148" t="str">
        <f t="array" ref="A12">IF(ROW()&lt;=B$3,INDEX(FP!F:F,B$2+ROW()-1)&amp;" - "&amp;INDEX(FP!C:C,B$2+ROW()-1),"")</f>
        <v/>
      </c>
      <c r="B12" s="148"/>
      <c r="C12" s="159" t="str">
        <f t="array" ref="C12">IF(ROW()&lt;=B$3,INDEX(FP!E:E,B$2+ROW()-1),"")</f>
        <v/>
      </c>
      <c r="D12" s="147" t="str">
        <f t="array" ref="D12">IF(ROW()&lt;=B$3,INDEX(FP!F:F,B$2+ROW()-1),"")</f>
        <v/>
      </c>
      <c r="E12" s="147"/>
      <c r="F12" s="147" t="str">
        <f t="array" ref="F12">IF(ROW()&lt;=B$3,INDEX(FP!G:G,B$2+ROW()-1),"")</f>
        <v/>
      </c>
      <c r="G12" s="147"/>
      <c r="H12" s="148" t="str">
        <f t="array" ref="H12">IF(ROW()&lt;=B$3,INDEX(FP!C:C,B$2+ROW()-1),"")</f>
        <v/>
      </c>
      <c r="I12" s="149" t="str">
        <f t="shared" si="0"/>
        <v/>
      </c>
      <c r="J12" s="149" t="str">
        <f t="shared" si="1"/>
        <v/>
      </c>
      <c r="K12" s="150" t="str">
        <f t="shared" si="2"/>
        <v/>
      </c>
      <c r="L12" s="151">
        <v>99</v>
      </c>
      <c r="M12" s="160" t="s">
        <v>374</v>
      </c>
      <c r="N12" s="161" t="s">
        <v>418</v>
      </c>
      <c r="O12" s="86"/>
      <c r="P12" s="86"/>
      <c r="Q12" s="86"/>
      <c r="R12" s="86"/>
      <c r="S12" s="43"/>
      <c r="T12" s="43"/>
      <c r="U12" s="43"/>
      <c r="V12" s="43"/>
      <c r="W12" s="86"/>
      <c r="X12" s="86"/>
      <c r="Y12" s="43"/>
    </row>
    <row r="13" spans="1:25" ht="12" hidden="1" customHeight="1" x14ac:dyDescent="0.2">
      <c r="A13" s="148" t="str">
        <f t="array" ref="A13">IF(ROW()&lt;=B$3,INDEX(FP!F:F,B$2+ROW()-1)&amp;" - "&amp;INDEX(FP!C:C,B$2+ROW()-1),"")</f>
        <v/>
      </c>
      <c r="B13" s="148"/>
      <c r="C13" s="159" t="str">
        <f t="array" ref="C13">IF(ROW()&lt;=B$3,INDEX(FP!E:E,B$2+ROW()-1),"")</f>
        <v/>
      </c>
      <c r="D13" s="147" t="str">
        <f t="array" ref="D13">IF(ROW()&lt;=B$3,INDEX(FP!F:F,B$2+ROW()-1),"")</f>
        <v/>
      </c>
      <c r="E13" s="147"/>
      <c r="F13" s="147" t="str">
        <f t="array" ref="F13">IF(ROW()&lt;=B$3,INDEX(FP!G:G,B$2+ROW()-1),"")</f>
        <v/>
      </c>
      <c r="G13" s="147"/>
      <c r="H13" s="148" t="str">
        <f t="array" ref="H13">IF(ROW()&lt;=B$3,INDEX(FP!C:C,B$2+ROW()-1),"")</f>
        <v/>
      </c>
      <c r="I13" s="149" t="str">
        <f t="shared" si="0"/>
        <v/>
      </c>
      <c r="J13" s="149" t="str">
        <f t="shared" si="1"/>
        <v/>
      </c>
      <c r="K13" s="150" t="str">
        <f t="shared" si="2"/>
        <v/>
      </c>
      <c r="L13" s="151">
        <v>99</v>
      </c>
      <c r="M13" s="163" t="str">
        <f>$A12</f>
        <v/>
      </c>
      <c r="N13" s="164">
        <v>99</v>
      </c>
      <c r="O13" s="86"/>
      <c r="P13" s="86"/>
      <c r="Q13" s="43"/>
      <c r="R13" s="43"/>
      <c r="S13" s="43"/>
      <c r="T13" s="43"/>
      <c r="U13" s="86"/>
      <c r="V13" s="86"/>
      <c r="W13" s="86"/>
      <c r="X13" s="86"/>
      <c r="Y13" s="86"/>
    </row>
    <row r="14" spans="1:25" ht="12" hidden="1" customHeight="1" x14ac:dyDescent="0.2">
      <c r="A14" s="148" t="str">
        <f t="array" ref="A14">IF(ROW()&lt;=B$3,INDEX(FP!F:F,B$2+ROW()-1)&amp;" - "&amp;INDEX(FP!C:C,B$2+ROW()-1),"")</f>
        <v/>
      </c>
      <c r="B14" s="148"/>
      <c r="C14" s="159" t="str">
        <f t="array" ref="C14">IF(ROW()&lt;=B$3,INDEX(FP!E:E,B$2+ROW()-1),"")</f>
        <v/>
      </c>
      <c r="D14" s="147" t="str">
        <f t="array" ref="D14">IF(ROW()&lt;=B$3,INDEX(FP!F:F,B$2+ROW()-1),"")</f>
        <v/>
      </c>
      <c r="E14" s="147"/>
      <c r="F14" s="147" t="str">
        <f t="array" ref="F14">IF(ROW()&lt;=B$3,INDEX(FP!G:G,B$2+ROW()-1),"")</f>
        <v/>
      </c>
      <c r="G14" s="147"/>
      <c r="H14" s="148" t="str">
        <f t="array" ref="H14">IF(ROW()&lt;=B$3,INDEX(FP!C:C,B$2+ROW()-1),"")</f>
        <v/>
      </c>
      <c r="I14" s="149" t="str">
        <f t="shared" si="0"/>
        <v/>
      </c>
      <c r="J14" s="149" t="str">
        <f t="shared" si="1"/>
        <v/>
      </c>
      <c r="K14" s="150" t="str">
        <f t="shared" si="2"/>
        <v/>
      </c>
      <c r="L14" s="151">
        <v>99</v>
      </c>
      <c r="M14" s="153" t="s">
        <v>374</v>
      </c>
      <c r="N14" s="154" t="s">
        <v>418</v>
      </c>
      <c r="O14" s="43"/>
      <c r="P14" s="43"/>
      <c r="Q14" s="43"/>
      <c r="R14" s="43"/>
      <c r="S14" s="86"/>
      <c r="T14" s="86"/>
      <c r="U14" s="86"/>
      <c r="V14" s="86"/>
      <c r="W14" s="86"/>
      <c r="X14" s="86"/>
      <c r="Y14" s="86"/>
    </row>
    <row r="15" spans="1:25" ht="12" hidden="1" customHeight="1" x14ac:dyDescent="0.2">
      <c r="A15" s="148" t="str">
        <f t="array" ref="A15">IF(ROW()&lt;=B$3,INDEX(FP!F:F,B$2+ROW()-1)&amp;" - "&amp;INDEX(FP!C:C,B$2+ROW()-1),"")</f>
        <v/>
      </c>
      <c r="B15" s="148"/>
      <c r="C15" s="159" t="str">
        <f t="array" ref="C15">IF(ROW()&lt;=B$3,INDEX(FP!E:E,B$2+ROW()-1),"")</f>
        <v/>
      </c>
      <c r="D15" s="147" t="str">
        <f t="array" ref="D15">IF(ROW()&lt;=B$3,INDEX(FP!F:F,B$2+ROW()-1),"")</f>
        <v/>
      </c>
      <c r="E15" s="147"/>
      <c r="F15" s="147" t="str">
        <f t="array" ref="F15">IF(ROW()&lt;=B$3,INDEX(FP!G:G,B$2+ROW()-1),"")</f>
        <v/>
      </c>
      <c r="G15" s="147"/>
      <c r="H15" s="148" t="str">
        <f t="array" ref="H15">IF(ROW()&lt;=B$3,INDEX(FP!C:C,B$2+ROW()-1),"")</f>
        <v/>
      </c>
      <c r="I15" s="149" t="str">
        <f t="shared" si="0"/>
        <v/>
      </c>
      <c r="J15" s="149" t="str">
        <f t="shared" si="1"/>
        <v/>
      </c>
      <c r="K15" s="150" t="str">
        <f t="shared" si="2"/>
        <v/>
      </c>
      <c r="L15" s="151">
        <v>99</v>
      </c>
      <c r="M15" s="156" t="str">
        <f>$A14</f>
        <v/>
      </c>
      <c r="N15" s="157">
        <v>99</v>
      </c>
      <c r="O15" s="43"/>
      <c r="P15" s="43"/>
      <c r="Q15" s="86"/>
      <c r="R15" s="86"/>
      <c r="S15" s="86"/>
      <c r="T15" s="86"/>
      <c r="U15" s="86"/>
      <c r="V15" s="86"/>
      <c r="W15" s="86"/>
      <c r="X15" s="86"/>
      <c r="Y15" s="86"/>
    </row>
    <row r="16" spans="1:25" ht="12" hidden="1" customHeight="1" x14ac:dyDescent="0.2">
      <c r="A16" s="148" t="str">
        <f t="array" ref="A16">IF(ROW()&lt;=B$3,INDEX(FP!F:F,B$2+ROW()-1)&amp;" - "&amp;INDEX(FP!C:C,B$2+ROW()-1),"")</f>
        <v/>
      </c>
      <c r="B16" s="148"/>
      <c r="C16" s="159" t="str">
        <f t="array" ref="C16">IF(ROW()&lt;=B$3,INDEX(FP!E:E,B$2+ROW()-1),"")</f>
        <v/>
      </c>
      <c r="D16" s="147" t="str">
        <f t="array" ref="D16">IF(ROW()&lt;=B$3,INDEX(FP!F:F,B$2+ROW()-1),"")</f>
        <v/>
      </c>
      <c r="E16" s="147"/>
      <c r="F16" s="147" t="str">
        <f t="array" ref="F16">IF(ROW()&lt;=B$3,INDEX(FP!G:G,B$2+ROW()-1),"")</f>
        <v/>
      </c>
      <c r="G16" s="147"/>
      <c r="H16" s="148" t="str">
        <f t="array" ref="H16">IF(ROW()&lt;=B$3,INDEX(FP!C:C,B$2+ROW()-1),"")</f>
        <v/>
      </c>
      <c r="I16" s="149" t="str">
        <f t="shared" si="0"/>
        <v/>
      </c>
      <c r="J16" s="149" t="str">
        <f t="shared" si="1"/>
        <v/>
      </c>
      <c r="K16" s="150" t="str">
        <f t="shared" si="2"/>
        <v/>
      </c>
      <c r="L16" s="151">
        <v>99</v>
      </c>
      <c r="M16" s="160" t="s">
        <v>374</v>
      </c>
      <c r="N16" s="161" t="s">
        <v>418</v>
      </c>
      <c r="O16" s="86"/>
      <c r="P16" s="86"/>
      <c r="Q16" s="86"/>
      <c r="R16" s="86"/>
      <c r="S16" s="86"/>
      <c r="T16" s="86"/>
      <c r="U16" s="86"/>
      <c r="V16" s="86"/>
      <c r="W16" s="86"/>
      <c r="X16" s="86"/>
      <c r="Y16" s="86"/>
    </row>
    <row r="17" spans="1:25" ht="12" hidden="1" customHeight="1" x14ac:dyDescent="0.2">
      <c r="A17" s="148" t="str">
        <f t="array" ref="A17">IF(ROW()&lt;=B$3,INDEX(FP!F:F,B$2+ROW()-1)&amp;" - "&amp;INDEX(FP!C:C,B$2+ROW()-1),"")</f>
        <v/>
      </c>
      <c r="B17" s="148"/>
      <c r="C17" s="159" t="str">
        <f t="array" ref="C17">IF(ROW()&lt;=B$3,INDEX(FP!E:E,B$2+ROW()-1),"")</f>
        <v/>
      </c>
      <c r="D17" s="147" t="str">
        <f t="array" ref="D17">IF(ROW()&lt;=B$3,INDEX(FP!F:F,B$2+ROW()-1),"")</f>
        <v/>
      </c>
      <c r="E17" s="147"/>
      <c r="F17" s="147" t="str">
        <f t="array" ref="F17">IF(ROW()&lt;=B$3,INDEX(FP!G:G,B$2+ROW()-1),"")</f>
        <v/>
      </c>
      <c r="G17" s="147"/>
      <c r="H17" s="148" t="str">
        <f t="array" ref="H17">IF(ROW()&lt;=B$3,INDEX(FP!C:C,B$2+ROW()-1),"")</f>
        <v/>
      </c>
      <c r="I17" s="149" t="str">
        <f t="shared" si="0"/>
        <v/>
      </c>
      <c r="J17" s="149" t="str">
        <f t="shared" si="1"/>
        <v/>
      </c>
      <c r="K17" s="150" t="str">
        <f t="shared" si="2"/>
        <v/>
      </c>
      <c r="L17" s="151">
        <v>99</v>
      </c>
      <c r="M17" s="163" t="str">
        <f>$A16</f>
        <v/>
      </c>
      <c r="N17" s="164">
        <v>99</v>
      </c>
      <c r="O17" s="86"/>
      <c r="P17" s="86"/>
      <c r="Q17" s="86"/>
      <c r="R17" s="86"/>
      <c r="S17" s="86"/>
      <c r="T17" s="86"/>
      <c r="U17" s="86"/>
      <c r="V17" s="86"/>
      <c r="W17" s="86"/>
      <c r="X17" s="86"/>
      <c r="Y17" s="86"/>
    </row>
    <row r="18" spans="1:25" ht="12" hidden="1" customHeight="1" x14ac:dyDescent="0.2">
      <c r="A18" s="148" t="str">
        <f t="array" ref="A18">IF(ROW()&lt;=B$3,INDEX(FP!F:F,B$2+ROW()-1)&amp;" - "&amp;INDEX(FP!C:C,B$2+ROW()-1),"")</f>
        <v/>
      </c>
      <c r="B18" s="148"/>
      <c r="C18" s="159" t="str">
        <f t="array" ref="C18">IF(ROW()&lt;=B$3,INDEX(FP!E:E,B$2+ROW()-1),"")</f>
        <v/>
      </c>
      <c r="D18" s="147" t="str">
        <f t="array" ref="D18">IF(ROW()&lt;=B$3,INDEX(FP!F:F,B$2+ROW()-1),"")</f>
        <v/>
      </c>
      <c r="E18" s="147"/>
      <c r="F18" s="147" t="str">
        <f t="array" ref="F18">IF(ROW()&lt;=B$3,INDEX(FP!G:G,B$2+ROW()-1),"")</f>
        <v/>
      </c>
      <c r="G18" s="147"/>
      <c r="H18" s="148" t="str">
        <f t="array" ref="H18">IF(ROW()&lt;=B$3,INDEX(FP!C:C,B$2+ROW()-1),"")</f>
        <v/>
      </c>
      <c r="I18" s="149" t="str">
        <f t="shared" si="0"/>
        <v/>
      </c>
      <c r="J18" s="149" t="str">
        <f t="shared" si="1"/>
        <v/>
      </c>
      <c r="K18" s="150" t="str">
        <f t="shared" si="2"/>
        <v/>
      </c>
      <c r="L18" s="151">
        <v>99</v>
      </c>
      <c r="M18" s="153" t="s">
        <v>374</v>
      </c>
      <c r="N18" s="154" t="s">
        <v>418</v>
      </c>
      <c r="O18" s="43"/>
      <c r="P18" s="43"/>
      <c r="Q18" s="86"/>
      <c r="R18" s="86"/>
      <c r="S18" s="86"/>
      <c r="T18" s="86"/>
      <c r="U18" s="86"/>
      <c r="V18" s="86"/>
      <c r="W18" s="86"/>
      <c r="X18" s="86"/>
      <c r="Y18" s="86"/>
    </row>
    <row r="19" spans="1:25" ht="12" hidden="1" customHeight="1" x14ac:dyDescent="0.2">
      <c r="A19" s="148" t="str">
        <f t="array" ref="A19">IF(ROW()&lt;=B$3,INDEX(FP!F:F,B$2+ROW()-1)&amp;" - "&amp;INDEX(FP!C:C,B$2+ROW()-1),"")</f>
        <v/>
      </c>
      <c r="B19" s="148"/>
      <c r="C19" s="159" t="str">
        <f t="array" ref="C19">IF(ROW()&lt;=B$3,INDEX(FP!E:E,B$2+ROW()-1),"")</f>
        <v/>
      </c>
      <c r="D19" s="147" t="str">
        <f t="array" ref="D19">IF(ROW()&lt;=B$3,INDEX(FP!F:F,B$2+ROW()-1),"")</f>
        <v/>
      </c>
      <c r="E19" s="147"/>
      <c r="F19" s="147" t="str">
        <f t="array" ref="F19">IF(ROW()&lt;=B$3,INDEX(FP!G:G,B$2+ROW()-1),"")</f>
        <v/>
      </c>
      <c r="G19" s="147"/>
      <c r="H19" s="148" t="str">
        <f t="array" ref="H19">IF(ROW()&lt;=B$3,INDEX(FP!C:C,B$2+ROW()-1),"")</f>
        <v/>
      </c>
      <c r="I19" s="149" t="str">
        <f t="shared" si="0"/>
        <v/>
      </c>
      <c r="J19" s="149" t="str">
        <f t="shared" si="1"/>
        <v/>
      </c>
      <c r="K19" s="150" t="str">
        <f t="shared" si="2"/>
        <v/>
      </c>
      <c r="L19" s="151">
        <v>99</v>
      </c>
      <c r="M19" s="167" t="str">
        <f>$A18</f>
        <v/>
      </c>
      <c r="N19" s="168">
        <v>99</v>
      </c>
      <c r="O19" s="43"/>
      <c r="P19" s="43"/>
      <c r="Q19" s="43"/>
      <c r="R19" s="43"/>
      <c r="S19" s="86"/>
      <c r="T19" s="86"/>
      <c r="U19" s="86"/>
      <c r="V19" s="86"/>
      <c r="W19" s="86"/>
      <c r="X19" s="86"/>
      <c r="Y19" s="86"/>
    </row>
    <row r="20" spans="1:25" ht="12" hidden="1" customHeight="1" x14ac:dyDescent="0.2">
      <c r="A20" s="148" t="str">
        <f t="array" ref="A20">IF(ROW()&lt;=B$3,INDEX(FP!F:F,B$2+ROW()-1)&amp;" - "&amp;INDEX(FP!C:C,B$2+ROW()-1),"")</f>
        <v/>
      </c>
      <c r="B20" s="148"/>
      <c r="C20" s="159" t="str">
        <f t="array" ref="C20">IF(ROW()&lt;=B$3,INDEX(FP!E:E,B$2+ROW()-1),"")</f>
        <v/>
      </c>
      <c r="D20" s="147" t="str">
        <f t="array" ref="D20">IF(ROW()&lt;=B$3,INDEX(FP!F:F,B$2+ROW()-1),"")</f>
        <v/>
      </c>
      <c r="E20" s="147"/>
      <c r="F20" s="147" t="str">
        <f t="array" ref="F20">IF(ROW()&lt;=B$3,INDEX(FP!G:G,B$2+ROW()-1),"")</f>
        <v/>
      </c>
      <c r="G20" s="147"/>
      <c r="H20" s="148" t="str">
        <f t="array" ref="H20">IF(ROW()&lt;=B$3,INDEX(FP!C:C,B$2+ROW()-1),"")</f>
        <v/>
      </c>
      <c r="I20" s="149" t="str">
        <f t="shared" si="0"/>
        <v/>
      </c>
      <c r="J20" s="149" t="str">
        <f t="shared" si="1"/>
        <v/>
      </c>
      <c r="K20" s="150" t="str">
        <f t="shared" si="2"/>
        <v/>
      </c>
      <c r="L20" s="151">
        <v>99</v>
      </c>
      <c r="M20" s="160" t="s">
        <v>374</v>
      </c>
      <c r="N20" s="161" t="s">
        <v>418</v>
      </c>
      <c r="O20" s="86"/>
      <c r="P20" s="86"/>
      <c r="Q20" s="43"/>
      <c r="R20" s="43"/>
      <c r="S20" s="43"/>
      <c r="T20" s="43"/>
      <c r="U20" s="86"/>
      <c r="V20" s="86"/>
      <c r="W20" s="86"/>
      <c r="X20" s="86"/>
      <c r="Y20" s="86"/>
    </row>
    <row r="21" spans="1:25" ht="12" hidden="1" customHeight="1" x14ac:dyDescent="0.2">
      <c r="A21" s="148" t="str">
        <f t="array" ref="A21">IF(ROW()&lt;=B$3,INDEX(FP!F:F,B$2+ROW()-1)&amp;" - "&amp;INDEX(FP!C:C,B$2+ROW()-1),"")</f>
        <v/>
      </c>
      <c r="B21" s="148"/>
      <c r="C21" s="159" t="str">
        <f t="array" ref="C21">IF(ROW()&lt;=B$3,INDEX(FP!E:E,B$2+ROW()-1),"")</f>
        <v/>
      </c>
      <c r="D21" s="147" t="str">
        <f t="array" ref="D21">IF(ROW()&lt;=B$3,INDEX(FP!F:F,B$2+ROW()-1),"")</f>
        <v/>
      </c>
      <c r="E21" s="147"/>
      <c r="F21" s="147" t="str">
        <f t="array" ref="F21">IF(ROW()&lt;=B$3,INDEX(FP!G:G,B$2+ROW()-1),"")</f>
        <v/>
      </c>
      <c r="G21" s="147"/>
      <c r="H21" s="148" t="str">
        <f t="array" ref="H21">IF(ROW()&lt;=B$3,INDEX(FP!C:C,B$2+ROW()-1),"")</f>
        <v/>
      </c>
      <c r="I21" s="149" t="str">
        <f t="shared" si="0"/>
        <v/>
      </c>
      <c r="J21" s="149" t="str">
        <f t="shared" si="1"/>
        <v/>
      </c>
      <c r="K21" s="150" t="str">
        <f t="shared" si="2"/>
        <v/>
      </c>
      <c r="L21" s="151">
        <v>99</v>
      </c>
      <c r="M21" s="163" t="str">
        <f>$A20</f>
        <v/>
      </c>
      <c r="N21" s="164">
        <v>99</v>
      </c>
      <c r="O21" s="86"/>
      <c r="P21" s="86"/>
      <c r="Q21" s="86"/>
      <c r="R21" s="86"/>
      <c r="S21" s="43"/>
      <c r="T21" s="43"/>
      <c r="U21" s="43"/>
      <c r="V21" s="43"/>
      <c r="W21" s="86"/>
      <c r="X21" s="86"/>
      <c r="Y21" s="86"/>
    </row>
    <row r="22" spans="1:25" ht="12" hidden="1" customHeight="1" x14ac:dyDescent="0.2">
      <c r="A22" s="148" t="str">
        <f t="array" ref="A22">IF(ROW()&lt;=B$3,INDEX(FP!F:F,B$2+ROW()-1)&amp;" - "&amp;INDEX(FP!C:C,B$2+ROW()-1),"")</f>
        <v/>
      </c>
      <c r="B22" s="148"/>
      <c r="C22" s="159" t="str">
        <f t="array" ref="C22">IF(ROW()&lt;=B$3,INDEX(FP!E:E,B$2+ROW()-1),"")</f>
        <v/>
      </c>
      <c r="D22" s="147" t="str">
        <f t="array" ref="D22">IF(ROW()&lt;=B$3,INDEX(FP!F:F,B$2+ROW()-1),"")</f>
        <v/>
      </c>
      <c r="E22" s="147"/>
      <c r="F22" s="147" t="str">
        <f t="array" ref="F22">IF(ROW()&lt;=B$3,INDEX(FP!G:G,B$2+ROW()-1),"")</f>
        <v/>
      </c>
      <c r="G22" s="147"/>
      <c r="H22" s="148" t="str">
        <f t="array" ref="H22">IF(ROW()&lt;=B$3,INDEX(FP!C:C,B$2+ROW()-1),"")</f>
        <v/>
      </c>
      <c r="I22" s="149" t="str">
        <f t="shared" si="0"/>
        <v/>
      </c>
      <c r="J22" s="149" t="str">
        <f t="shared" si="1"/>
        <v/>
      </c>
      <c r="K22" s="150" t="str">
        <f t="shared" si="2"/>
        <v/>
      </c>
      <c r="L22" s="151">
        <v>99</v>
      </c>
      <c r="M22" s="169" t="s">
        <v>374</v>
      </c>
      <c r="N22" s="170" t="s">
        <v>418</v>
      </c>
      <c r="O22" s="86"/>
      <c r="P22" s="86"/>
      <c r="Q22" s="86"/>
      <c r="R22" s="86"/>
      <c r="S22" s="86"/>
      <c r="T22" s="86"/>
      <c r="U22" s="43"/>
      <c r="V22" s="43"/>
      <c r="W22" s="43"/>
      <c r="X22" s="43"/>
      <c r="Y22" s="86"/>
    </row>
    <row r="23" spans="1:25" ht="12" hidden="1" customHeight="1" x14ac:dyDescent="0.2">
      <c r="A23" s="148" t="str">
        <f t="array" ref="A23">IF(ROW()&lt;=B$3,INDEX(FP!F:F,B$2+ROW()-1)&amp;" - "&amp;INDEX(FP!C:C,B$2+ROW()-1),"")</f>
        <v/>
      </c>
      <c r="B23" s="148"/>
      <c r="C23" s="159" t="str">
        <f t="array" ref="C23">IF(ROW()&lt;=B$3,INDEX(FP!E:E,B$2+ROW()-1),"")</f>
        <v/>
      </c>
      <c r="D23" s="147" t="str">
        <f t="array" ref="D23">IF(ROW()&lt;=B$3,INDEX(FP!F:F,B$2+ROW()-1),"")</f>
        <v/>
      </c>
      <c r="E23" s="147"/>
      <c r="F23" s="147" t="str">
        <f t="array" ref="F23">IF(ROW()&lt;=B$3,INDEX(FP!G:G,B$2+ROW()-1),"")</f>
        <v/>
      </c>
      <c r="G23" s="147"/>
      <c r="H23" s="148" t="str">
        <f t="array" ref="H23">IF(ROW()&lt;=B$3,INDEX(FP!C:C,B$2+ROW()-1),"")</f>
        <v/>
      </c>
      <c r="I23" s="149" t="str">
        <f t="shared" si="0"/>
        <v/>
      </c>
      <c r="J23" s="149" t="str">
        <f t="shared" si="1"/>
        <v/>
      </c>
      <c r="K23" s="150" t="str">
        <f t="shared" si="2"/>
        <v/>
      </c>
      <c r="L23" s="151">
        <v>99</v>
      </c>
      <c r="M23" s="171" t="str">
        <f>$A22</f>
        <v/>
      </c>
      <c r="N23" s="171">
        <v>99</v>
      </c>
      <c r="O23" s="86"/>
      <c r="P23" s="86"/>
      <c r="Q23" s="86"/>
      <c r="R23" s="86"/>
      <c r="S23" s="86"/>
      <c r="T23" s="86"/>
      <c r="U23" s="43"/>
      <c r="V23" s="43"/>
      <c r="W23" s="43"/>
      <c r="X23" s="43"/>
      <c r="Y23" s="86"/>
    </row>
    <row r="24" spans="1:25" ht="12" hidden="1" customHeight="1" x14ac:dyDescent="0.2">
      <c r="A24" s="148" t="str">
        <f t="array" ref="A24">IF(ROW()&lt;=B$3,INDEX(FP!F:F,B$2+ROW()-1)&amp;" - "&amp;INDEX(FP!C:C,B$2+ROW()-1),"")</f>
        <v/>
      </c>
      <c r="B24" s="148"/>
      <c r="C24" s="159" t="str">
        <f t="array" ref="C24">IF(ROW()&lt;=B$3,INDEX(FP!E:E,B$2+ROW()-1),"")</f>
        <v/>
      </c>
      <c r="D24" s="147" t="str">
        <f t="array" ref="D24">IF(ROW()&lt;=B$3,INDEX(FP!F:F,B$2+ROW()-1),"")</f>
        <v/>
      </c>
      <c r="E24" s="147"/>
      <c r="F24" s="147" t="str">
        <f t="array" ref="F24">IF(ROW()&lt;=B$3,INDEX(FP!G:G,B$2+ROW()-1),"")</f>
        <v/>
      </c>
      <c r="G24" s="147"/>
      <c r="H24" s="148" t="str">
        <f t="array" ref="H24">IF(ROW()&lt;=B$3,INDEX(FP!C:C,B$2+ROW()-1),"")</f>
        <v/>
      </c>
      <c r="I24" s="149" t="str">
        <f t="shared" si="0"/>
        <v/>
      </c>
      <c r="J24" s="149" t="str">
        <f t="shared" si="1"/>
        <v/>
      </c>
      <c r="K24" s="150" t="str">
        <f t="shared" si="2"/>
        <v/>
      </c>
      <c r="L24" s="151">
        <v>99</v>
      </c>
      <c r="M24" s="160" t="s">
        <v>374</v>
      </c>
      <c r="N24" s="161" t="s">
        <v>418</v>
      </c>
      <c r="O24" s="86"/>
      <c r="P24" s="86"/>
      <c r="Q24" s="86"/>
      <c r="R24" s="86"/>
      <c r="S24" s="43"/>
      <c r="T24" s="43"/>
      <c r="U24" s="43"/>
      <c r="V24" s="43"/>
      <c r="W24" s="86"/>
      <c r="X24" s="86"/>
      <c r="Y24" s="86"/>
    </row>
    <row r="25" spans="1:25" ht="12" hidden="1" customHeight="1" x14ac:dyDescent="0.2">
      <c r="A25" s="148" t="str">
        <f t="array" ref="A25">IF(ROW()&lt;=B$3,INDEX(FP!F:F,B$2+ROW()-1)&amp;" - "&amp;INDEX(FP!C:C,B$2+ROW()-1),"")</f>
        <v/>
      </c>
      <c r="B25" s="148"/>
      <c r="C25" s="159" t="str">
        <f t="array" ref="C25">IF(ROW()&lt;=B$3,INDEX(FP!E:E,B$2+ROW()-1),"")</f>
        <v/>
      </c>
      <c r="D25" s="147" t="str">
        <f t="array" ref="D25">IF(ROW()&lt;=B$3,INDEX(FP!F:F,B$2+ROW()-1),"")</f>
        <v/>
      </c>
      <c r="E25" s="147"/>
      <c r="F25" s="147" t="str">
        <f t="array" ref="F25">IF(ROW()&lt;=B$3,INDEX(FP!G:G,B$2+ROW()-1),"")</f>
        <v/>
      </c>
      <c r="G25" s="147"/>
      <c r="H25" s="148" t="str">
        <f t="array" ref="H25">IF(ROW()&lt;=B$3,INDEX(FP!C:C,B$2+ROW()-1),"")</f>
        <v/>
      </c>
      <c r="I25" s="149" t="str">
        <f t="shared" si="0"/>
        <v/>
      </c>
      <c r="J25" s="149" t="str">
        <f t="shared" si="1"/>
        <v/>
      </c>
      <c r="K25" s="150" t="str">
        <f t="shared" si="2"/>
        <v/>
      </c>
      <c r="L25" s="151">
        <v>99</v>
      </c>
      <c r="M25" s="163" t="str">
        <f>$A24</f>
        <v/>
      </c>
      <c r="N25" s="164">
        <v>99</v>
      </c>
      <c r="O25" s="86"/>
      <c r="P25" s="86"/>
      <c r="Q25" s="43"/>
      <c r="R25" s="43"/>
      <c r="S25" s="43"/>
      <c r="T25" s="43"/>
      <c r="U25" s="86"/>
      <c r="V25" s="86"/>
      <c r="W25" s="86"/>
      <c r="X25" s="86"/>
      <c r="Y25" s="86"/>
    </row>
    <row r="26" spans="1:25" ht="12" hidden="1" customHeight="1" x14ac:dyDescent="0.2">
      <c r="A26" s="148" t="str">
        <f t="array" ref="A26">IF(ROW()&lt;=B$3,INDEX(FP!F:F,B$2+ROW()-1)&amp;" - "&amp;INDEX(FP!C:C,B$2+ROW()-1),"")</f>
        <v/>
      </c>
      <c r="B26" s="148"/>
      <c r="C26" s="159" t="str">
        <f t="array" ref="C26">IF(ROW()&lt;=B$3,INDEX(FP!E:E,B$2+ROW()-1),"")</f>
        <v/>
      </c>
      <c r="D26" s="147" t="str">
        <f t="array" ref="D26">IF(ROW()&lt;=B$3,INDEX(FP!F:F,B$2+ROW()-1),"")</f>
        <v/>
      </c>
      <c r="E26" s="147"/>
      <c r="F26" s="147" t="str">
        <f t="array" ref="F26">IF(ROW()&lt;=B$3,INDEX(FP!G:G,B$2+ROW()-1),"")</f>
        <v/>
      </c>
      <c r="G26" s="147"/>
      <c r="H26" s="148" t="str">
        <f t="array" ref="H26">IF(ROW()&lt;=B$3,INDEX(FP!C:C,B$2+ROW()-1),"")</f>
        <v/>
      </c>
      <c r="I26" s="149" t="str">
        <f t="shared" si="0"/>
        <v/>
      </c>
      <c r="J26" s="149" t="str">
        <f t="shared" si="1"/>
        <v/>
      </c>
      <c r="K26" s="150" t="str">
        <f t="shared" si="2"/>
        <v/>
      </c>
      <c r="L26" s="151">
        <v>99</v>
      </c>
      <c r="M26" s="169" t="s">
        <v>374</v>
      </c>
      <c r="N26" s="170" t="s">
        <v>418</v>
      </c>
      <c r="O26" s="43"/>
      <c r="P26" s="43"/>
      <c r="Q26" s="43"/>
      <c r="R26" s="43"/>
      <c r="S26" s="86"/>
      <c r="T26" s="86"/>
      <c r="U26" s="86"/>
      <c r="V26" s="86"/>
      <c r="W26" s="86"/>
      <c r="X26" s="86"/>
      <c r="Y26" s="86"/>
    </row>
    <row r="27" spans="1:25" ht="12" hidden="1" customHeight="1" x14ac:dyDescent="0.2">
      <c r="A27" s="148" t="str">
        <f t="array" ref="A27">IF(ROW()&lt;=B$3,INDEX(FP!F:F,B$2+ROW()-1)&amp;" - "&amp;INDEX(FP!C:C,B$2+ROW()-1),"")</f>
        <v/>
      </c>
      <c r="B27" s="148"/>
      <c r="C27" s="159" t="str">
        <f t="array" ref="C27">IF(ROW()&lt;=B$3,INDEX(FP!E:E,B$2+ROW()-1),"")</f>
        <v/>
      </c>
      <c r="D27" s="147" t="str">
        <f t="array" ref="D27">IF(ROW()&lt;=B$3,INDEX(FP!F:F,B$2+ROW()-1),"")</f>
        <v/>
      </c>
      <c r="E27" s="147"/>
      <c r="F27" s="147" t="str">
        <f t="array" ref="F27">IF(ROW()&lt;=B$3,INDEX(FP!G:G,B$2+ROW()-1),"")</f>
        <v/>
      </c>
      <c r="G27" s="147"/>
      <c r="H27" s="148" t="str">
        <f t="array" ref="H27">IF(ROW()&lt;=B$3,INDEX(FP!C:C,B$2+ROW()-1),"")</f>
        <v/>
      </c>
      <c r="I27" s="149" t="str">
        <f t="shared" si="0"/>
        <v/>
      </c>
      <c r="J27" s="149" t="str">
        <f t="shared" si="1"/>
        <v/>
      </c>
      <c r="K27" s="150" t="str">
        <f t="shared" si="2"/>
        <v/>
      </c>
      <c r="L27" s="151">
        <v>99</v>
      </c>
      <c r="M27" s="171" t="str">
        <f>$A26</f>
        <v/>
      </c>
      <c r="N27" s="171">
        <v>99</v>
      </c>
      <c r="O27" s="43"/>
      <c r="P27" s="43"/>
      <c r="Q27" s="86"/>
      <c r="R27" s="86"/>
      <c r="S27" s="86"/>
      <c r="T27" s="86"/>
      <c r="U27" s="86"/>
      <c r="V27" s="86"/>
      <c r="W27" s="86"/>
      <c r="X27" s="86"/>
      <c r="Y27" s="86"/>
    </row>
    <row r="28" spans="1:25" ht="12" hidden="1" customHeight="1" x14ac:dyDescent="0.2">
      <c r="A28" s="148" t="str">
        <f t="array" ref="A28">IF(ROW()&lt;=B$3,INDEX(FP!F:F,B$2+ROW()-1)&amp;" - "&amp;INDEX(FP!C:C,B$2+ROW()-1),"")</f>
        <v/>
      </c>
      <c r="B28" s="148"/>
      <c r="C28" s="159" t="str">
        <f t="array" ref="C28">IF(ROW()&lt;=B$3,INDEX(FP!E:E,B$2+ROW()-1),"")</f>
        <v/>
      </c>
      <c r="D28" s="147" t="str">
        <f t="array" ref="D28">IF(ROW()&lt;=B$3,INDEX(FP!F:F,B$2+ROW()-1),"")</f>
        <v/>
      </c>
      <c r="E28" s="147"/>
      <c r="F28" s="147" t="str">
        <f t="array" ref="F28">IF(ROW()&lt;=B$3,INDEX(FP!G:G,B$2+ROW()-1),"")</f>
        <v/>
      </c>
      <c r="G28" s="147"/>
      <c r="H28" s="148" t="str">
        <f t="array" ref="H28">IF(ROW()&lt;=B$3,INDEX(FP!C:C,B$2+ROW()-1),"")</f>
        <v/>
      </c>
      <c r="I28" s="149" t="str">
        <f t="shared" si="0"/>
        <v/>
      </c>
      <c r="J28" s="149" t="str">
        <f t="shared" si="1"/>
        <v/>
      </c>
      <c r="K28" s="150" t="str">
        <f t="shared" si="2"/>
        <v/>
      </c>
      <c r="L28" s="151">
        <v>99</v>
      </c>
      <c r="M28" s="160" t="s">
        <v>374</v>
      </c>
      <c r="N28" s="161" t="s">
        <v>418</v>
      </c>
      <c r="O28" s="86"/>
      <c r="P28" s="86"/>
      <c r="Q28" s="86"/>
      <c r="R28" s="86"/>
      <c r="S28" s="86"/>
      <c r="T28" s="86"/>
      <c r="U28" s="86"/>
      <c r="V28" s="86"/>
      <c r="W28" s="86"/>
      <c r="X28" s="86"/>
      <c r="Y28" s="86"/>
    </row>
    <row r="29" spans="1:25" ht="12" hidden="1" customHeight="1" x14ac:dyDescent="0.2">
      <c r="A29" s="148" t="str">
        <f t="array" ref="A29">IF(ROW()&lt;=B$3,INDEX(FP!F:F,B$2+ROW()-1)&amp;" - "&amp;INDEX(FP!C:C,B$2+ROW()-1),"")</f>
        <v/>
      </c>
      <c r="B29" s="148"/>
      <c r="C29" s="159" t="str">
        <f t="array" ref="C29">IF(ROW()&lt;=B$3,INDEX(FP!E:E,B$2+ROW()-1),"")</f>
        <v/>
      </c>
      <c r="D29" s="147" t="str">
        <f t="array" ref="D29">IF(ROW()&lt;=B$3,INDEX(FP!F:F,B$2+ROW()-1),"")</f>
        <v/>
      </c>
      <c r="E29" s="147"/>
      <c r="F29" s="147" t="str">
        <f t="array" ref="F29">IF(ROW()&lt;=B$3,INDEX(FP!G:G,B$2+ROW()-1),"")</f>
        <v/>
      </c>
      <c r="G29" s="147"/>
      <c r="H29" s="148" t="str">
        <f t="array" ref="H29">IF(ROW()&lt;=B$3,INDEX(FP!C:C,B$2+ROW()-1),"")</f>
        <v/>
      </c>
      <c r="I29" s="149" t="str">
        <f t="shared" si="0"/>
        <v/>
      </c>
      <c r="J29" s="149" t="str">
        <f t="shared" si="1"/>
        <v/>
      </c>
      <c r="K29" s="150" t="str">
        <f t="shared" si="2"/>
        <v/>
      </c>
      <c r="L29" s="151">
        <v>99</v>
      </c>
      <c r="M29" s="163" t="str">
        <f>$A28</f>
        <v/>
      </c>
      <c r="N29" s="164">
        <v>99</v>
      </c>
      <c r="O29" s="86"/>
      <c r="P29" s="86"/>
      <c r="Q29" s="86"/>
      <c r="R29" s="86"/>
      <c r="S29" s="86"/>
      <c r="T29" s="86"/>
      <c r="U29" s="86"/>
      <c r="V29" s="86"/>
      <c r="W29" s="86"/>
      <c r="X29" s="86"/>
      <c r="Y29" s="86"/>
    </row>
    <row r="30" spans="1:25" ht="12" hidden="1" customHeight="1" x14ac:dyDescent="0.2">
      <c r="A30" s="148" t="str">
        <f t="array" ref="A30">IF(ROW()&lt;=B$3,INDEX(FP!F:F,B$2+ROW()-1)&amp;" - "&amp;INDEX(FP!C:C,B$2+ROW()-1),"")</f>
        <v/>
      </c>
      <c r="B30" s="148"/>
      <c r="C30" s="159" t="str">
        <f t="array" ref="C30">IF(ROW()&lt;=B$3,INDEX(FP!E:E,B$2+ROW()-1),"")</f>
        <v/>
      </c>
      <c r="D30" s="147" t="str">
        <f t="array" ref="D30">IF(ROW()&lt;=B$3,INDEX(FP!F:F,B$2+ROW()-1),"")</f>
        <v/>
      </c>
      <c r="E30" s="147"/>
      <c r="F30" s="147" t="str">
        <f t="array" ref="F30">IF(ROW()&lt;=B$3,INDEX(FP!G:G,B$2+ROW()-1),"")</f>
        <v/>
      </c>
      <c r="G30" s="147"/>
      <c r="H30" s="148" t="str">
        <f t="array" ref="H30">IF(ROW()&lt;=B$3,INDEX(FP!C:C,B$2+ROW()-1),"")</f>
        <v/>
      </c>
      <c r="I30" s="149" t="str">
        <f t="shared" si="0"/>
        <v/>
      </c>
      <c r="J30" s="149" t="str">
        <f t="shared" si="1"/>
        <v/>
      </c>
      <c r="K30" s="150" t="str">
        <f t="shared" si="2"/>
        <v/>
      </c>
      <c r="L30" s="151">
        <v>99</v>
      </c>
      <c r="M30" s="169" t="s">
        <v>374</v>
      </c>
      <c r="N30" s="170" t="s">
        <v>418</v>
      </c>
      <c r="O30" s="43"/>
      <c r="P30" s="43"/>
      <c r="Q30" s="86"/>
      <c r="R30" s="86"/>
      <c r="S30" s="86"/>
      <c r="T30" s="86"/>
      <c r="U30" s="86"/>
      <c r="V30" s="86"/>
      <c r="W30" s="86"/>
      <c r="X30" s="86"/>
      <c r="Y30" s="86"/>
    </row>
    <row r="31" spans="1:25" ht="12" hidden="1" customHeight="1" x14ac:dyDescent="0.2">
      <c r="A31" s="148" t="str">
        <f t="array" ref="A31">IF(ROW()&lt;=B$3,INDEX(FP!F:F,B$2+ROW()-1)&amp;" - "&amp;INDEX(FP!C:C,B$2+ROW()-1),"")</f>
        <v/>
      </c>
      <c r="B31" s="148"/>
      <c r="C31" s="159" t="str">
        <f t="array" ref="C31">IF(ROW()&lt;=B$3,INDEX(FP!E:E,B$2+ROW()-1),"")</f>
        <v/>
      </c>
      <c r="D31" s="147" t="str">
        <f t="array" ref="D31">IF(ROW()&lt;=B$3,INDEX(FP!F:F,B$2+ROW()-1),"")</f>
        <v/>
      </c>
      <c r="E31" s="147"/>
      <c r="F31" s="147" t="str">
        <f t="array" ref="F31">IF(ROW()&lt;=B$3,INDEX(FP!G:G,B$2+ROW()-1),"")</f>
        <v/>
      </c>
      <c r="G31" s="147"/>
      <c r="H31" s="148" t="str">
        <f t="array" ref="H31">IF(ROW()&lt;=B$3,INDEX(FP!C:C,B$2+ROW()-1),"")</f>
        <v/>
      </c>
      <c r="I31" s="149" t="str">
        <f t="shared" si="0"/>
        <v/>
      </c>
      <c r="J31" s="149" t="str">
        <f t="shared" si="1"/>
        <v/>
      </c>
      <c r="K31" s="150" t="str">
        <f t="shared" si="2"/>
        <v/>
      </c>
      <c r="L31" s="151">
        <v>99</v>
      </c>
      <c r="M31" s="171" t="str">
        <f>$A30</f>
        <v/>
      </c>
      <c r="N31" s="171">
        <v>99</v>
      </c>
      <c r="O31" s="43"/>
      <c r="P31" s="43"/>
      <c r="Q31" s="43"/>
      <c r="R31" s="43"/>
      <c r="S31" s="86"/>
      <c r="T31" s="86"/>
      <c r="U31" s="86"/>
      <c r="V31" s="86"/>
      <c r="W31" s="86"/>
      <c r="X31" s="86"/>
      <c r="Y31" s="86"/>
    </row>
    <row r="32" spans="1:25" ht="12" hidden="1" customHeight="1" x14ac:dyDescent="0.2">
      <c r="A32" s="148" t="str">
        <f t="array" ref="A32">IF(ROW()&lt;=B$3,INDEX(FP!F:F,B$2+ROW()-1)&amp;" - "&amp;INDEX(FP!C:C,B$2+ROW()-1),"")</f>
        <v/>
      </c>
      <c r="B32" s="148"/>
      <c r="C32" s="159" t="str">
        <f t="array" ref="C32">IF(ROW()&lt;=B$3,INDEX(FP!E:E,B$2+ROW()-1),"")</f>
        <v/>
      </c>
      <c r="D32" s="147" t="str">
        <f t="array" ref="D32">IF(ROW()&lt;=B$3,INDEX(FP!F:F,B$2+ROW()-1),"")</f>
        <v/>
      </c>
      <c r="E32" s="147"/>
      <c r="F32" s="147" t="str">
        <f t="array" ref="F32">IF(ROW()&lt;=B$3,INDEX(FP!G:G,B$2+ROW()-1),"")</f>
        <v/>
      </c>
      <c r="G32" s="147"/>
      <c r="H32" s="148" t="str">
        <f t="array" ref="H32">IF(ROW()&lt;=B$3,INDEX(FP!C:C,B$2+ROW()-1),"")</f>
        <v/>
      </c>
      <c r="I32" s="149" t="str">
        <f t="shared" si="0"/>
        <v/>
      </c>
      <c r="J32" s="149" t="str">
        <f t="shared" si="1"/>
        <v/>
      </c>
      <c r="K32" s="150" t="str">
        <f t="shared" si="2"/>
        <v/>
      </c>
      <c r="L32" s="151">
        <v>99</v>
      </c>
      <c r="M32" s="160" t="s">
        <v>374</v>
      </c>
      <c r="N32" s="161" t="s">
        <v>418</v>
      </c>
      <c r="O32" s="86"/>
      <c r="P32" s="86"/>
      <c r="Q32" s="43"/>
      <c r="R32" s="43"/>
      <c r="S32" s="43"/>
      <c r="T32" s="43"/>
      <c r="U32" s="86"/>
      <c r="V32" s="86"/>
      <c r="W32" s="86"/>
      <c r="X32" s="86"/>
      <c r="Y32" s="86"/>
    </row>
    <row r="33" spans="1:25" ht="12" hidden="1" customHeight="1" x14ac:dyDescent="0.2">
      <c r="A33" s="148" t="str">
        <f t="array" ref="A33">IF(ROW()&lt;=B$3,INDEX(FP!F:F,B$2+ROW()-1)&amp;" - "&amp;INDEX(FP!C:C,B$2+ROW()-1),"")</f>
        <v/>
      </c>
      <c r="B33" s="148"/>
      <c r="C33" s="159" t="str">
        <f t="array" ref="C33">IF(ROW()&lt;=B$3,INDEX(FP!E:E,B$2+ROW()-1),"")</f>
        <v/>
      </c>
      <c r="D33" s="147" t="str">
        <f t="array" ref="D33">IF(ROW()&lt;=B$3,INDEX(FP!F:F,B$2+ROW()-1),"")</f>
        <v/>
      </c>
      <c r="E33" s="147"/>
      <c r="F33" s="147" t="str">
        <f t="array" ref="F33">IF(ROW()&lt;=B$3,INDEX(FP!G:G,B$2+ROW()-1),"")</f>
        <v/>
      </c>
      <c r="G33" s="147"/>
      <c r="H33" s="148" t="str">
        <f t="array" ref="H33">IF(ROW()&lt;=B$3,INDEX(FP!C:C,B$2+ROW()-1),"")</f>
        <v/>
      </c>
      <c r="I33" s="149" t="str">
        <f t="shared" ref="I33:I64" si="3">IF(ROW()&lt;=B$3,SUMIF(A$107:A$10027,A33,I$107:I$10027),"")</f>
        <v/>
      </c>
      <c r="J33" s="149" t="str">
        <f t="shared" ref="J33:J64" si="4">IF(ROW()&lt;=B$3,SUMIFS(I$103:I$50027,A$103:A$50027,K33,J$103:J$50027,L33),"")</f>
        <v/>
      </c>
      <c r="K33" s="150" t="str">
        <f t="shared" si="2"/>
        <v/>
      </c>
      <c r="L33" s="151">
        <v>99</v>
      </c>
      <c r="M33" s="163" t="str">
        <f>$A32</f>
        <v/>
      </c>
      <c r="N33" s="164">
        <v>99</v>
      </c>
      <c r="O33" s="86"/>
      <c r="P33" s="86"/>
      <c r="Q33" s="86"/>
      <c r="R33" s="86"/>
      <c r="S33" s="43"/>
      <c r="T33" s="43"/>
      <c r="U33" s="43"/>
      <c r="V33" s="43"/>
      <c r="W33" s="86"/>
      <c r="X33" s="86"/>
      <c r="Y33" s="86"/>
    </row>
    <row r="34" spans="1:25" ht="12" hidden="1" customHeight="1" x14ac:dyDescent="0.2">
      <c r="A34" s="148" t="str">
        <f t="array" ref="A34">IF(ROW()&lt;=B$3,INDEX(FP!F:F,B$2+ROW()-1)&amp;" - "&amp;INDEX(FP!C:C,B$2+ROW()-1),"")</f>
        <v/>
      </c>
      <c r="B34" s="148"/>
      <c r="C34" s="159" t="str">
        <f t="array" ref="C34">IF(ROW()&lt;=B$3,INDEX(FP!E:E,B$2+ROW()-1),"")</f>
        <v/>
      </c>
      <c r="D34" s="147" t="str">
        <f t="array" ref="D34">IF(ROW()&lt;=B$3,INDEX(FP!F:F,B$2+ROW()-1),"")</f>
        <v/>
      </c>
      <c r="E34" s="147"/>
      <c r="F34" s="147" t="str">
        <f t="array" ref="F34">IF(ROW()&lt;=B$3,INDEX(FP!G:G,B$2+ROW()-1),"")</f>
        <v/>
      </c>
      <c r="G34" s="147"/>
      <c r="H34" s="148" t="str">
        <f t="array" ref="H34">IF(ROW()&lt;=B$3,INDEX(FP!C:C,B$2+ROW()-1),"")</f>
        <v/>
      </c>
      <c r="I34" s="149" t="str">
        <f t="shared" si="3"/>
        <v/>
      </c>
      <c r="J34" s="149" t="str">
        <f t="shared" si="4"/>
        <v/>
      </c>
      <c r="K34" s="150" t="str">
        <f t="shared" si="2"/>
        <v/>
      </c>
      <c r="L34" s="151">
        <v>99</v>
      </c>
      <c r="M34" s="169" t="s">
        <v>374</v>
      </c>
      <c r="N34" s="170" t="s">
        <v>418</v>
      </c>
      <c r="O34" s="86"/>
      <c r="P34" s="86"/>
      <c r="Q34" s="86"/>
      <c r="R34" s="86"/>
      <c r="S34" s="86"/>
      <c r="T34" s="86"/>
      <c r="U34" s="43"/>
      <c r="V34" s="43"/>
      <c r="W34" s="43"/>
      <c r="X34" s="43"/>
      <c r="Y34" s="86"/>
    </row>
    <row r="35" spans="1:25" ht="12" hidden="1" customHeight="1" x14ac:dyDescent="0.2">
      <c r="A35" s="148" t="str">
        <f t="array" ref="A35">IF(ROW()&lt;=B$3,INDEX(FP!F:F,B$2+ROW()-1)&amp;" - "&amp;INDEX(FP!C:C,B$2+ROW()-1),"")</f>
        <v/>
      </c>
      <c r="B35" s="148"/>
      <c r="C35" s="159" t="str">
        <f t="array" ref="C35">IF(ROW()&lt;=B$3,INDEX(FP!E:E,B$2+ROW()-1),"")</f>
        <v/>
      </c>
      <c r="D35" s="147" t="str">
        <f t="array" ref="D35">IF(ROW()&lt;=B$3,INDEX(FP!F:F,B$2+ROW()-1),"")</f>
        <v/>
      </c>
      <c r="E35" s="147"/>
      <c r="F35" s="147" t="str">
        <f t="array" ref="F35">IF(ROW()&lt;=B$3,INDEX(FP!G:G,B$2+ROW()-1),"")</f>
        <v/>
      </c>
      <c r="G35" s="147"/>
      <c r="H35" s="148" t="str">
        <f t="array" ref="H35">IF(ROW()&lt;=B$3,INDEX(FP!C:C,B$2+ROW()-1),"")</f>
        <v/>
      </c>
      <c r="I35" s="149" t="str">
        <f t="shared" si="3"/>
        <v/>
      </c>
      <c r="J35" s="149" t="str">
        <f t="shared" si="4"/>
        <v/>
      </c>
      <c r="K35" s="150" t="str">
        <f t="shared" si="2"/>
        <v/>
      </c>
      <c r="L35" s="151">
        <v>99</v>
      </c>
      <c r="M35" s="171" t="str">
        <f>$A34</f>
        <v/>
      </c>
      <c r="N35" s="171">
        <v>99</v>
      </c>
      <c r="O35" s="86"/>
      <c r="P35" s="86"/>
      <c r="Q35" s="86"/>
      <c r="R35" s="86"/>
      <c r="S35" s="86"/>
      <c r="T35" s="86"/>
      <c r="U35" s="43"/>
      <c r="V35" s="43"/>
      <c r="W35" s="43"/>
      <c r="X35" s="43"/>
      <c r="Y35" s="86"/>
    </row>
    <row r="36" spans="1:25" ht="12" hidden="1" customHeight="1" x14ac:dyDescent="0.2">
      <c r="A36" s="148" t="str">
        <f t="array" ref="A36">IF(ROW()&lt;=B$3,INDEX(FP!F:F,B$2+ROW()-1)&amp;" - "&amp;INDEX(FP!C:C,B$2+ROW()-1),"")</f>
        <v/>
      </c>
      <c r="B36" s="148"/>
      <c r="C36" s="159" t="str">
        <f t="array" ref="C36">IF(ROW()&lt;=B$3,INDEX(FP!E:E,B$2+ROW()-1),"")</f>
        <v/>
      </c>
      <c r="D36" s="147" t="str">
        <f t="array" ref="D36">IF(ROW()&lt;=B$3,INDEX(FP!F:F,B$2+ROW()-1),"")</f>
        <v/>
      </c>
      <c r="E36" s="147"/>
      <c r="F36" s="147" t="str">
        <f t="array" ref="F36">IF(ROW()&lt;=B$3,INDEX(FP!G:G,B$2+ROW()-1),"")</f>
        <v/>
      </c>
      <c r="G36" s="147"/>
      <c r="H36" s="148" t="str">
        <f t="array" ref="H36">IF(ROW()&lt;=B$3,INDEX(FP!C:C,B$2+ROW()-1),"")</f>
        <v/>
      </c>
      <c r="I36" s="149" t="str">
        <f t="shared" si="3"/>
        <v/>
      </c>
      <c r="J36" s="149" t="str">
        <f t="shared" si="4"/>
        <v/>
      </c>
      <c r="K36" s="150" t="str">
        <f t="shared" si="2"/>
        <v/>
      </c>
      <c r="L36" s="151">
        <v>99</v>
      </c>
      <c r="M36" s="160" t="s">
        <v>374</v>
      </c>
      <c r="N36" s="161" t="s">
        <v>418</v>
      </c>
      <c r="O36" s="86"/>
      <c r="P36" s="86"/>
      <c r="Q36" s="86"/>
      <c r="R36" s="86"/>
      <c r="S36" s="43"/>
      <c r="T36" s="43"/>
      <c r="U36" s="43"/>
      <c r="V36" s="43"/>
      <c r="W36" s="86"/>
      <c r="X36" s="86"/>
      <c r="Y36" s="86"/>
    </row>
    <row r="37" spans="1:25" ht="12" hidden="1" customHeight="1" x14ac:dyDescent="0.2">
      <c r="A37" s="148" t="str">
        <f t="array" ref="A37">IF(ROW()&lt;=B$3,INDEX(FP!F:F,B$2+ROW()-1)&amp;" - "&amp;INDEX(FP!C:C,B$2+ROW()-1),"")</f>
        <v/>
      </c>
      <c r="B37" s="148"/>
      <c r="C37" s="159" t="str">
        <f t="array" ref="C37">IF(ROW()&lt;=B$3,INDEX(FP!E:E,B$2+ROW()-1),"")</f>
        <v/>
      </c>
      <c r="D37" s="147" t="str">
        <f t="array" ref="D37">IF(ROW()&lt;=B$3,INDEX(FP!F:F,B$2+ROW()-1),"")</f>
        <v/>
      </c>
      <c r="E37" s="147"/>
      <c r="F37" s="147" t="str">
        <f t="array" ref="F37">IF(ROW()&lt;=B$3,INDEX(FP!G:G,B$2+ROW()-1),"")</f>
        <v/>
      </c>
      <c r="G37" s="147"/>
      <c r="H37" s="148" t="str">
        <f t="array" ref="H37">IF(ROW()&lt;=B$3,INDEX(FP!C:C,B$2+ROW()-1),"")</f>
        <v/>
      </c>
      <c r="I37" s="149" t="str">
        <f t="shared" si="3"/>
        <v/>
      </c>
      <c r="J37" s="149" t="str">
        <f t="shared" si="4"/>
        <v/>
      </c>
      <c r="K37" s="150" t="str">
        <f t="shared" si="2"/>
        <v/>
      </c>
      <c r="L37" s="151">
        <v>99</v>
      </c>
      <c r="M37" s="163" t="str">
        <f>$A36</f>
        <v/>
      </c>
      <c r="N37" s="164">
        <v>99</v>
      </c>
      <c r="O37" s="86"/>
      <c r="P37" s="86"/>
      <c r="Q37" s="43"/>
      <c r="R37" s="43"/>
      <c r="S37" s="43"/>
      <c r="T37" s="43"/>
      <c r="U37" s="86"/>
      <c r="V37" s="86"/>
      <c r="W37" s="86"/>
      <c r="X37" s="86"/>
      <c r="Y37" s="86"/>
    </row>
    <row r="38" spans="1:25" ht="12" hidden="1" customHeight="1" x14ac:dyDescent="0.2">
      <c r="A38" s="148" t="str">
        <f t="array" ref="A38">IF(ROW()&lt;=B$3,INDEX(FP!F:F,B$2+ROW()-1)&amp;" - "&amp;INDEX(FP!C:C,B$2+ROW()-1),"")</f>
        <v/>
      </c>
      <c r="B38" s="148"/>
      <c r="C38" s="159" t="str">
        <f t="array" ref="C38">IF(ROW()&lt;=B$3,INDEX(FP!E:E,B$2+ROW()-1),"")</f>
        <v/>
      </c>
      <c r="D38" s="147" t="str">
        <f t="array" ref="D38">IF(ROW()&lt;=B$3,INDEX(FP!F:F,B$2+ROW()-1),"")</f>
        <v/>
      </c>
      <c r="E38" s="147"/>
      <c r="F38" s="147" t="str">
        <f t="array" ref="F38">IF(ROW()&lt;=B$3,INDEX(FP!G:G,B$2+ROW()-1),"")</f>
        <v/>
      </c>
      <c r="G38" s="147"/>
      <c r="H38" s="148" t="str">
        <f t="array" ref="H38">IF(ROW()&lt;=B$3,INDEX(FP!C:C,B$2+ROW()-1),"")</f>
        <v/>
      </c>
      <c r="I38" s="149" t="str">
        <f t="shared" si="3"/>
        <v/>
      </c>
      <c r="J38" s="149" t="str">
        <f t="shared" si="4"/>
        <v/>
      </c>
      <c r="K38" s="150" t="str">
        <f t="shared" si="2"/>
        <v/>
      </c>
      <c r="L38" s="151">
        <v>99</v>
      </c>
      <c r="M38" s="169" t="s">
        <v>374</v>
      </c>
      <c r="N38" s="170" t="s">
        <v>418</v>
      </c>
      <c r="O38" s="43"/>
      <c r="P38" s="43"/>
      <c r="Q38" s="43"/>
      <c r="R38" s="43"/>
      <c r="S38" s="86"/>
      <c r="T38" s="86"/>
      <c r="U38" s="86"/>
      <c r="V38" s="86"/>
      <c r="W38" s="86"/>
      <c r="X38" s="86"/>
      <c r="Y38" s="86"/>
    </row>
    <row r="39" spans="1:25" ht="12" hidden="1" customHeight="1" x14ac:dyDescent="0.2">
      <c r="A39" s="148" t="str">
        <f t="array" ref="A39">IF(ROW()&lt;=B$3,INDEX(FP!F:F,B$2+ROW()-1)&amp;" - "&amp;INDEX(FP!C:C,B$2+ROW()-1),"")</f>
        <v/>
      </c>
      <c r="B39" s="148"/>
      <c r="C39" s="159" t="str">
        <f t="array" ref="C39">IF(ROW()&lt;=B$3,INDEX(FP!E:E,B$2+ROW()-1),"")</f>
        <v/>
      </c>
      <c r="D39" s="147" t="str">
        <f t="array" ref="D39">IF(ROW()&lt;=B$3,INDEX(FP!F:F,B$2+ROW()-1),"")</f>
        <v/>
      </c>
      <c r="E39" s="147"/>
      <c r="F39" s="147" t="str">
        <f t="array" ref="F39">IF(ROW()&lt;=B$3,INDEX(FP!G:G,B$2+ROW()-1),"")</f>
        <v/>
      </c>
      <c r="G39" s="147"/>
      <c r="H39" s="148" t="str">
        <f t="array" ref="H39">IF(ROW()&lt;=B$3,INDEX(FP!C:C,B$2+ROW()-1),"")</f>
        <v/>
      </c>
      <c r="I39" s="149" t="str">
        <f t="shared" si="3"/>
        <v/>
      </c>
      <c r="J39" s="149" t="str">
        <f t="shared" si="4"/>
        <v/>
      </c>
      <c r="K39" s="150" t="str">
        <f t="shared" si="2"/>
        <v/>
      </c>
      <c r="L39" s="151">
        <v>99</v>
      </c>
      <c r="M39" s="171" t="str">
        <f>$A38</f>
        <v/>
      </c>
      <c r="N39" s="171">
        <v>99</v>
      </c>
      <c r="O39" s="43"/>
      <c r="P39" s="43"/>
      <c r="Q39" s="86"/>
      <c r="R39" s="86"/>
      <c r="S39" s="86"/>
      <c r="T39" s="86"/>
      <c r="U39" s="86"/>
      <c r="V39" s="86"/>
      <c r="W39" s="86"/>
      <c r="X39" s="86"/>
      <c r="Y39" s="86"/>
    </row>
    <row r="40" spans="1:25" ht="12" hidden="1" customHeight="1" x14ac:dyDescent="0.2">
      <c r="A40" s="148" t="str">
        <f t="array" ref="A40">IF(ROW()&lt;=B$3,INDEX(FP!F:F,B$2+ROW()-1)&amp;" - "&amp;INDEX(FP!C:C,B$2+ROW()-1),"")</f>
        <v/>
      </c>
      <c r="B40" s="148"/>
      <c r="C40" s="159" t="str">
        <f t="array" ref="C40">IF(ROW()&lt;=B$3,INDEX(FP!E:E,B$2+ROW()-1),"")</f>
        <v/>
      </c>
      <c r="D40" s="147" t="str">
        <f t="array" ref="D40">IF(ROW()&lt;=B$3,INDEX(FP!F:F,B$2+ROW()-1),"")</f>
        <v/>
      </c>
      <c r="E40" s="147"/>
      <c r="F40" s="147" t="str">
        <f t="array" ref="F40">IF(ROW()&lt;=B$3,INDEX(FP!G:G,B$2+ROW()-1),"")</f>
        <v/>
      </c>
      <c r="G40" s="147"/>
      <c r="H40" s="148" t="str">
        <f t="array" ref="H40">IF(ROW()&lt;=B$3,INDEX(FP!C:C,B$2+ROW()-1),"")</f>
        <v/>
      </c>
      <c r="I40" s="149" t="str">
        <f t="shared" si="3"/>
        <v/>
      </c>
      <c r="J40" s="149" t="str">
        <f t="shared" si="4"/>
        <v/>
      </c>
      <c r="K40" s="150" t="str">
        <f t="shared" si="2"/>
        <v/>
      </c>
      <c r="L40" s="151">
        <v>99</v>
      </c>
      <c r="M40" s="160" t="s">
        <v>374</v>
      </c>
      <c r="N40" s="161" t="s">
        <v>418</v>
      </c>
      <c r="O40" s="86"/>
      <c r="P40" s="86"/>
      <c r="Q40" s="86"/>
      <c r="R40" s="86"/>
      <c r="S40" s="86"/>
      <c r="T40" s="86"/>
      <c r="U40" s="86"/>
      <c r="V40" s="86"/>
      <c r="W40" s="86"/>
      <c r="X40" s="86"/>
      <c r="Y40" s="86"/>
    </row>
    <row r="41" spans="1:25" ht="12" hidden="1" customHeight="1" x14ac:dyDescent="0.2">
      <c r="A41" s="148" t="str">
        <f t="array" ref="A41">IF(ROW()&lt;=B$3,INDEX(FP!F:F,B$2+ROW()-1)&amp;" - "&amp;INDEX(FP!C:C,B$2+ROW()-1),"")</f>
        <v/>
      </c>
      <c r="B41" s="148"/>
      <c r="C41" s="159" t="str">
        <f t="array" ref="C41">IF(ROW()&lt;=B$3,INDEX(FP!E:E,B$2+ROW()-1),"")</f>
        <v/>
      </c>
      <c r="D41" s="147" t="str">
        <f t="array" ref="D41">IF(ROW()&lt;=B$3,INDEX(FP!F:F,B$2+ROW()-1),"")</f>
        <v/>
      </c>
      <c r="E41" s="147"/>
      <c r="F41" s="147" t="str">
        <f t="array" ref="F41">IF(ROW()&lt;=B$3,INDEX(FP!G:G,B$2+ROW()-1),"")</f>
        <v/>
      </c>
      <c r="G41" s="147"/>
      <c r="H41" s="148" t="str">
        <f t="array" ref="H41">IF(ROW()&lt;=B$3,INDEX(FP!C:C,B$2+ROW()-1),"")</f>
        <v/>
      </c>
      <c r="I41" s="149" t="str">
        <f t="shared" si="3"/>
        <v/>
      </c>
      <c r="J41" s="149" t="str">
        <f t="shared" si="4"/>
        <v/>
      </c>
      <c r="K41" s="150" t="str">
        <f t="shared" si="2"/>
        <v/>
      </c>
      <c r="L41" s="151">
        <v>99</v>
      </c>
      <c r="M41" s="163" t="str">
        <f>$A40</f>
        <v/>
      </c>
      <c r="N41" s="164">
        <v>99</v>
      </c>
      <c r="O41" s="86"/>
      <c r="P41" s="86"/>
      <c r="Q41" s="86"/>
      <c r="R41" s="86"/>
      <c r="S41" s="86"/>
      <c r="T41" s="86"/>
      <c r="U41" s="86"/>
      <c r="V41" s="86"/>
      <c r="W41" s="86"/>
      <c r="X41" s="86"/>
      <c r="Y41" s="86"/>
    </row>
    <row r="42" spans="1:25" ht="12" hidden="1" customHeight="1" x14ac:dyDescent="0.2">
      <c r="A42" s="148" t="str">
        <f t="array" ref="A42">IF(ROW()&lt;=B$3,INDEX(FP!F:F,B$2+ROW()-1)&amp;" - "&amp;INDEX(FP!C:C,B$2+ROW()-1),"")</f>
        <v/>
      </c>
      <c r="B42" s="148"/>
      <c r="C42" s="159" t="str">
        <f t="array" ref="C42">IF(ROW()&lt;=B$3,INDEX(FP!E:E,B$2+ROW()-1),"")</f>
        <v/>
      </c>
      <c r="D42" s="147" t="str">
        <f t="array" ref="D42">IF(ROW()&lt;=B$3,INDEX(FP!F:F,B$2+ROW()-1),"")</f>
        <v/>
      </c>
      <c r="E42" s="147"/>
      <c r="F42" s="147" t="str">
        <f t="array" ref="F42">IF(ROW()&lt;=B$3,INDEX(FP!G:G,B$2+ROW()-1),"")</f>
        <v/>
      </c>
      <c r="G42" s="147"/>
      <c r="H42" s="148" t="str">
        <f t="array" ref="H42">IF(ROW()&lt;=B$3,INDEX(FP!C:C,B$2+ROW()-1),"")</f>
        <v/>
      </c>
      <c r="I42" s="149" t="str">
        <f t="shared" si="3"/>
        <v/>
      </c>
      <c r="J42" s="149" t="str">
        <f t="shared" si="4"/>
        <v/>
      </c>
      <c r="K42" s="150" t="str">
        <f t="shared" si="2"/>
        <v/>
      </c>
      <c r="L42" s="151">
        <v>99</v>
      </c>
      <c r="M42" s="169" t="s">
        <v>374</v>
      </c>
      <c r="N42" s="170" t="s">
        <v>418</v>
      </c>
      <c r="O42" s="43"/>
      <c r="P42" s="43"/>
      <c r="Q42" s="86"/>
      <c r="R42" s="86"/>
      <c r="S42" s="86"/>
      <c r="T42" s="86"/>
      <c r="U42" s="86"/>
      <c r="V42" s="86"/>
      <c r="W42" s="86"/>
      <c r="X42" s="86"/>
      <c r="Y42" s="86"/>
    </row>
    <row r="43" spans="1:25" ht="12" hidden="1" customHeight="1" x14ac:dyDescent="0.2">
      <c r="A43" s="148" t="str">
        <f t="array" ref="A43">IF(ROW()&lt;=B$3,INDEX(FP!F:F,B$2+ROW()-1)&amp;" - "&amp;INDEX(FP!C:C,B$2+ROW()-1),"")</f>
        <v/>
      </c>
      <c r="B43" s="148"/>
      <c r="C43" s="159" t="str">
        <f t="array" ref="C43">IF(ROW()&lt;=B$3,INDEX(FP!E:E,B$2+ROW()-1),"")</f>
        <v/>
      </c>
      <c r="D43" s="147" t="str">
        <f t="array" ref="D43">IF(ROW()&lt;=B$3,INDEX(FP!F:F,B$2+ROW()-1),"")</f>
        <v/>
      </c>
      <c r="E43" s="147"/>
      <c r="F43" s="147" t="str">
        <f t="array" ref="F43">IF(ROW()&lt;=B$3,INDEX(FP!G:G,B$2+ROW()-1),"")</f>
        <v/>
      </c>
      <c r="G43" s="147"/>
      <c r="H43" s="148" t="str">
        <f t="array" ref="H43">IF(ROW()&lt;=B$3,INDEX(FP!C:C,B$2+ROW()-1),"")</f>
        <v/>
      </c>
      <c r="I43" s="149" t="str">
        <f t="shared" si="3"/>
        <v/>
      </c>
      <c r="J43" s="149" t="str">
        <f t="shared" si="4"/>
        <v/>
      </c>
      <c r="K43" s="150" t="str">
        <f t="shared" si="2"/>
        <v/>
      </c>
      <c r="L43" s="151">
        <v>99</v>
      </c>
      <c r="M43" s="171" t="str">
        <f>$A42</f>
        <v/>
      </c>
      <c r="N43" s="171">
        <v>99</v>
      </c>
      <c r="O43" s="43"/>
      <c r="P43" s="43"/>
      <c r="Q43" s="43"/>
      <c r="R43" s="43"/>
      <c r="S43" s="86"/>
      <c r="T43" s="86"/>
      <c r="U43" s="86"/>
      <c r="V43" s="86"/>
      <c r="W43" s="86"/>
      <c r="X43" s="86"/>
      <c r="Y43" s="86"/>
    </row>
    <row r="44" spans="1:25" ht="12" hidden="1" customHeight="1" x14ac:dyDescent="0.2">
      <c r="A44" s="148" t="str">
        <f t="array" ref="A44">IF(ROW()&lt;=B$3,INDEX(FP!F:F,B$2+ROW()-1)&amp;" - "&amp;INDEX(FP!C:C,B$2+ROW()-1),"")</f>
        <v/>
      </c>
      <c r="B44" s="148"/>
      <c r="C44" s="159" t="str">
        <f t="array" ref="C44">IF(ROW()&lt;=B$3,INDEX(FP!E:E,B$2+ROW()-1),"")</f>
        <v/>
      </c>
      <c r="D44" s="147" t="str">
        <f t="array" ref="D44">IF(ROW()&lt;=B$3,INDEX(FP!F:F,B$2+ROW()-1),"")</f>
        <v/>
      </c>
      <c r="E44" s="147"/>
      <c r="F44" s="147" t="str">
        <f t="array" ref="F44">IF(ROW()&lt;=B$3,INDEX(FP!G:G,B$2+ROW()-1),"")</f>
        <v/>
      </c>
      <c r="G44" s="147"/>
      <c r="H44" s="148" t="str">
        <f t="array" ref="H44">IF(ROW()&lt;=B$3,INDEX(FP!C:C,B$2+ROW()-1),"")</f>
        <v/>
      </c>
      <c r="I44" s="149" t="str">
        <f t="shared" si="3"/>
        <v/>
      </c>
      <c r="J44" s="149" t="str">
        <f t="shared" si="4"/>
        <v/>
      </c>
      <c r="K44" s="150" t="str">
        <f t="shared" si="2"/>
        <v/>
      </c>
      <c r="L44" s="151">
        <v>99</v>
      </c>
      <c r="M44" s="160" t="s">
        <v>374</v>
      </c>
      <c r="N44" s="161" t="s">
        <v>418</v>
      </c>
      <c r="O44" s="86"/>
      <c r="P44" s="86"/>
      <c r="Q44" s="43"/>
      <c r="R44" s="43"/>
      <c r="S44" s="43"/>
      <c r="T44" s="43"/>
      <c r="U44" s="86"/>
      <c r="V44" s="86"/>
      <c r="W44" s="86"/>
      <c r="X44" s="86"/>
      <c r="Y44" s="86"/>
    </row>
    <row r="45" spans="1:25" ht="12" hidden="1" customHeight="1" x14ac:dyDescent="0.2">
      <c r="A45" s="148" t="str">
        <f t="array" ref="A45">IF(ROW()&lt;=B$3,INDEX(FP!F:F,B$2+ROW()-1)&amp;" - "&amp;INDEX(FP!C:C,B$2+ROW()-1),"")</f>
        <v/>
      </c>
      <c r="B45" s="148"/>
      <c r="C45" s="159" t="str">
        <f t="array" ref="C45">IF(ROW()&lt;=B$3,INDEX(FP!E:E,B$2+ROW()-1),"")</f>
        <v/>
      </c>
      <c r="D45" s="147" t="str">
        <f t="array" ref="D45">IF(ROW()&lt;=B$3,INDEX(FP!F:F,B$2+ROW()-1),"")</f>
        <v/>
      </c>
      <c r="E45" s="147"/>
      <c r="F45" s="147" t="str">
        <f t="array" ref="F45">IF(ROW()&lt;=B$3,INDEX(FP!G:G,B$2+ROW()-1),"")</f>
        <v/>
      </c>
      <c r="G45" s="147"/>
      <c r="H45" s="148" t="str">
        <f t="array" ref="H45">IF(ROW()&lt;=B$3,INDEX(FP!C:C,B$2+ROW()-1),"")</f>
        <v/>
      </c>
      <c r="I45" s="149" t="str">
        <f t="shared" si="3"/>
        <v/>
      </c>
      <c r="J45" s="149" t="str">
        <f t="shared" si="4"/>
        <v/>
      </c>
      <c r="K45" s="150" t="str">
        <f t="shared" si="2"/>
        <v/>
      </c>
      <c r="L45" s="151">
        <v>99</v>
      </c>
      <c r="M45" s="163" t="str">
        <f>$A44</f>
        <v/>
      </c>
      <c r="N45" s="164">
        <v>99</v>
      </c>
      <c r="O45" s="86"/>
      <c r="P45" s="86"/>
      <c r="Q45" s="86"/>
      <c r="R45" s="86"/>
      <c r="S45" s="43"/>
      <c r="T45" s="43"/>
      <c r="U45" s="43"/>
      <c r="V45" s="43"/>
      <c r="W45" s="86"/>
      <c r="X45" s="86"/>
      <c r="Y45" s="86"/>
    </row>
    <row r="46" spans="1:25" ht="12" hidden="1" customHeight="1" x14ac:dyDescent="0.2">
      <c r="A46" s="148" t="str">
        <f t="array" ref="A46">IF(ROW()&lt;=B$3,INDEX(FP!F:F,B$2+ROW()-1)&amp;" - "&amp;INDEX(FP!C:C,B$2+ROW()-1),"")</f>
        <v/>
      </c>
      <c r="B46" s="148"/>
      <c r="C46" s="159" t="str">
        <f t="array" ref="C46">IF(ROW()&lt;=B$3,INDEX(FP!E:E,B$2+ROW()-1),"")</f>
        <v/>
      </c>
      <c r="D46" s="147" t="str">
        <f t="array" ref="D46">IF(ROW()&lt;=B$3,INDEX(FP!F:F,B$2+ROW()-1),"")</f>
        <v/>
      </c>
      <c r="E46" s="147"/>
      <c r="F46" s="147" t="str">
        <f t="array" ref="F46">IF(ROW()&lt;=B$3,INDEX(FP!G:G,B$2+ROW()-1),"")</f>
        <v/>
      </c>
      <c r="G46" s="147"/>
      <c r="H46" s="148" t="str">
        <f t="array" ref="H46">IF(ROW()&lt;=B$3,INDEX(FP!C:C,B$2+ROW()-1),"")</f>
        <v/>
      </c>
      <c r="I46" s="149" t="str">
        <f t="shared" si="3"/>
        <v/>
      </c>
      <c r="J46" s="149" t="str">
        <f t="shared" si="4"/>
        <v/>
      </c>
      <c r="K46" s="150" t="str">
        <f t="shared" si="2"/>
        <v/>
      </c>
      <c r="L46" s="151">
        <v>99</v>
      </c>
      <c r="M46" s="169" t="s">
        <v>374</v>
      </c>
      <c r="N46" s="170" t="s">
        <v>418</v>
      </c>
      <c r="O46" s="86"/>
      <c r="P46" s="86"/>
      <c r="Q46" s="86"/>
      <c r="R46" s="86"/>
      <c r="S46" s="86"/>
      <c r="T46" s="86"/>
      <c r="U46" s="43"/>
      <c r="V46" s="43"/>
      <c r="W46" s="43"/>
      <c r="X46" s="43"/>
      <c r="Y46" s="86"/>
    </row>
    <row r="47" spans="1:25" ht="12" hidden="1" customHeight="1" x14ac:dyDescent="0.2">
      <c r="A47" s="148" t="str">
        <f t="array" ref="A47">IF(ROW()&lt;=B$3,INDEX(FP!F:F,B$2+ROW()-1)&amp;" - "&amp;INDEX(FP!C:C,B$2+ROW()-1),"")</f>
        <v/>
      </c>
      <c r="B47" s="148"/>
      <c r="C47" s="159" t="str">
        <f t="array" ref="C47">IF(ROW()&lt;=B$3,INDEX(FP!E:E,B$2+ROW()-1),"")</f>
        <v/>
      </c>
      <c r="D47" s="147" t="str">
        <f t="array" ref="D47">IF(ROW()&lt;=B$3,INDEX(FP!F:F,B$2+ROW()-1),"")</f>
        <v/>
      </c>
      <c r="E47" s="147"/>
      <c r="F47" s="147" t="str">
        <f t="array" ref="F47">IF(ROW()&lt;=B$3,INDEX(FP!G:G,B$2+ROW()-1),"")</f>
        <v/>
      </c>
      <c r="G47" s="147"/>
      <c r="H47" s="148" t="str">
        <f t="array" ref="H47">IF(ROW()&lt;=B$3,INDEX(FP!C:C,B$2+ROW()-1),"")</f>
        <v/>
      </c>
      <c r="I47" s="149" t="str">
        <f t="shared" si="3"/>
        <v/>
      </c>
      <c r="J47" s="149" t="str">
        <f t="shared" si="4"/>
        <v/>
      </c>
      <c r="K47" s="150" t="str">
        <f t="shared" si="2"/>
        <v/>
      </c>
      <c r="L47" s="151">
        <v>99</v>
      </c>
      <c r="M47" s="171" t="str">
        <f>$A46</f>
        <v/>
      </c>
      <c r="N47" s="171">
        <v>99</v>
      </c>
      <c r="O47" s="86"/>
      <c r="P47" s="86"/>
      <c r="Q47" s="86"/>
      <c r="R47" s="86"/>
      <c r="S47" s="86"/>
      <c r="T47" s="86"/>
      <c r="U47" s="43"/>
      <c r="V47" s="43"/>
      <c r="W47" s="43"/>
      <c r="X47" s="43"/>
      <c r="Y47" s="86"/>
    </row>
    <row r="48" spans="1:25" ht="12" hidden="1" customHeight="1" x14ac:dyDescent="0.2">
      <c r="A48" s="148" t="str">
        <f t="array" ref="A48">IF(ROW()&lt;=B$3,INDEX(FP!F:F,B$2+ROW()-1)&amp;" - "&amp;INDEX(FP!C:C,B$2+ROW()-1),"")</f>
        <v/>
      </c>
      <c r="B48" s="148"/>
      <c r="C48" s="159" t="str">
        <f t="array" ref="C48">IF(ROW()&lt;=B$3,INDEX(FP!E:E,B$2+ROW()-1),"")</f>
        <v/>
      </c>
      <c r="D48" s="147" t="str">
        <f t="array" ref="D48">IF(ROW()&lt;=B$3,INDEX(FP!F:F,B$2+ROW()-1),"")</f>
        <v/>
      </c>
      <c r="E48" s="147"/>
      <c r="F48" s="147" t="str">
        <f t="array" ref="F48">IF(ROW()&lt;=B$3,INDEX(FP!G:G,B$2+ROW()-1),"")</f>
        <v/>
      </c>
      <c r="G48" s="147"/>
      <c r="H48" s="148" t="str">
        <f t="array" ref="H48">IF(ROW()&lt;=B$3,INDEX(FP!C:C,B$2+ROW()-1),"")</f>
        <v/>
      </c>
      <c r="I48" s="149" t="str">
        <f t="shared" si="3"/>
        <v/>
      </c>
      <c r="J48" s="149" t="str">
        <f t="shared" si="4"/>
        <v/>
      </c>
      <c r="K48" s="150" t="str">
        <f t="shared" si="2"/>
        <v/>
      </c>
      <c r="L48" s="151">
        <v>99</v>
      </c>
      <c r="M48" s="160" t="s">
        <v>374</v>
      </c>
      <c r="N48" s="161" t="s">
        <v>418</v>
      </c>
      <c r="O48" s="86"/>
      <c r="P48" s="86"/>
      <c r="Q48" s="86"/>
      <c r="R48" s="86"/>
      <c r="S48" s="43"/>
      <c r="T48" s="43"/>
      <c r="U48" s="43"/>
      <c r="V48" s="43"/>
      <c r="W48" s="86"/>
      <c r="X48" s="86"/>
      <c r="Y48" s="86"/>
    </row>
    <row r="49" spans="1:25" ht="12" hidden="1" customHeight="1" x14ac:dyDescent="0.2">
      <c r="A49" s="148" t="str">
        <f t="array" ref="A49">IF(ROW()&lt;=B$3,INDEX(FP!F:F,B$2+ROW()-1)&amp;" - "&amp;INDEX(FP!C:C,B$2+ROW()-1),"")</f>
        <v/>
      </c>
      <c r="B49" s="148"/>
      <c r="C49" s="159" t="str">
        <f t="array" ref="C49">IF(ROW()&lt;=B$3,INDEX(FP!E:E,B$2+ROW()-1),"")</f>
        <v/>
      </c>
      <c r="D49" s="147" t="str">
        <f t="array" ref="D49">IF(ROW()&lt;=B$3,INDEX(FP!F:F,B$2+ROW()-1),"")</f>
        <v/>
      </c>
      <c r="E49" s="147"/>
      <c r="F49" s="147" t="str">
        <f t="array" ref="F49">IF(ROW()&lt;=B$3,INDEX(FP!G:G,B$2+ROW()-1),"")</f>
        <v/>
      </c>
      <c r="G49" s="147"/>
      <c r="H49" s="148" t="str">
        <f t="array" ref="H49">IF(ROW()&lt;=B$3,INDEX(FP!C:C,B$2+ROW()-1),"")</f>
        <v/>
      </c>
      <c r="I49" s="149" t="str">
        <f t="shared" si="3"/>
        <v/>
      </c>
      <c r="J49" s="149" t="str">
        <f t="shared" si="4"/>
        <v/>
      </c>
      <c r="K49" s="150" t="str">
        <f t="shared" si="2"/>
        <v/>
      </c>
      <c r="L49" s="151">
        <v>99</v>
      </c>
      <c r="M49" s="163" t="str">
        <f>$A48</f>
        <v/>
      </c>
      <c r="N49" s="164">
        <v>99</v>
      </c>
      <c r="O49" s="86"/>
      <c r="P49" s="86"/>
      <c r="Q49" s="43"/>
      <c r="R49" s="43"/>
      <c r="S49" s="43"/>
      <c r="T49" s="43"/>
      <c r="U49" s="86"/>
      <c r="V49" s="86"/>
      <c r="W49" s="86"/>
      <c r="X49" s="86"/>
      <c r="Y49" s="86"/>
    </row>
    <row r="50" spans="1:25" ht="12" hidden="1" customHeight="1" x14ac:dyDescent="0.2">
      <c r="A50" s="148" t="str">
        <f t="array" ref="A50">IF(ROW()&lt;=B$3,INDEX(FP!F:F,B$2+ROW()-1)&amp;" - "&amp;INDEX(FP!C:C,B$2+ROW()-1),"")</f>
        <v/>
      </c>
      <c r="B50" s="148"/>
      <c r="C50" s="159" t="str">
        <f t="array" ref="C50">IF(ROW()&lt;=B$3,INDEX(FP!E:E,B$2+ROW()-1),"")</f>
        <v/>
      </c>
      <c r="D50" s="147" t="str">
        <f t="array" ref="D50">IF(ROW()&lt;=B$3,INDEX(FP!F:F,B$2+ROW()-1),"")</f>
        <v/>
      </c>
      <c r="E50" s="147"/>
      <c r="F50" s="147" t="str">
        <f t="array" ref="F50">IF(ROW()&lt;=B$3,INDEX(FP!G:G,B$2+ROW()-1),"")</f>
        <v/>
      </c>
      <c r="G50" s="147"/>
      <c r="H50" s="148" t="str">
        <f t="array" ref="H50">IF(ROW()&lt;=B$3,INDEX(FP!C:C,B$2+ROW()-1),"")</f>
        <v/>
      </c>
      <c r="I50" s="149" t="str">
        <f t="shared" si="3"/>
        <v/>
      </c>
      <c r="J50" s="149" t="str">
        <f t="shared" si="4"/>
        <v/>
      </c>
      <c r="K50" s="150" t="str">
        <f t="shared" si="2"/>
        <v/>
      </c>
      <c r="L50" s="151">
        <v>99</v>
      </c>
      <c r="M50" s="169" t="s">
        <v>374</v>
      </c>
      <c r="N50" s="170" t="s">
        <v>418</v>
      </c>
      <c r="O50" s="43"/>
      <c r="P50" s="43"/>
      <c r="Q50" s="43"/>
      <c r="R50" s="43"/>
      <c r="S50" s="86"/>
      <c r="T50" s="86"/>
      <c r="U50" s="86"/>
      <c r="V50" s="86"/>
      <c r="W50" s="86"/>
      <c r="X50" s="86"/>
      <c r="Y50" s="86"/>
    </row>
    <row r="51" spans="1:25" ht="12" hidden="1" customHeight="1" x14ac:dyDescent="0.2">
      <c r="A51" s="148" t="str">
        <f t="array" ref="A51">IF(ROW()&lt;=B$3,INDEX(FP!F:F,B$2+ROW()-1)&amp;" - "&amp;INDEX(FP!C:C,B$2+ROW()-1),"")</f>
        <v/>
      </c>
      <c r="B51" s="148"/>
      <c r="C51" s="159" t="str">
        <f t="array" ref="C51">IF(ROW()&lt;=B$3,INDEX(FP!E:E,B$2+ROW()-1),"")</f>
        <v/>
      </c>
      <c r="D51" s="147" t="str">
        <f t="array" ref="D51">IF(ROW()&lt;=B$3,INDEX(FP!F:F,B$2+ROW()-1),"")</f>
        <v/>
      </c>
      <c r="E51" s="147"/>
      <c r="F51" s="147" t="str">
        <f t="array" ref="F51">IF(ROW()&lt;=B$3,INDEX(FP!G:G,B$2+ROW()-1),"")</f>
        <v/>
      </c>
      <c r="G51" s="147"/>
      <c r="H51" s="148" t="str">
        <f t="array" ref="H51">IF(ROW()&lt;=B$3,INDEX(FP!C:C,B$2+ROW()-1),"")</f>
        <v/>
      </c>
      <c r="I51" s="149" t="str">
        <f t="shared" si="3"/>
        <v/>
      </c>
      <c r="J51" s="149" t="str">
        <f t="shared" si="4"/>
        <v/>
      </c>
      <c r="K51" s="150" t="str">
        <f t="shared" si="2"/>
        <v/>
      </c>
      <c r="L51" s="151">
        <v>99</v>
      </c>
      <c r="M51" s="171" t="str">
        <f>$A50</f>
        <v/>
      </c>
      <c r="N51" s="171">
        <v>99</v>
      </c>
      <c r="O51" s="43"/>
      <c r="P51" s="43"/>
      <c r="Q51" s="86"/>
      <c r="R51" s="86"/>
      <c r="S51" s="86"/>
      <c r="T51" s="86"/>
      <c r="U51" s="86"/>
      <c r="V51" s="86"/>
      <c r="W51" s="86"/>
      <c r="X51" s="86"/>
      <c r="Y51" s="86"/>
    </row>
    <row r="52" spans="1:25" ht="12" hidden="1" customHeight="1" x14ac:dyDescent="0.2">
      <c r="A52" s="148" t="str">
        <f t="array" ref="A52">IF(ROW()&lt;=B$3,INDEX(FP!F:F,B$2+ROW()-1)&amp;" - "&amp;INDEX(FP!C:C,B$2+ROW()-1),"")</f>
        <v/>
      </c>
      <c r="B52" s="148"/>
      <c r="C52" s="159" t="str">
        <f t="array" ref="C52">IF(ROW()&lt;=B$3,INDEX(FP!E:E,B$2+ROW()-1),"")</f>
        <v/>
      </c>
      <c r="D52" s="147" t="str">
        <f t="array" ref="D52">IF(ROW()&lt;=B$3,INDEX(FP!F:F,B$2+ROW()-1),"")</f>
        <v/>
      </c>
      <c r="E52" s="147"/>
      <c r="F52" s="147" t="str">
        <f t="array" ref="F52">IF(ROW()&lt;=B$3,INDEX(FP!G:G,B$2+ROW()-1),"")</f>
        <v/>
      </c>
      <c r="G52" s="147"/>
      <c r="H52" s="148" t="str">
        <f t="array" ref="H52">IF(ROW()&lt;=B$3,INDEX(FP!C:C,B$2+ROW()-1),"")</f>
        <v/>
      </c>
      <c r="I52" s="149" t="str">
        <f t="shared" si="3"/>
        <v/>
      </c>
      <c r="J52" s="149" t="str">
        <f t="shared" si="4"/>
        <v/>
      </c>
      <c r="K52" s="150" t="str">
        <f t="shared" si="2"/>
        <v/>
      </c>
      <c r="L52" s="151">
        <v>99</v>
      </c>
      <c r="M52" s="160" t="s">
        <v>374</v>
      </c>
      <c r="N52" s="161" t="s">
        <v>418</v>
      </c>
      <c r="O52" s="86"/>
      <c r="P52" s="86"/>
      <c r="Q52" s="86"/>
      <c r="R52" s="86"/>
      <c r="S52" s="86"/>
      <c r="T52" s="86"/>
      <c r="U52" s="86"/>
      <c r="V52" s="86"/>
      <c r="W52" s="86"/>
      <c r="X52" s="86"/>
      <c r="Y52" s="86"/>
    </row>
    <row r="53" spans="1:25" ht="12" hidden="1" customHeight="1" x14ac:dyDescent="0.2">
      <c r="A53" s="148" t="str">
        <f t="array" ref="A53">IF(ROW()&lt;=B$3,INDEX(FP!F:F,B$2+ROW()-1)&amp;" - "&amp;INDEX(FP!C:C,B$2+ROW()-1),"")</f>
        <v/>
      </c>
      <c r="B53" s="148"/>
      <c r="C53" s="159" t="str">
        <f t="array" ref="C53">IF(ROW()&lt;=B$3,INDEX(FP!E:E,B$2+ROW()-1),"")</f>
        <v/>
      </c>
      <c r="D53" s="147" t="str">
        <f t="array" ref="D53">IF(ROW()&lt;=B$3,INDEX(FP!F:F,B$2+ROW()-1),"")</f>
        <v/>
      </c>
      <c r="E53" s="147"/>
      <c r="F53" s="147" t="str">
        <f t="array" ref="F53">IF(ROW()&lt;=B$3,INDEX(FP!G:G,B$2+ROW()-1),"")</f>
        <v/>
      </c>
      <c r="G53" s="147"/>
      <c r="H53" s="148" t="str">
        <f t="array" ref="H53">IF(ROW()&lt;=B$3,INDEX(FP!C:C,B$2+ROW()-1),"")</f>
        <v/>
      </c>
      <c r="I53" s="149" t="str">
        <f t="shared" si="3"/>
        <v/>
      </c>
      <c r="J53" s="149" t="str">
        <f t="shared" si="4"/>
        <v/>
      </c>
      <c r="K53" s="150" t="str">
        <f t="shared" si="2"/>
        <v/>
      </c>
      <c r="L53" s="151">
        <v>99</v>
      </c>
      <c r="M53" s="163" t="str">
        <f>$A52</f>
        <v/>
      </c>
      <c r="N53" s="164">
        <v>99</v>
      </c>
      <c r="O53" s="86"/>
      <c r="P53" s="86"/>
      <c r="Q53" s="86"/>
      <c r="R53" s="86"/>
      <c r="S53" s="86"/>
      <c r="T53" s="86"/>
      <c r="U53" s="86"/>
      <c r="V53" s="86"/>
      <c r="W53" s="86"/>
      <c r="X53" s="86"/>
      <c r="Y53" s="86"/>
    </row>
    <row r="54" spans="1:25" ht="12" hidden="1" customHeight="1" x14ac:dyDescent="0.2">
      <c r="A54" s="148" t="str">
        <f t="array" ref="A54">IF(ROW()&lt;=B$3,INDEX(FP!F:F,B$2+ROW()-1)&amp;" - "&amp;INDEX(FP!C:C,B$2+ROW()-1),"")</f>
        <v/>
      </c>
      <c r="B54" s="148"/>
      <c r="C54" s="159" t="str">
        <f t="array" ref="C54">IF(ROW()&lt;=B$3,INDEX(FP!E:E,B$2+ROW()-1),"")</f>
        <v/>
      </c>
      <c r="D54" s="147" t="str">
        <f t="array" ref="D54">IF(ROW()&lt;=B$3,INDEX(FP!F:F,B$2+ROW()-1),"")</f>
        <v/>
      </c>
      <c r="E54" s="147"/>
      <c r="F54" s="147" t="str">
        <f t="array" ref="F54">IF(ROW()&lt;=B$3,INDEX(FP!G:G,B$2+ROW()-1),"")</f>
        <v/>
      </c>
      <c r="G54" s="147"/>
      <c r="H54" s="148" t="str">
        <f t="array" ref="H54">IF(ROW()&lt;=B$3,INDEX(FP!C:C,B$2+ROW()-1),"")</f>
        <v/>
      </c>
      <c r="I54" s="149" t="str">
        <f t="shared" si="3"/>
        <v/>
      </c>
      <c r="J54" s="149" t="str">
        <f t="shared" si="4"/>
        <v/>
      </c>
      <c r="K54" s="150" t="str">
        <f t="shared" si="2"/>
        <v/>
      </c>
      <c r="L54" s="151">
        <v>99</v>
      </c>
      <c r="M54" s="169" t="s">
        <v>374</v>
      </c>
      <c r="N54" s="170" t="s">
        <v>418</v>
      </c>
      <c r="O54" s="86"/>
      <c r="P54" s="86"/>
      <c r="Q54" s="86"/>
      <c r="R54" s="86"/>
      <c r="S54" s="86"/>
      <c r="T54" s="86"/>
      <c r="U54" s="86"/>
      <c r="V54" s="86"/>
      <c r="W54" s="86"/>
      <c r="X54" s="86"/>
      <c r="Y54" s="86"/>
    </row>
    <row r="55" spans="1:25" ht="12" hidden="1" customHeight="1" x14ac:dyDescent="0.2">
      <c r="A55" s="148" t="str">
        <f t="array" ref="A55">IF(ROW()&lt;=B$3,INDEX(FP!F:F,B$2+ROW()-1)&amp;" - "&amp;INDEX(FP!C:C,B$2+ROW()-1),"")</f>
        <v/>
      </c>
      <c r="B55" s="148"/>
      <c r="C55" s="159" t="str">
        <f t="array" ref="C55">IF(ROW()&lt;=B$3,INDEX(FP!E:E,B$2+ROW()-1),"")</f>
        <v/>
      </c>
      <c r="D55" s="147" t="str">
        <f t="array" ref="D55">IF(ROW()&lt;=B$3,INDEX(FP!F:F,B$2+ROW()-1),"")</f>
        <v/>
      </c>
      <c r="E55" s="147"/>
      <c r="F55" s="147" t="str">
        <f t="array" ref="F55">IF(ROW()&lt;=B$3,INDEX(FP!G:G,B$2+ROW()-1),"")</f>
        <v/>
      </c>
      <c r="G55" s="147"/>
      <c r="H55" s="148" t="str">
        <f t="array" ref="H55">IF(ROW()&lt;=B$3,INDEX(FP!C:C,B$2+ROW()-1),"")</f>
        <v/>
      </c>
      <c r="I55" s="149" t="str">
        <f t="shared" si="3"/>
        <v/>
      </c>
      <c r="J55" s="149" t="str">
        <f t="shared" si="4"/>
        <v/>
      </c>
      <c r="K55" s="150" t="str">
        <f t="shared" si="2"/>
        <v/>
      </c>
      <c r="L55" s="151">
        <v>99</v>
      </c>
      <c r="M55" s="171" t="str">
        <f>$A54</f>
        <v/>
      </c>
      <c r="N55" s="171">
        <v>99</v>
      </c>
      <c r="O55" s="86"/>
      <c r="P55" s="86"/>
      <c r="Q55" s="86"/>
      <c r="R55" s="86"/>
      <c r="S55" s="86"/>
      <c r="T55" s="86"/>
      <c r="U55" s="86"/>
      <c r="V55" s="86"/>
      <c r="W55" s="86"/>
      <c r="X55" s="86"/>
      <c r="Y55" s="86"/>
    </row>
    <row r="56" spans="1:25" ht="12" hidden="1" customHeight="1" x14ac:dyDescent="0.2">
      <c r="A56" s="148" t="str">
        <f t="array" ref="A56">IF(ROW()&lt;=B$3,INDEX(FP!F:F,B$2+ROW()-1)&amp;" - "&amp;INDEX(FP!C:C,B$2+ROW()-1),"")</f>
        <v/>
      </c>
      <c r="B56" s="148"/>
      <c r="C56" s="159" t="str">
        <f t="array" ref="C56">IF(ROW()&lt;=B$3,INDEX(FP!E:E,B$2+ROW()-1),"")</f>
        <v/>
      </c>
      <c r="D56" s="147" t="str">
        <f t="array" ref="D56">IF(ROW()&lt;=B$3,INDEX(FP!F:F,B$2+ROW()-1),"")</f>
        <v/>
      </c>
      <c r="E56" s="147"/>
      <c r="F56" s="147" t="str">
        <f t="array" ref="F56">IF(ROW()&lt;=B$3,INDEX(FP!G:G,B$2+ROW()-1),"")</f>
        <v/>
      </c>
      <c r="G56" s="147"/>
      <c r="H56" s="148" t="str">
        <f t="array" ref="H56">IF(ROW()&lt;=B$3,INDEX(FP!C:C,B$2+ROW()-1),"")</f>
        <v/>
      </c>
      <c r="I56" s="149" t="str">
        <f t="shared" si="3"/>
        <v/>
      </c>
      <c r="J56" s="149" t="str">
        <f t="shared" si="4"/>
        <v/>
      </c>
      <c r="K56" s="150" t="str">
        <f t="shared" si="2"/>
        <v/>
      </c>
      <c r="L56" s="151">
        <v>99</v>
      </c>
      <c r="M56" s="160" t="s">
        <v>374</v>
      </c>
      <c r="N56" s="161" t="s">
        <v>418</v>
      </c>
      <c r="O56" s="86"/>
      <c r="P56" s="86"/>
      <c r="Q56" s="86"/>
      <c r="R56" s="86"/>
      <c r="S56" s="86"/>
      <c r="T56" s="86"/>
      <c r="U56" s="86"/>
      <c r="V56" s="86"/>
      <c r="W56" s="86"/>
      <c r="X56" s="86"/>
      <c r="Y56" s="86"/>
    </row>
    <row r="57" spans="1:25" ht="12" hidden="1" customHeight="1" x14ac:dyDescent="0.2">
      <c r="A57" s="148" t="str">
        <f t="array" ref="A57">IF(ROW()&lt;=B$3,INDEX(FP!F:F,B$2+ROW()-1)&amp;" - "&amp;INDEX(FP!C:C,B$2+ROW()-1),"")</f>
        <v/>
      </c>
      <c r="B57" s="148"/>
      <c r="C57" s="159" t="str">
        <f t="array" ref="C57">IF(ROW()&lt;=B$3,INDEX(FP!E:E,B$2+ROW()-1),"")</f>
        <v/>
      </c>
      <c r="D57" s="147" t="str">
        <f t="array" ref="D57">IF(ROW()&lt;=B$3,INDEX(FP!F:F,B$2+ROW()-1),"")</f>
        <v/>
      </c>
      <c r="E57" s="147"/>
      <c r="F57" s="147" t="str">
        <f t="array" ref="F57">IF(ROW()&lt;=B$3,INDEX(FP!G:G,B$2+ROW()-1),"")</f>
        <v/>
      </c>
      <c r="G57" s="147"/>
      <c r="H57" s="148" t="str">
        <f t="array" ref="H57">IF(ROW()&lt;=B$3,INDEX(FP!C:C,B$2+ROW()-1),"")</f>
        <v/>
      </c>
      <c r="I57" s="149" t="str">
        <f t="shared" si="3"/>
        <v/>
      </c>
      <c r="J57" s="149" t="str">
        <f t="shared" si="4"/>
        <v/>
      </c>
      <c r="K57" s="150" t="str">
        <f t="shared" si="2"/>
        <v/>
      </c>
      <c r="L57" s="151">
        <v>99</v>
      </c>
      <c r="M57" s="163" t="str">
        <f>$A56</f>
        <v/>
      </c>
      <c r="N57" s="164">
        <v>99</v>
      </c>
      <c r="O57" s="86"/>
      <c r="P57" s="86"/>
      <c r="Q57" s="86"/>
      <c r="R57" s="86"/>
      <c r="S57" s="86"/>
      <c r="T57" s="86"/>
      <c r="U57" s="86"/>
      <c r="V57" s="86"/>
      <c r="W57" s="86"/>
      <c r="X57" s="86"/>
      <c r="Y57" s="86"/>
    </row>
    <row r="58" spans="1:25" ht="12" hidden="1" customHeight="1" x14ac:dyDescent="0.2">
      <c r="A58" s="148" t="str">
        <f t="array" ref="A58">IF(ROW()&lt;=B$3,INDEX(FP!F:F,B$2+ROW()-1)&amp;" - "&amp;INDEX(FP!C:C,B$2+ROW()-1),"")</f>
        <v/>
      </c>
      <c r="B58" s="148"/>
      <c r="C58" s="159" t="str">
        <f t="array" ref="C58">IF(ROW()&lt;=B$3,INDEX(FP!E:E,B$2+ROW()-1),"")</f>
        <v/>
      </c>
      <c r="D58" s="147" t="str">
        <f t="array" ref="D58">IF(ROW()&lt;=B$3,INDEX(FP!F:F,B$2+ROW()-1),"")</f>
        <v/>
      </c>
      <c r="E58" s="147"/>
      <c r="F58" s="147" t="str">
        <f t="array" ref="F58">IF(ROW()&lt;=B$3,INDEX(FP!G:G,B$2+ROW()-1),"")</f>
        <v/>
      </c>
      <c r="G58" s="147"/>
      <c r="H58" s="148" t="str">
        <f t="array" ref="H58">IF(ROW()&lt;=B$3,INDEX(FP!C:C,B$2+ROW()-1),"")</f>
        <v/>
      </c>
      <c r="I58" s="149" t="str">
        <f t="shared" si="3"/>
        <v/>
      </c>
      <c r="J58" s="149" t="str">
        <f t="shared" si="4"/>
        <v/>
      </c>
      <c r="K58" s="150" t="str">
        <f t="shared" si="2"/>
        <v/>
      </c>
      <c r="L58" s="151">
        <v>99</v>
      </c>
      <c r="M58" s="169" t="s">
        <v>374</v>
      </c>
      <c r="N58" s="170" t="s">
        <v>418</v>
      </c>
      <c r="O58" s="86"/>
      <c r="P58" s="86"/>
      <c r="Q58" s="86"/>
      <c r="R58" s="86"/>
      <c r="S58" s="86"/>
      <c r="T58" s="86"/>
      <c r="U58" s="86"/>
      <c r="V58" s="86"/>
      <c r="W58" s="86"/>
      <c r="X58" s="86"/>
      <c r="Y58" s="86"/>
    </row>
    <row r="59" spans="1:25" ht="12" hidden="1" customHeight="1" x14ac:dyDescent="0.2">
      <c r="A59" s="148" t="str">
        <f t="array" ref="A59">IF(ROW()&lt;=B$3,INDEX(FP!F:F,B$2+ROW()-1)&amp;" - "&amp;INDEX(FP!C:C,B$2+ROW()-1),"")</f>
        <v/>
      </c>
      <c r="B59" s="148"/>
      <c r="C59" s="159" t="str">
        <f t="array" ref="C59">IF(ROW()&lt;=B$3,INDEX(FP!E:E,B$2+ROW()-1),"")</f>
        <v/>
      </c>
      <c r="D59" s="147" t="str">
        <f t="array" ref="D59">IF(ROW()&lt;=B$3,INDEX(FP!F:F,B$2+ROW()-1),"")</f>
        <v/>
      </c>
      <c r="E59" s="147"/>
      <c r="F59" s="147" t="str">
        <f t="array" ref="F59">IF(ROW()&lt;=B$3,INDEX(FP!G:G,B$2+ROW()-1),"")</f>
        <v/>
      </c>
      <c r="G59" s="147"/>
      <c r="H59" s="148" t="str">
        <f t="array" ref="H59">IF(ROW()&lt;=B$3,INDEX(FP!C:C,B$2+ROW()-1),"")</f>
        <v/>
      </c>
      <c r="I59" s="149" t="str">
        <f t="shared" si="3"/>
        <v/>
      </c>
      <c r="J59" s="149" t="str">
        <f t="shared" si="4"/>
        <v/>
      </c>
      <c r="K59" s="150" t="str">
        <f t="shared" si="2"/>
        <v/>
      </c>
      <c r="L59" s="151">
        <v>99</v>
      </c>
      <c r="M59" s="171" t="str">
        <f>$A58</f>
        <v/>
      </c>
      <c r="N59" s="171">
        <v>99</v>
      </c>
      <c r="O59" s="86"/>
      <c r="P59" s="86"/>
      <c r="Q59" s="86"/>
      <c r="R59" s="86"/>
      <c r="S59" s="86"/>
      <c r="T59" s="86"/>
      <c r="U59" s="86"/>
      <c r="V59" s="86"/>
      <c r="W59" s="86"/>
      <c r="X59" s="86"/>
      <c r="Y59" s="86"/>
    </row>
    <row r="60" spans="1:25" ht="12" hidden="1" customHeight="1" x14ac:dyDescent="0.2">
      <c r="A60" s="148" t="str">
        <f t="array" ref="A60">IF(ROW()&lt;=B$3,INDEX(FP!F:F,B$2+ROW()-1)&amp;" - "&amp;INDEX(FP!C:C,B$2+ROW()-1),"")</f>
        <v/>
      </c>
      <c r="B60" s="148"/>
      <c r="C60" s="159" t="str">
        <f t="array" ref="C60">IF(ROW()&lt;=B$3,INDEX(FP!E:E,B$2+ROW()-1),"")</f>
        <v/>
      </c>
      <c r="D60" s="147" t="str">
        <f t="array" ref="D60">IF(ROW()&lt;=B$3,INDEX(FP!F:F,B$2+ROW()-1),"")</f>
        <v/>
      </c>
      <c r="E60" s="147"/>
      <c r="F60" s="147" t="str">
        <f t="array" ref="F60">IF(ROW()&lt;=B$3,INDEX(FP!G:G,B$2+ROW()-1),"")</f>
        <v/>
      </c>
      <c r="G60" s="147"/>
      <c r="H60" s="148" t="str">
        <f t="array" ref="H60">IF(ROW()&lt;=B$3,INDEX(FP!C:C,B$2+ROW()-1),"")</f>
        <v/>
      </c>
      <c r="I60" s="149" t="str">
        <f t="shared" si="3"/>
        <v/>
      </c>
      <c r="J60" s="149" t="str">
        <f t="shared" si="4"/>
        <v/>
      </c>
      <c r="K60" s="150" t="str">
        <f t="shared" si="2"/>
        <v/>
      </c>
      <c r="L60" s="151">
        <v>99</v>
      </c>
      <c r="M60" s="160" t="s">
        <v>374</v>
      </c>
      <c r="N60" s="161" t="s">
        <v>418</v>
      </c>
      <c r="O60" s="86"/>
      <c r="P60" s="86"/>
      <c r="Q60" s="86"/>
      <c r="R60" s="86"/>
      <c r="S60" s="86"/>
      <c r="T60" s="86"/>
      <c r="U60" s="86"/>
      <c r="V60" s="86"/>
      <c r="W60" s="86"/>
      <c r="X60" s="86"/>
      <c r="Y60" s="86"/>
    </row>
    <row r="61" spans="1:25" ht="12" hidden="1" customHeight="1" x14ac:dyDescent="0.2">
      <c r="A61" s="148" t="str">
        <f t="array" ref="A61">IF(ROW()&lt;=B$3,INDEX(FP!F:F,B$2+ROW()-1)&amp;" - "&amp;INDEX(FP!C:C,B$2+ROW()-1),"")</f>
        <v/>
      </c>
      <c r="B61" s="148"/>
      <c r="C61" s="159" t="str">
        <f t="array" ref="C61">IF(ROW()&lt;=B$3,INDEX(FP!E:E,B$2+ROW()-1),"")</f>
        <v/>
      </c>
      <c r="D61" s="147" t="str">
        <f t="array" ref="D61">IF(ROW()&lt;=B$3,INDEX(FP!F:F,B$2+ROW()-1),"")</f>
        <v/>
      </c>
      <c r="E61" s="147"/>
      <c r="F61" s="147" t="str">
        <f t="array" ref="F61">IF(ROW()&lt;=B$3,INDEX(FP!G:G,B$2+ROW()-1),"")</f>
        <v/>
      </c>
      <c r="G61" s="147"/>
      <c r="H61" s="148" t="str">
        <f t="array" ref="H61">IF(ROW()&lt;=B$3,INDEX(FP!C:C,B$2+ROW()-1),"")</f>
        <v/>
      </c>
      <c r="I61" s="149" t="str">
        <f t="shared" si="3"/>
        <v/>
      </c>
      <c r="J61" s="149" t="str">
        <f t="shared" si="4"/>
        <v/>
      </c>
      <c r="K61" s="150" t="str">
        <f t="shared" si="2"/>
        <v/>
      </c>
      <c r="L61" s="151">
        <v>99</v>
      </c>
      <c r="M61" s="163" t="str">
        <f>$A60</f>
        <v/>
      </c>
      <c r="N61" s="164">
        <v>99</v>
      </c>
      <c r="O61" s="86"/>
      <c r="P61" s="86"/>
      <c r="Q61" s="86"/>
      <c r="R61" s="86"/>
      <c r="S61" s="86"/>
      <c r="T61" s="86"/>
      <c r="U61" s="86"/>
      <c r="V61" s="86"/>
      <c r="W61" s="86"/>
      <c r="X61" s="86"/>
      <c r="Y61" s="86"/>
    </row>
    <row r="62" spans="1:25" ht="12" hidden="1" customHeight="1" x14ac:dyDescent="0.2">
      <c r="A62" s="148" t="str">
        <f t="array" ref="A62">IF(ROW()&lt;=B$3,INDEX(FP!F:F,B$2+ROW()-1)&amp;" - "&amp;INDEX(FP!C:C,B$2+ROW()-1),"")</f>
        <v/>
      </c>
      <c r="B62" s="148"/>
      <c r="C62" s="159" t="str">
        <f t="array" ref="C62">IF(ROW()&lt;=B$3,INDEX(FP!E:E,B$2+ROW()-1),"")</f>
        <v/>
      </c>
      <c r="D62" s="147" t="str">
        <f t="array" ref="D62">IF(ROW()&lt;=B$3,INDEX(FP!F:F,B$2+ROW()-1),"")</f>
        <v/>
      </c>
      <c r="E62" s="147"/>
      <c r="F62" s="147" t="str">
        <f t="array" ref="F62">IF(ROW()&lt;=B$3,INDEX(FP!G:G,B$2+ROW()-1),"")</f>
        <v/>
      </c>
      <c r="G62" s="147"/>
      <c r="H62" s="148" t="str">
        <f t="array" ref="H62">IF(ROW()&lt;=B$3,INDEX(FP!C:C,B$2+ROW()-1),"")</f>
        <v/>
      </c>
      <c r="I62" s="149" t="str">
        <f t="shared" si="3"/>
        <v/>
      </c>
      <c r="J62" s="149" t="str">
        <f t="shared" si="4"/>
        <v/>
      </c>
      <c r="K62" s="150" t="str">
        <f t="shared" si="2"/>
        <v/>
      </c>
      <c r="L62" s="151">
        <v>99</v>
      </c>
      <c r="M62" s="169" t="s">
        <v>374</v>
      </c>
      <c r="N62" s="170" t="s">
        <v>418</v>
      </c>
      <c r="O62" s="86"/>
      <c r="P62" s="86"/>
      <c r="Q62" s="86"/>
      <c r="R62" s="86"/>
      <c r="S62" s="86"/>
      <c r="T62" s="86"/>
      <c r="U62" s="86"/>
      <c r="V62" s="86"/>
      <c r="W62" s="86"/>
      <c r="X62" s="86"/>
      <c r="Y62" s="86"/>
    </row>
    <row r="63" spans="1:25" ht="12" hidden="1" customHeight="1" x14ac:dyDescent="0.2">
      <c r="A63" s="148" t="str">
        <f t="array" ref="A63">IF(ROW()&lt;=B$3,INDEX(FP!F:F,B$2+ROW()-1)&amp;" - "&amp;INDEX(FP!C:C,B$2+ROW()-1),"")</f>
        <v/>
      </c>
      <c r="B63" s="148"/>
      <c r="C63" s="159" t="str">
        <f t="array" ref="C63">IF(ROW()&lt;=B$3,INDEX(FP!E:E,B$2+ROW()-1),"")</f>
        <v/>
      </c>
      <c r="D63" s="147" t="str">
        <f t="array" ref="D63">IF(ROW()&lt;=B$3,INDEX(FP!F:F,B$2+ROW()-1),"")</f>
        <v/>
      </c>
      <c r="E63" s="147"/>
      <c r="F63" s="147" t="str">
        <f t="array" ref="F63">IF(ROW()&lt;=B$3,INDEX(FP!G:G,B$2+ROW()-1),"")</f>
        <v/>
      </c>
      <c r="G63" s="147"/>
      <c r="H63" s="148" t="str">
        <f t="array" ref="H63">IF(ROW()&lt;=B$3,INDEX(FP!C:C,B$2+ROW()-1),"")</f>
        <v/>
      </c>
      <c r="I63" s="149" t="str">
        <f t="shared" si="3"/>
        <v/>
      </c>
      <c r="J63" s="149" t="str">
        <f t="shared" si="4"/>
        <v/>
      </c>
      <c r="K63" s="150" t="str">
        <f t="shared" si="2"/>
        <v/>
      </c>
      <c r="L63" s="151">
        <v>99</v>
      </c>
      <c r="M63" s="171" t="str">
        <f>$A62</f>
        <v/>
      </c>
      <c r="N63" s="171">
        <v>99</v>
      </c>
      <c r="O63" s="86"/>
      <c r="P63" s="86"/>
      <c r="Q63" s="86"/>
      <c r="R63" s="86"/>
      <c r="S63" s="86"/>
      <c r="T63" s="86"/>
      <c r="U63" s="86"/>
      <c r="V63" s="86"/>
      <c r="W63" s="86"/>
      <c r="X63" s="86"/>
      <c r="Y63" s="86"/>
    </row>
    <row r="64" spans="1:25" ht="12" hidden="1" customHeight="1" x14ac:dyDescent="0.2">
      <c r="A64" s="148" t="str">
        <f t="array" ref="A64">IF(ROW()&lt;=B$3,INDEX(FP!F:F,B$2+ROW()-1)&amp;" - "&amp;INDEX(FP!C:C,B$2+ROW()-1),"")</f>
        <v/>
      </c>
      <c r="B64" s="148"/>
      <c r="C64" s="159" t="str">
        <f t="array" ref="C64">IF(ROW()&lt;=B$3,INDEX(FP!E:E,B$2+ROW()-1),"")</f>
        <v/>
      </c>
      <c r="D64" s="147" t="str">
        <f t="array" ref="D64">IF(ROW()&lt;=B$3,INDEX(FP!F:F,B$2+ROW()-1),"")</f>
        <v/>
      </c>
      <c r="E64" s="147"/>
      <c r="F64" s="147" t="str">
        <f t="array" ref="F64">IF(ROW()&lt;=B$3,INDEX(FP!G:G,B$2+ROW()-1),"")</f>
        <v/>
      </c>
      <c r="G64" s="147"/>
      <c r="H64" s="148" t="str">
        <f t="array" ref="H64">IF(ROW()&lt;=B$3,INDEX(FP!C:C,B$2+ROW()-1),"")</f>
        <v/>
      </c>
      <c r="I64" s="149" t="str">
        <f t="shared" si="3"/>
        <v/>
      </c>
      <c r="J64" s="149" t="str">
        <f t="shared" si="4"/>
        <v/>
      </c>
      <c r="K64" s="150" t="str">
        <f t="shared" si="2"/>
        <v/>
      </c>
      <c r="L64" s="151">
        <v>99</v>
      </c>
      <c r="M64" s="160" t="s">
        <v>374</v>
      </c>
      <c r="N64" s="161" t="s">
        <v>418</v>
      </c>
      <c r="O64" s="86"/>
      <c r="P64" s="86"/>
      <c r="Q64" s="86"/>
      <c r="R64" s="86"/>
      <c r="S64" s="86"/>
      <c r="T64" s="86"/>
      <c r="U64" s="86"/>
      <c r="V64" s="86"/>
      <c r="W64" s="86"/>
      <c r="X64" s="86"/>
      <c r="Y64" s="86"/>
    </row>
    <row r="65" spans="1:25" ht="12" hidden="1" customHeight="1" x14ac:dyDescent="0.2">
      <c r="A65" s="148" t="str">
        <f t="array" ref="A65">IF(ROW()&lt;=B$3,INDEX(FP!F:F,B$2+ROW()-1)&amp;" - "&amp;INDEX(FP!C:C,B$2+ROW()-1),"")</f>
        <v/>
      </c>
      <c r="B65" s="148"/>
      <c r="C65" s="159" t="str">
        <f t="array" ref="C65">IF(ROW()&lt;=B$3,INDEX(FP!E:E,B$2+ROW()-1),"")</f>
        <v/>
      </c>
      <c r="D65" s="147" t="str">
        <f t="array" ref="D65">IF(ROW()&lt;=B$3,INDEX(FP!F:F,B$2+ROW()-1),"")</f>
        <v/>
      </c>
      <c r="E65" s="147"/>
      <c r="F65" s="147" t="str">
        <f t="array" ref="F65">IF(ROW()&lt;=B$3,INDEX(FP!G:G,B$2+ROW()-1),"")</f>
        <v/>
      </c>
      <c r="G65" s="147"/>
      <c r="H65" s="148" t="str">
        <f t="array" ref="H65">IF(ROW()&lt;=B$3,INDEX(FP!C:C,B$2+ROW()-1),"")</f>
        <v/>
      </c>
      <c r="I65" s="149" t="str">
        <f t="shared" ref="I65:I94" si="5">IF(ROW()&lt;=B$3,SUMIF(A$107:A$10027,A65,I$107:I$10027),"")</f>
        <v/>
      </c>
      <c r="J65" s="149" t="str">
        <f t="shared" ref="J65:J94" si="6">IF(ROW()&lt;=B$3,SUMIFS(I$103:I$50027,A$103:A$50027,K65,J$103:J$50027,L65),"")</f>
        <v/>
      </c>
      <c r="K65" s="150" t="str">
        <f t="shared" si="2"/>
        <v/>
      </c>
      <c r="L65" s="151">
        <v>99</v>
      </c>
      <c r="M65" s="163" t="str">
        <f>$A64</f>
        <v/>
      </c>
      <c r="N65" s="164">
        <v>99</v>
      </c>
      <c r="O65" s="86"/>
      <c r="P65" s="86"/>
      <c r="Q65" s="86"/>
      <c r="R65" s="86"/>
      <c r="S65" s="86"/>
      <c r="T65" s="86"/>
      <c r="U65" s="86"/>
      <c r="V65" s="86"/>
      <c r="W65" s="86"/>
      <c r="X65" s="86"/>
      <c r="Y65" s="86"/>
    </row>
    <row r="66" spans="1:25" ht="12" hidden="1" customHeight="1" x14ac:dyDescent="0.2">
      <c r="A66" s="148" t="str">
        <f t="array" ref="A66">IF(ROW()&lt;=B$3,INDEX(FP!F:F,B$2+ROW()-1)&amp;" - "&amp;INDEX(FP!C:C,B$2+ROW()-1),"")</f>
        <v/>
      </c>
      <c r="B66" s="148"/>
      <c r="C66" s="159" t="str">
        <f t="array" ref="C66">IF(ROW()&lt;=B$3,INDEX(FP!E:E,B$2+ROW()-1),"")</f>
        <v/>
      </c>
      <c r="D66" s="147" t="str">
        <f t="array" ref="D66">IF(ROW()&lt;=B$3,INDEX(FP!F:F,B$2+ROW()-1),"")</f>
        <v/>
      </c>
      <c r="E66" s="147"/>
      <c r="F66" s="147" t="str">
        <f t="array" ref="F66">IF(ROW()&lt;=B$3,INDEX(FP!G:G,B$2+ROW()-1),"")</f>
        <v/>
      </c>
      <c r="G66" s="147"/>
      <c r="H66" s="148" t="str">
        <f t="array" ref="H66">IF(ROW()&lt;=B$3,INDEX(FP!C:C,B$2+ROW()-1),"")</f>
        <v/>
      </c>
      <c r="I66" s="149" t="str">
        <f t="shared" si="5"/>
        <v/>
      </c>
      <c r="J66" s="149" t="str">
        <f t="shared" si="6"/>
        <v/>
      </c>
      <c r="K66" s="150" t="str">
        <f t="shared" si="2"/>
        <v/>
      </c>
      <c r="L66" s="151">
        <v>99</v>
      </c>
      <c r="M66" s="169" t="s">
        <v>374</v>
      </c>
      <c r="N66" s="170" t="s">
        <v>418</v>
      </c>
      <c r="O66" s="86"/>
      <c r="P66" s="86"/>
      <c r="Q66" s="86"/>
      <c r="R66" s="86"/>
      <c r="S66" s="86"/>
      <c r="T66" s="86"/>
      <c r="U66" s="86"/>
      <c r="V66" s="86"/>
      <c r="W66" s="86"/>
      <c r="X66" s="86"/>
      <c r="Y66" s="86"/>
    </row>
    <row r="67" spans="1:25" ht="12" hidden="1" customHeight="1" x14ac:dyDescent="0.2">
      <c r="A67" s="148" t="str">
        <f t="array" ref="A67">IF(ROW()&lt;=B$3,INDEX(FP!F:F,B$2+ROW()-1)&amp;" - "&amp;INDEX(FP!C:C,B$2+ROW()-1),"")</f>
        <v/>
      </c>
      <c r="B67" s="148"/>
      <c r="C67" s="159" t="str">
        <f t="array" ref="C67">IF(ROW()&lt;=B$3,INDEX(FP!E:E,B$2+ROW()-1),"")</f>
        <v/>
      </c>
      <c r="D67" s="147" t="str">
        <f t="array" ref="D67">IF(ROW()&lt;=B$3,INDEX(FP!F:F,B$2+ROW()-1),"")</f>
        <v/>
      </c>
      <c r="E67" s="147"/>
      <c r="F67" s="147" t="str">
        <f t="array" ref="F67">IF(ROW()&lt;=B$3,INDEX(FP!G:G,B$2+ROW()-1),"")</f>
        <v/>
      </c>
      <c r="G67" s="147"/>
      <c r="H67" s="148" t="str">
        <f t="array" ref="H67">IF(ROW()&lt;=B$3,INDEX(FP!C:C,B$2+ROW()-1),"")</f>
        <v/>
      </c>
      <c r="I67" s="149" t="str">
        <f t="shared" si="5"/>
        <v/>
      </c>
      <c r="J67" s="149" t="str">
        <f t="shared" si="6"/>
        <v/>
      </c>
      <c r="K67" s="150" t="str">
        <f t="shared" si="2"/>
        <v/>
      </c>
      <c r="L67" s="151">
        <v>99</v>
      </c>
      <c r="M67" s="171" t="str">
        <f>$A66</f>
        <v/>
      </c>
      <c r="N67" s="171">
        <v>99</v>
      </c>
      <c r="O67" s="86"/>
      <c r="P67" s="86"/>
      <c r="Q67" s="86"/>
      <c r="R67" s="86"/>
      <c r="S67" s="86"/>
      <c r="T67" s="86"/>
      <c r="U67" s="86"/>
      <c r="V67" s="86"/>
      <c r="W67" s="86"/>
      <c r="X67" s="86"/>
      <c r="Y67" s="86"/>
    </row>
    <row r="68" spans="1:25" ht="12" hidden="1" customHeight="1" x14ac:dyDescent="0.2">
      <c r="A68" s="148" t="str">
        <f t="array" ref="A68">IF(ROW()&lt;=B$3,INDEX(FP!F:F,B$2+ROW()-1)&amp;" - "&amp;INDEX(FP!C:C,B$2+ROW()-1),"")</f>
        <v/>
      </c>
      <c r="B68" s="148"/>
      <c r="C68" s="159" t="str">
        <f t="array" ref="C68">IF(ROW()&lt;=B$3,INDEX(FP!E:E,B$2+ROW()-1),"")</f>
        <v/>
      </c>
      <c r="D68" s="147" t="str">
        <f t="array" ref="D68">IF(ROW()&lt;=B$3,INDEX(FP!F:F,B$2+ROW()-1),"")</f>
        <v/>
      </c>
      <c r="E68" s="147"/>
      <c r="F68" s="147" t="str">
        <f t="array" ref="F68">IF(ROW()&lt;=B$3,INDEX(FP!G:G,B$2+ROW()-1),"")</f>
        <v/>
      </c>
      <c r="G68" s="147"/>
      <c r="H68" s="148" t="str">
        <f t="array" ref="H68">IF(ROW()&lt;=B$3,INDEX(FP!C:C,B$2+ROW()-1),"")</f>
        <v/>
      </c>
      <c r="I68" s="149" t="str">
        <f t="shared" si="5"/>
        <v/>
      </c>
      <c r="J68" s="149" t="str">
        <f t="shared" si="6"/>
        <v/>
      </c>
      <c r="K68" s="150" t="str">
        <f t="shared" si="2"/>
        <v/>
      </c>
      <c r="L68" s="151">
        <v>99</v>
      </c>
      <c r="M68" s="160" t="s">
        <v>374</v>
      </c>
      <c r="N68" s="161" t="s">
        <v>418</v>
      </c>
      <c r="O68" s="86"/>
      <c r="P68" s="86"/>
      <c r="Q68" s="86"/>
      <c r="R68" s="86"/>
      <c r="S68" s="86"/>
      <c r="T68" s="86"/>
      <c r="U68" s="86"/>
      <c r="V68" s="86"/>
      <c r="W68" s="86"/>
      <c r="X68" s="86"/>
      <c r="Y68" s="86"/>
    </row>
    <row r="69" spans="1:25" ht="12" hidden="1" customHeight="1" x14ac:dyDescent="0.2">
      <c r="A69" s="148" t="str">
        <f t="array" ref="A69">IF(ROW()&lt;=B$3,INDEX(FP!F:F,B$2+ROW()-1)&amp;" - "&amp;INDEX(FP!C:C,B$2+ROW()-1),"")</f>
        <v/>
      </c>
      <c r="B69" s="148"/>
      <c r="C69" s="159" t="str">
        <f t="array" ref="C69">IF(ROW()&lt;=B$3,INDEX(FP!E:E,B$2+ROW()-1),"")</f>
        <v/>
      </c>
      <c r="D69" s="147" t="str">
        <f t="array" ref="D69">IF(ROW()&lt;=B$3,INDEX(FP!F:F,B$2+ROW()-1),"")</f>
        <v/>
      </c>
      <c r="E69" s="147"/>
      <c r="F69" s="147" t="str">
        <f t="array" ref="F69">IF(ROW()&lt;=B$3,INDEX(FP!G:G,B$2+ROW()-1),"")</f>
        <v/>
      </c>
      <c r="G69" s="147"/>
      <c r="H69" s="148" t="str">
        <f t="array" ref="H69">IF(ROW()&lt;=B$3,INDEX(FP!C:C,B$2+ROW()-1),"")</f>
        <v/>
      </c>
      <c r="I69" s="149" t="str">
        <f t="shared" si="5"/>
        <v/>
      </c>
      <c r="J69" s="149" t="str">
        <f t="shared" si="6"/>
        <v/>
      </c>
      <c r="K69" s="150" t="str">
        <f t="shared" si="2"/>
        <v/>
      </c>
      <c r="L69" s="151">
        <v>99</v>
      </c>
      <c r="M69" s="163" t="str">
        <f>$A68</f>
        <v/>
      </c>
      <c r="N69" s="164">
        <v>99</v>
      </c>
      <c r="O69" s="86"/>
      <c r="P69" s="86"/>
      <c r="Q69" s="86"/>
      <c r="R69" s="86"/>
      <c r="S69" s="86"/>
      <c r="T69" s="86"/>
      <c r="U69" s="86"/>
      <c r="V69" s="86"/>
      <c r="W69" s="86"/>
      <c r="X69" s="86"/>
      <c r="Y69" s="86"/>
    </row>
    <row r="70" spans="1:25" ht="12" hidden="1" customHeight="1" x14ac:dyDescent="0.2">
      <c r="A70" s="148" t="str">
        <f t="array" ref="A70">IF(ROW()&lt;=B$3,INDEX(FP!F:F,B$2+ROW()-1)&amp;" - "&amp;INDEX(FP!C:C,B$2+ROW()-1),"")</f>
        <v/>
      </c>
      <c r="B70" s="148"/>
      <c r="C70" s="159" t="str">
        <f t="array" ref="C70">IF(ROW()&lt;=B$3,INDEX(FP!E:E,B$2+ROW()-1),"")</f>
        <v/>
      </c>
      <c r="D70" s="147" t="str">
        <f t="array" ref="D70">IF(ROW()&lt;=B$3,INDEX(FP!F:F,B$2+ROW()-1),"")</f>
        <v/>
      </c>
      <c r="E70" s="147"/>
      <c r="F70" s="147" t="str">
        <f t="array" ref="F70">IF(ROW()&lt;=B$3,INDEX(FP!G:G,B$2+ROW()-1),"")</f>
        <v/>
      </c>
      <c r="G70" s="147"/>
      <c r="H70" s="148" t="str">
        <f t="array" ref="H70">IF(ROW()&lt;=B$3,INDEX(FP!C:C,B$2+ROW()-1),"")</f>
        <v/>
      </c>
      <c r="I70" s="149" t="str">
        <f t="shared" si="5"/>
        <v/>
      </c>
      <c r="J70" s="149" t="str">
        <f t="shared" si="6"/>
        <v/>
      </c>
      <c r="K70" s="150" t="str">
        <f t="shared" si="2"/>
        <v/>
      </c>
      <c r="L70" s="151">
        <v>99</v>
      </c>
      <c r="M70" s="169" t="s">
        <v>374</v>
      </c>
      <c r="N70" s="170" t="s">
        <v>418</v>
      </c>
      <c r="O70" s="86"/>
      <c r="P70" s="86"/>
      <c r="Q70" s="86"/>
      <c r="R70" s="86"/>
      <c r="S70" s="86"/>
      <c r="T70" s="86"/>
      <c r="U70" s="86"/>
      <c r="V70" s="86"/>
      <c r="W70" s="86"/>
      <c r="X70" s="86"/>
      <c r="Y70" s="86"/>
    </row>
    <row r="71" spans="1:25" ht="12" hidden="1" customHeight="1" x14ac:dyDescent="0.2">
      <c r="A71" s="148" t="str">
        <f t="array" ref="A71">IF(ROW()&lt;=B$3,INDEX(FP!F:F,B$2+ROW()-1)&amp;" - "&amp;INDEX(FP!C:C,B$2+ROW()-1),"")</f>
        <v/>
      </c>
      <c r="B71" s="148"/>
      <c r="C71" s="159" t="str">
        <f t="array" ref="C71">IF(ROW()&lt;=B$3,INDEX(FP!E:E,B$2+ROW()-1),"")</f>
        <v/>
      </c>
      <c r="D71" s="147" t="str">
        <f t="array" ref="D71">IF(ROW()&lt;=B$3,INDEX(FP!F:F,B$2+ROW()-1),"")</f>
        <v/>
      </c>
      <c r="E71" s="147"/>
      <c r="F71" s="147" t="str">
        <f t="array" ref="F71">IF(ROW()&lt;=B$3,INDEX(FP!G:G,B$2+ROW()-1),"")</f>
        <v/>
      </c>
      <c r="G71" s="147"/>
      <c r="H71" s="148" t="str">
        <f t="array" ref="H71">IF(ROW()&lt;=B$3,INDEX(FP!C:C,B$2+ROW()-1),"")</f>
        <v/>
      </c>
      <c r="I71" s="149" t="str">
        <f t="shared" si="5"/>
        <v/>
      </c>
      <c r="J71" s="149" t="str">
        <f t="shared" si="6"/>
        <v/>
      </c>
      <c r="K71" s="150" t="str">
        <f t="shared" si="2"/>
        <v/>
      </c>
      <c r="L71" s="151">
        <v>99</v>
      </c>
      <c r="M71" s="171" t="str">
        <f>$A70</f>
        <v/>
      </c>
      <c r="N71" s="171">
        <v>99</v>
      </c>
      <c r="O71" s="86"/>
      <c r="P71" s="86"/>
      <c r="Q71" s="86"/>
      <c r="R71" s="86"/>
      <c r="S71" s="86"/>
      <c r="T71" s="86"/>
      <c r="U71" s="86"/>
      <c r="V71" s="86"/>
      <c r="W71" s="86"/>
      <c r="X71" s="86"/>
      <c r="Y71" s="86"/>
    </row>
    <row r="72" spans="1:25" ht="12" hidden="1" customHeight="1" x14ac:dyDescent="0.2">
      <c r="A72" s="148" t="str">
        <f t="array" ref="A72">IF(ROW()&lt;=B$3,INDEX(FP!F:F,B$2+ROW()-1)&amp;" - "&amp;INDEX(FP!C:C,B$2+ROW()-1),"")</f>
        <v/>
      </c>
      <c r="B72" s="148"/>
      <c r="C72" s="159" t="str">
        <f t="array" ref="C72">IF(ROW()&lt;=B$3,INDEX(FP!E:E,B$2+ROW()-1),"")</f>
        <v/>
      </c>
      <c r="D72" s="147" t="str">
        <f t="array" ref="D72">IF(ROW()&lt;=B$3,INDEX(FP!F:F,B$2+ROW()-1),"")</f>
        <v/>
      </c>
      <c r="E72" s="147"/>
      <c r="F72" s="147" t="str">
        <f t="array" ref="F72">IF(ROW()&lt;=B$3,INDEX(FP!G:G,B$2+ROW()-1),"")</f>
        <v/>
      </c>
      <c r="G72" s="147"/>
      <c r="H72" s="148" t="str">
        <f t="array" ref="H72">IF(ROW()&lt;=B$3,INDEX(FP!C:C,B$2+ROW()-1),"")</f>
        <v/>
      </c>
      <c r="I72" s="149" t="str">
        <f t="shared" si="5"/>
        <v/>
      </c>
      <c r="J72" s="149" t="str">
        <f t="shared" si="6"/>
        <v/>
      </c>
      <c r="K72" s="150" t="str">
        <f t="shared" si="2"/>
        <v/>
      </c>
      <c r="L72" s="151">
        <v>99</v>
      </c>
      <c r="M72" s="160" t="s">
        <v>374</v>
      </c>
      <c r="N72" s="161" t="s">
        <v>418</v>
      </c>
      <c r="O72" s="86"/>
      <c r="P72" s="86"/>
      <c r="Q72" s="86"/>
      <c r="R72" s="86"/>
      <c r="S72" s="86"/>
      <c r="T72" s="86"/>
      <c r="U72" s="86"/>
      <c r="V72" s="86"/>
      <c r="W72" s="86"/>
      <c r="X72" s="86"/>
      <c r="Y72" s="86"/>
    </row>
    <row r="73" spans="1:25" ht="12" hidden="1" customHeight="1" x14ac:dyDescent="0.2">
      <c r="A73" s="148" t="str">
        <f t="array" ref="A73">IF(ROW()&lt;=B$3,INDEX(FP!F:F,B$2+ROW()-1)&amp;" - "&amp;INDEX(FP!C:C,B$2+ROW()-1),"")</f>
        <v/>
      </c>
      <c r="B73" s="148"/>
      <c r="C73" s="159" t="str">
        <f t="array" ref="C73">IF(ROW()&lt;=B$3,INDEX(FP!E:E,B$2+ROW()-1),"")</f>
        <v/>
      </c>
      <c r="D73" s="147" t="str">
        <f t="array" ref="D73">IF(ROW()&lt;=B$3,INDEX(FP!F:F,B$2+ROW()-1),"")</f>
        <v/>
      </c>
      <c r="E73" s="147"/>
      <c r="F73" s="147" t="str">
        <f t="array" ref="F73">IF(ROW()&lt;=B$3,INDEX(FP!G:G,B$2+ROW()-1),"")</f>
        <v/>
      </c>
      <c r="G73" s="147"/>
      <c r="H73" s="148" t="str">
        <f t="array" ref="H73">IF(ROW()&lt;=B$3,INDEX(FP!C:C,B$2+ROW()-1),"")</f>
        <v/>
      </c>
      <c r="I73" s="149" t="str">
        <f t="shared" si="5"/>
        <v/>
      </c>
      <c r="J73" s="149" t="str">
        <f t="shared" si="6"/>
        <v/>
      </c>
      <c r="K73" s="150" t="str">
        <f t="shared" si="2"/>
        <v/>
      </c>
      <c r="L73" s="151">
        <v>99</v>
      </c>
      <c r="M73" s="163" t="str">
        <f>$A72</f>
        <v/>
      </c>
      <c r="N73" s="164">
        <v>99</v>
      </c>
      <c r="O73" s="86"/>
      <c r="P73" s="86"/>
      <c r="Q73" s="86"/>
      <c r="R73" s="86"/>
      <c r="S73" s="86"/>
      <c r="T73" s="86"/>
      <c r="U73" s="86"/>
      <c r="V73" s="86"/>
      <c r="W73" s="86"/>
      <c r="X73" s="86"/>
      <c r="Y73" s="86"/>
    </row>
    <row r="74" spans="1:25" ht="12" hidden="1" customHeight="1" x14ac:dyDescent="0.2">
      <c r="A74" s="148" t="str">
        <f t="array" ref="A74">IF(ROW()&lt;=B$3,INDEX(FP!F:F,B$2+ROW()-1)&amp;" - "&amp;INDEX(FP!C:C,B$2+ROW()-1),"")</f>
        <v/>
      </c>
      <c r="B74" s="148"/>
      <c r="C74" s="159" t="str">
        <f t="array" ref="C74">IF(ROW()&lt;=B$3,INDEX(FP!E:E,B$2+ROW()-1),"")</f>
        <v/>
      </c>
      <c r="D74" s="147" t="str">
        <f t="array" ref="D74">IF(ROW()&lt;=B$3,INDEX(FP!F:F,B$2+ROW()-1),"")</f>
        <v/>
      </c>
      <c r="E74" s="147"/>
      <c r="F74" s="147" t="str">
        <f t="array" ref="F74">IF(ROW()&lt;=B$3,INDEX(FP!G:G,B$2+ROW()-1),"")</f>
        <v/>
      </c>
      <c r="G74" s="147"/>
      <c r="H74" s="148" t="str">
        <f t="array" ref="H74">IF(ROW()&lt;=B$3,INDEX(FP!C:C,B$2+ROW()-1),"")</f>
        <v/>
      </c>
      <c r="I74" s="149" t="str">
        <f t="shared" si="5"/>
        <v/>
      </c>
      <c r="J74" s="149" t="str">
        <f t="shared" si="6"/>
        <v/>
      </c>
      <c r="K74" s="150" t="str">
        <f t="shared" si="2"/>
        <v/>
      </c>
      <c r="L74" s="151">
        <v>99</v>
      </c>
      <c r="M74" s="169" t="s">
        <v>374</v>
      </c>
      <c r="N74" s="170" t="s">
        <v>418</v>
      </c>
      <c r="O74" s="86"/>
      <c r="P74" s="86"/>
      <c r="Q74" s="86"/>
      <c r="R74" s="86"/>
      <c r="S74" s="86"/>
      <c r="T74" s="86"/>
      <c r="U74" s="86"/>
      <c r="V74" s="86"/>
      <c r="W74" s="86"/>
      <c r="X74" s="86"/>
      <c r="Y74" s="86"/>
    </row>
    <row r="75" spans="1:25" ht="12" hidden="1" customHeight="1" x14ac:dyDescent="0.2">
      <c r="A75" s="148" t="str">
        <f t="array" ref="A75">IF(ROW()&lt;=B$3,INDEX(FP!F:F,B$2+ROW()-1)&amp;" - "&amp;INDEX(FP!C:C,B$2+ROW()-1),"")</f>
        <v/>
      </c>
      <c r="B75" s="148"/>
      <c r="C75" s="159" t="str">
        <f t="array" ref="C75">IF(ROW()&lt;=B$3,INDEX(FP!E:E,B$2+ROW()-1),"")</f>
        <v/>
      </c>
      <c r="D75" s="147" t="str">
        <f t="array" ref="D75">IF(ROW()&lt;=B$3,INDEX(FP!F:F,B$2+ROW()-1),"")</f>
        <v/>
      </c>
      <c r="E75" s="147"/>
      <c r="F75" s="147" t="str">
        <f t="array" ref="F75">IF(ROW()&lt;=B$3,INDEX(FP!G:G,B$2+ROW()-1),"")</f>
        <v/>
      </c>
      <c r="G75" s="147"/>
      <c r="H75" s="148" t="str">
        <f t="array" ref="H75">IF(ROW()&lt;=B$3,INDEX(FP!C:C,B$2+ROW()-1),"")</f>
        <v/>
      </c>
      <c r="I75" s="149" t="str">
        <f t="shared" si="5"/>
        <v/>
      </c>
      <c r="J75" s="149" t="str">
        <f t="shared" si="6"/>
        <v/>
      </c>
      <c r="K75" s="150" t="str">
        <f t="shared" si="2"/>
        <v/>
      </c>
      <c r="L75" s="151">
        <v>99</v>
      </c>
      <c r="M75" s="171" t="str">
        <f>$A74</f>
        <v/>
      </c>
      <c r="N75" s="171">
        <v>99</v>
      </c>
      <c r="O75" s="86"/>
      <c r="P75" s="86"/>
      <c r="Q75" s="86"/>
      <c r="R75" s="86"/>
      <c r="S75" s="86"/>
      <c r="T75" s="86"/>
      <c r="U75" s="86"/>
      <c r="V75" s="86"/>
      <c r="W75" s="86"/>
      <c r="X75" s="86"/>
      <c r="Y75" s="86"/>
    </row>
    <row r="76" spans="1:25" ht="12" hidden="1" customHeight="1" x14ac:dyDescent="0.2">
      <c r="A76" s="148" t="str">
        <f t="array" ref="A76">IF(ROW()&lt;=B$3,INDEX(FP!F:F,B$2+ROW()-1)&amp;" - "&amp;INDEX(FP!C:C,B$2+ROW()-1),"")</f>
        <v/>
      </c>
      <c r="B76" s="148"/>
      <c r="C76" s="159" t="str">
        <f t="array" ref="C76">IF(ROW()&lt;=B$3,INDEX(FP!E:E,B$2+ROW()-1),"")</f>
        <v/>
      </c>
      <c r="D76" s="147" t="str">
        <f t="array" ref="D76">IF(ROW()&lt;=B$3,INDEX(FP!F:F,B$2+ROW()-1),"")</f>
        <v/>
      </c>
      <c r="E76" s="147"/>
      <c r="F76" s="147" t="str">
        <f t="array" ref="F76">IF(ROW()&lt;=B$3,INDEX(FP!G:G,B$2+ROW()-1),"")</f>
        <v/>
      </c>
      <c r="G76" s="147"/>
      <c r="H76" s="148" t="str">
        <f t="array" ref="H76">IF(ROW()&lt;=B$3,INDEX(FP!C:C,B$2+ROW()-1),"")</f>
        <v/>
      </c>
      <c r="I76" s="149" t="str">
        <f t="shared" si="5"/>
        <v/>
      </c>
      <c r="J76" s="149" t="str">
        <f t="shared" si="6"/>
        <v/>
      </c>
      <c r="K76" s="150" t="str">
        <f t="shared" si="2"/>
        <v/>
      </c>
      <c r="L76" s="151">
        <v>99</v>
      </c>
      <c r="M76" s="160" t="s">
        <v>374</v>
      </c>
      <c r="N76" s="161" t="s">
        <v>418</v>
      </c>
      <c r="O76" s="86"/>
      <c r="P76" s="86"/>
      <c r="Q76" s="86"/>
      <c r="R76" s="86"/>
      <c r="S76" s="86"/>
      <c r="T76" s="86"/>
      <c r="U76" s="86"/>
      <c r="V76" s="86"/>
      <c r="W76" s="86"/>
      <c r="X76" s="86"/>
      <c r="Y76" s="86"/>
    </row>
    <row r="77" spans="1:25" ht="12" hidden="1" customHeight="1" x14ac:dyDescent="0.2">
      <c r="A77" s="148" t="str">
        <f t="array" ref="A77">IF(ROW()&lt;=B$3,INDEX(FP!F:F,B$2+ROW()-1)&amp;" - "&amp;INDEX(FP!C:C,B$2+ROW()-1),"")</f>
        <v/>
      </c>
      <c r="B77" s="148"/>
      <c r="C77" s="159" t="str">
        <f t="array" ref="C77">IF(ROW()&lt;=B$3,INDEX(FP!E:E,B$2+ROW()-1),"")</f>
        <v/>
      </c>
      <c r="D77" s="147" t="str">
        <f t="array" ref="D77">IF(ROW()&lt;=B$3,INDEX(FP!F:F,B$2+ROW()-1),"")</f>
        <v/>
      </c>
      <c r="E77" s="147"/>
      <c r="F77" s="147" t="str">
        <f t="array" ref="F77">IF(ROW()&lt;=B$3,INDEX(FP!G:G,B$2+ROW()-1),"")</f>
        <v/>
      </c>
      <c r="G77" s="147"/>
      <c r="H77" s="148" t="str">
        <f t="array" ref="H77">IF(ROW()&lt;=B$3,INDEX(FP!C:C,B$2+ROW()-1),"")</f>
        <v/>
      </c>
      <c r="I77" s="149" t="str">
        <f t="shared" si="5"/>
        <v/>
      </c>
      <c r="J77" s="149" t="str">
        <f t="shared" si="6"/>
        <v/>
      </c>
      <c r="K77" s="150" t="str">
        <f t="shared" si="2"/>
        <v/>
      </c>
      <c r="L77" s="151">
        <v>99</v>
      </c>
      <c r="M77" s="163" t="str">
        <f>$A76</f>
        <v/>
      </c>
      <c r="N77" s="164">
        <v>99</v>
      </c>
      <c r="O77" s="86"/>
      <c r="P77" s="86"/>
      <c r="Q77" s="86"/>
      <c r="R77" s="86"/>
      <c r="S77" s="86"/>
      <c r="T77" s="86"/>
      <c r="U77" s="86"/>
      <c r="V77" s="86"/>
      <c r="W77" s="86"/>
      <c r="X77" s="86"/>
      <c r="Y77" s="86"/>
    </row>
    <row r="78" spans="1:25" ht="12" hidden="1" customHeight="1" x14ac:dyDescent="0.2">
      <c r="A78" s="148" t="str">
        <f t="array" ref="A78">IF(ROW()&lt;=B$3,INDEX(FP!F:F,B$2+ROW()-1)&amp;" - "&amp;INDEX(FP!C:C,B$2+ROW()-1),"")</f>
        <v/>
      </c>
      <c r="B78" s="148"/>
      <c r="C78" s="159" t="str">
        <f t="array" ref="C78">IF(ROW()&lt;=B$3,INDEX(FP!E:E,B$2+ROW()-1),"")</f>
        <v/>
      </c>
      <c r="D78" s="147" t="str">
        <f t="array" ref="D78">IF(ROW()&lt;=B$3,INDEX(FP!F:F,B$2+ROW()-1),"")</f>
        <v/>
      </c>
      <c r="E78" s="147"/>
      <c r="F78" s="147" t="str">
        <f t="array" ref="F78">IF(ROW()&lt;=B$3,INDEX(FP!G:G,B$2+ROW()-1),"")</f>
        <v/>
      </c>
      <c r="G78" s="147"/>
      <c r="H78" s="148" t="str">
        <f t="array" ref="H78">IF(ROW()&lt;=B$3,INDEX(FP!C:C,B$2+ROW()-1),"")</f>
        <v/>
      </c>
      <c r="I78" s="149" t="str">
        <f t="shared" si="5"/>
        <v/>
      </c>
      <c r="J78" s="149" t="str">
        <f t="shared" si="6"/>
        <v/>
      </c>
      <c r="K78" s="150" t="str">
        <f t="shared" si="2"/>
        <v/>
      </c>
      <c r="L78" s="151">
        <v>99</v>
      </c>
      <c r="M78" s="169" t="s">
        <v>374</v>
      </c>
      <c r="N78" s="170" t="s">
        <v>418</v>
      </c>
      <c r="O78" s="86"/>
      <c r="P78" s="86"/>
      <c r="Q78" s="86"/>
      <c r="R78" s="86"/>
      <c r="S78" s="86"/>
      <c r="T78" s="86"/>
      <c r="U78" s="86"/>
      <c r="V78" s="86"/>
      <c r="W78" s="86"/>
      <c r="X78" s="86"/>
      <c r="Y78" s="86"/>
    </row>
    <row r="79" spans="1:25" ht="12" hidden="1" customHeight="1" x14ac:dyDescent="0.2">
      <c r="A79" s="148" t="str">
        <f t="array" ref="A79">IF(ROW()&lt;=B$3,INDEX(FP!F:F,B$2+ROW()-1)&amp;" - "&amp;INDEX(FP!C:C,B$2+ROW()-1),"")</f>
        <v/>
      </c>
      <c r="B79" s="148"/>
      <c r="C79" s="159" t="str">
        <f t="array" ref="C79">IF(ROW()&lt;=B$3,INDEX(FP!E:E,B$2+ROW()-1),"")</f>
        <v/>
      </c>
      <c r="D79" s="147" t="str">
        <f t="array" ref="D79">IF(ROW()&lt;=B$3,INDEX(FP!F:F,B$2+ROW()-1),"")</f>
        <v/>
      </c>
      <c r="E79" s="147"/>
      <c r="F79" s="147" t="str">
        <f t="array" ref="F79">IF(ROW()&lt;=B$3,INDEX(FP!G:G,B$2+ROW()-1),"")</f>
        <v/>
      </c>
      <c r="G79" s="147"/>
      <c r="H79" s="148" t="str">
        <f t="array" ref="H79">IF(ROW()&lt;=B$3,INDEX(FP!C:C,B$2+ROW()-1),"")</f>
        <v/>
      </c>
      <c r="I79" s="149" t="str">
        <f t="shared" si="5"/>
        <v/>
      </c>
      <c r="J79" s="149" t="str">
        <f t="shared" si="6"/>
        <v/>
      </c>
      <c r="K79" s="150" t="str">
        <f t="shared" si="2"/>
        <v/>
      </c>
      <c r="L79" s="151">
        <v>99</v>
      </c>
      <c r="M79" s="171" t="str">
        <f>$A78</f>
        <v/>
      </c>
      <c r="N79" s="171">
        <v>99</v>
      </c>
      <c r="O79" s="86"/>
      <c r="P79" s="86"/>
      <c r="Q79" s="86"/>
      <c r="R79" s="86"/>
      <c r="S79" s="86"/>
      <c r="T79" s="86"/>
      <c r="U79" s="86"/>
      <c r="V79" s="86"/>
      <c r="W79" s="86"/>
      <c r="X79" s="86"/>
      <c r="Y79" s="86"/>
    </row>
    <row r="80" spans="1:25" ht="12" hidden="1" customHeight="1" x14ac:dyDescent="0.2">
      <c r="A80" s="148" t="str">
        <f t="array" ref="A80">IF(ROW()&lt;=B$3,INDEX(FP!F:F,B$2+ROW()-1)&amp;" - "&amp;INDEX(FP!C:C,B$2+ROW()-1),"")</f>
        <v/>
      </c>
      <c r="B80" s="148"/>
      <c r="C80" s="159" t="str">
        <f t="array" ref="C80">IF(ROW()&lt;=B$3,INDEX(FP!E:E,B$2+ROW()-1),"")</f>
        <v/>
      </c>
      <c r="D80" s="147" t="str">
        <f t="array" ref="D80">IF(ROW()&lt;=B$3,INDEX(FP!F:F,B$2+ROW()-1),"")</f>
        <v/>
      </c>
      <c r="E80" s="147"/>
      <c r="F80" s="147" t="str">
        <f t="array" ref="F80">IF(ROW()&lt;=B$3,INDEX(FP!G:G,B$2+ROW()-1),"")</f>
        <v/>
      </c>
      <c r="G80" s="147"/>
      <c r="H80" s="148" t="str">
        <f t="array" ref="H80">IF(ROW()&lt;=B$3,INDEX(FP!C:C,B$2+ROW()-1),"")</f>
        <v/>
      </c>
      <c r="I80" s="149" t="str">
        <f t="shared" si="5"/>
        <v/>
      </c>
      <c r="J80" s="149" t="str">
        <f t="shared" si="6"/>
        <v/>
      </c>
      <c r="K80" s="150" t="str">
        <f t="shared" si="2"/>
        <v/>
      </c>
      <c r="L80" s="151">
        <v>99</v>
      </c>
      <c r="M80" s="160" t="s">
        <v>374</v>
      </c>
      <c r="N80" s="161" t="s">
        <v>418</v>
      </c>
      <c r="O80" s="86"/>
      <c r="P80" s="86"/>
      <c r="Q80" s="86"/>
      <c r="R80" s="86"/>
      <c r="S80" s="86"/>
      <c r="T80" s="86"/>
      <c r="U80" s="86"/>
      <c r="V80" s="86"/>
      <c r="W80" s="86"/>
      <c r="X80" s="86"/>
      <c r="Y80" s="86"/>
    </row>
    <row r="81" spans="1:25" ht="12" hidden="1" customHeight="1" x14ac:dyDescent="0.2">
      <c r="A81" s="148" t="str">
        <f t="array" ref="A81">IF(ROW()&lt;=B$3,INDEX(FP!F:F,B$2+ROW()-1)&amp;" - "&amp;INDEX(FP!C:C,B$2+ROW()-1),"")</f>
        <v/>
      </c>
      <c r="B81" s="148"/>
      <c r="C81" s="159" t="str">
        <f t="array" ref="C81">IF(ROW()&lt;=B$3,INDEX(FP!E:E,B$2+ROW()-1),"")</f>
        <v/>
      </c>
      <c r="D81" s="147" t="str">
        <f t="array" ref="D81">IF(ROW()&lt;=B$3,INDEX(FP!F:F,B$2+ROW()-1),"")</f>
        <v/>
      </c>
      <c r="E81" s="147"/>
      <c r="F81" s="147" t="str">
        <f t="array" ref="F81">IF(ROW()&lt;=B$3,INDEX(FP!G:G,B$2+ROW()-1),"")</f>
        <v/>
      </c>
      <c r="G81" s="147"/>
      <c r="H81" s="148" t="str">
        <f t="array" ref="H81">IF(ROW()&lt;=B$3,INDEX(FP!C:C,B$2+ROW()-1),"")</f>
        <v/>
      </c>
      <c r="I81" s="149" t="str">
        <f t="shared" si="5"/>
        <v/>
      </c>
      <c r="J81" s="149" t="str">
        <f t="shared" si="6"/>
        <v/>
      </c>
      <c r="K81" s="150" t="str">
        <f t="shared" si="2"/>
        <v/>
      </c>
      <c r="L81" s="151">
        <v>99</v>
      </c>
      <c r="M81" s="163" t="str">
        <f>$A80</f>
        <v/>
      </c>
      <c r="N81" s="164">
        <v>99</v>
      </c>
      <c r="O81" s="86"/>
      <c r="P81" s="86"/>
      <c r="Q81" s="86"/>
      <c r="R81" s="86"/>
      <c r="S81" s="86"/>
      <c r="T81" s="86"/>
      <c r="U81" s="86"/>
      <c r="V81" s="86"/>
      <c r="W81" s="86"/>
      <c r="X81" s="86"/>
      <c r="Y81" s="86"/>
    </row>
    <row r="82" spans="1:25" ht="12" hidden="1" customHeight="1" x14ac:dyDescent="0.2">
      <c r="A82" s="148" t="str">
        <f t="array" ref="A82">IF(ROW()&lt;=B$3,INDEX(FP!F:F,B$2+ROW()-1)&amp;" - "&amp;INDEX(FP!C:C,B$2+ROW()-1),"")</f>
        <v/>
      </c>
      <c r="B82" s="148"/>
      <c r="C82" s="159" t="str">
        <f t="array" ref="C82">IF(ROW()&lt;=B$3,INDEX(FP!E:E,B$2+ROW()-1),"")</f>
        <v/>
      </c>
      <c r="D82" s="147" t="str">
        <f t="array" ref="D82">IF(ROW()&lt;=B$3,INDEX(FP!F:F,B$2+ROW()-1),"")</f>
        <v/>
      </c>
      <c r="E82" s="147"/>
      <c r="F82" s="147" t="str">
        <f t="array" ref="F82">IF(ROW()&lt;=B$3,INDEX(FP!G:G,B$2+ROW()-1),"")</f>
        <v/>
      </c>
      <c r="G82" s="147"/>
      <c r="H82" s="148" t="str">
        <f t="array" ref="H82">IF(ROW()&lt;=B$3,INDEX(FP!C:C,B$2+ROW()-1),"")</f>
        <v/>
      </c>
      <c r="I82" s="149" t="str">
        <f t="shared" si="5"/>
        <v/>
      </c>
      <c r="J82" s="149" t="str">
        <f t="shared" si="6"/>
        <v/>
      </c>
      <c r="K82" s="150" t="str">
        <f t="shared" si="2"/>
        <v/>
      </c>
      <c r="L82" s="151">
        <v>99</v>
      </c>
      <c r="M82" s="169" t="s">
        <v>374</v>
      </c>
      <c r="N82" s="170" t="s">
        <v>418</v>
      </c>
      <c r="O82" s="86"/>
      <c r="P82" s="86"/>
      <c r="Q82" s="86"/>
      <c r="R82" s="86"/>
      <c r="S82" s="86"/>
      <c r="T82" s="86"/>
      <c r="U82" s="86"/>
      <c r="V82" s="86"/>
      <c r="W82" s="86"/>
      <c r="X82" s="86"/>
      <c r="Y82" s="86"/>
    </row>
    <row r="83" spans="1:25" ht="12" hidden="1" customHeight="1" x14ac:dyDescent="0.2">
      <c r="A83" s="148" t="str">
        <f t="array" ref="A83">IF(ROW()&lt;=B$3,INDEX(FP!F:F,B$2+ROW()-1)&amp;" - "&amp;INDEX(FP!C:C,B$2+ROW()-1),"")</f>
        <v/>
      </c>
      <c r="B83" s="148"/>
      <c r="C83" s="159" t="str">
        <f t="array" ref="C83">IF(ROW()&lt;=B$3,INDEX(FP!E:E,B$2+ROW()-1),"")</f>
        <v/>
      </c>
      <c r="D83" s="147" t="str">
        <f t="array" ref="D83">IF(ROW()&lt;=B$3,INDEX(FP!F:F,B$2+ROW()-1),"")</f>
        <v/>
      </c>
      <c r="E83" s="147"/>
      <c r="F83" s="147" t="str">
        <f t="array" ref="F83">IF(ROW()&lt;=B$3,INDEX(FP!G:G,B$2+ROW()-1),"")</f>
        <v/>
      </c>
      <c r="G83" s="147"/>
      <c r="H83" s="148" t="str">
        <f t="array" ref="H83">IF(ROW()&lt;=B$3,INDEX(FP!C:C,B$2+ROW()-1),"")</f>
        <v/>
      </c>
      <c r="I83" s="149" t="str">
        <f t="shared" si="5"/>
        <v/>
      </c>
      <c r="J83" s="149" t="str">
        <f t="shared" si="6"/>
        <v/>
      </c>
      <c r="K83" s="150" t="str">
        <f t="shared" si="2"/>
        <v/>
      </c>
      <c r="L83" s="151">
        <v>99</v>
      </c>
      <c r="M83" s="171" t="str">
        <f>$A82</f>
        <v/>
      </c>
      <c r="N83" s="171">
        <v>99</v>
      </c>
      <c r="O83" s="86"/>
      <c r="P83" s="86"/>
      <c r="Q83" s="86"/>
      <c r="R83" s="86"/>
      <c r="S83" s="86"/>
      <c r="T83" s="86"/>
      <c r="U83" s="86"/>
      <c r="V83" s="86"/>
      <c r="W83" s="86"/>
      <c r="X83" s="86"/>
      <c r="Y83" s="86"/>
    </row>
    <row r="84" spans="1:25" ht="12" hidden="1" customHeight="1" x14ac:dyDescent="0.2">
      <c r="A84" s="148" t="str">
        <f t="array" ref="A84">IF(ROW()&lt;=B$3,INDEX(FP!F:F,B$2+ROW()-1)&amp;" - "&amp;INDEX(FP!C:C,B$2+ROW()-1),"")</f>
        <v/>
      </c>
      <c r="B84" s="148"/>
      <c r="C84" s="159" t="str">
        <f t="array" ref="C84">IF(ROW()&lt;=B$3,INDEX(FP!E:E,B$2+ROW()-1),"")</f>
        <v/>
      </c>
      <c r="D84" s="147" t="str">
        <f t="array" ref="D84">IF(ROW()&lt;=B$3,INDEX(FP!F:F,B$2+ROW()-1),"")</f>
        <v/>
      </c>
      <c r="E84" s="147"/>
      <c r="F84" s="147" t="str">
        <f t="array" ref="F84">IF(ROW()&lt;=B$3,INDEX(FP!G:G,B$2+ROW()-1),"")</f>
        <v/>
      </c>
      <c r="G84" s="147"/>
      <c r="H84" s="148" t="str">
        <f t="array" ref="H84">IF(ROW()&lt;=B$3,INDEX(FP!C:C,B$2+ROW()-1),"")</f>
        <v/>
      </c>
      <c r="I84" s="149" t="str">
        <f t="shared" si="5"/>
        <v/>
      </c>
      <c r="J84" s="149" t="str">
        <f t="shared" si="6"/>
        <v/>
      </c>
      <c r="K84" s="150" t="str">
        <f t="shared" si="2"/>
        <v/>
      </c>
      <c r="L84" s="151">
        <v>99</v>
      </c>
      <c r="M84" s="160" t="s">
        <v>374</v>
      </c>
      <c r="N84" s="161" t="s">
        <v>418</v>
      </c>
      <c r="O84" s="86"/>
      <c r="P84" s="86"/>
      <c r="Q84" s="86"/>
      <c r="R84" s="86"/>
      <c r="S84" s="86"/>
      <c r="T84" s="86"/>
      <c r="U84" s="86"/>
      <c r="V84" s="86"/>
      <c r="W84" s="86"/>
      <c r="X84" s="86"/>
      <c r="Y84" s="86"/>
    </row>
    <row r="85" spans="1:25" ht="12" hidden="1" customHeight="1" x14ac:dyDescent="0.2">
      <c r="A85" s="148" t="str">
        <f t="array" ref="A85">IF(ROW()&lt;=B$3,INDEX(FP!F:F,B$2+ROW()-1)&amp;" - "&amp;INDEX(FP!C:C,B$2+ROW()-1),"")</f>
        <v/>
      </c>
      <c r="B85" s="148"/>
      <c r="C85" s="159" t="str">
        <f t="array" ref="C85">IF(ROW()&lt;=B$3,INDEX(FP!E:E,B$2+ROW()-1),"")</f>
        <v/>
      </c>
      <c r="D85" s="147" t="str">
        <f t="array" ref="D85">IF(ROW()&lt;=B$3,INDEX(FP!F:F,B$2+ROW()-1),"")</f>
        <v/>
      </c>
      <c r="E85" s="147"/>
      <c r="F85" s="147" t="str">
        <f t="array" ref="F85">IF(ROW()&lt;=B$3,INDEX(FP!G:G,B$2+ROW()-1),"")</f>
        <v/>
      </c>
      <c r="G85" s="147"/>
      <c r="H85" s="148" t="str">
        <f t="array" ref="H85">IF(ROW()&lt;=B$3,INDEX(FP!C:C,B$2+ROW()-1),"")</f>
        <v/>
      </c>
      <c r="I85" s="149" t="str">
        <f t="shared" si="5"/>
        <v/>
      </c>
      <c r="J85" s="149" t="str">
        <f t="shared" si="6"/>
        <v/>
      </c>
      <c r="K85" s="150" t="str">
        <f t="shared" si="2"/>
        <v/>
      </c>
      <c r="L85" s="151">
        <v>99</v>
      </c>
      <c r="M85" s="163" t="str">
        <f>$A84</f>
        <v/>
      </c>
      <c r="N85" s="164">
        <v>99</v>
      </c>
      <c r="O85" s="86"/>
      <c r="P85" s="86"/>
      <c r="Q85" s="86"/>
      <c r="R85" s="86"/>
      <c r="S85" s="86"/>
      <c r="T85" s="86"/>
      <c r="U85" s="86"/>
      <c r="V85" s="86"/>
      <c r="W85" s="86"/>
      <c r="X85" s="86"/>
      <c r="Y85" s="86"/>
    </row>
    <row r="86" spans="1:25" ht="12" hidden="1" customHeight="1" x14ac:dyDescent="0.2">
      <c r="A86" s="148" t="str">
        <f t="array" ref="A86">IF(ROW()&lt;=B$3,INDEX(FP!F:F,B$2+ROW()-1)&amp;" - "&amp;INDEX(FP!C:C,B$2+ROW()-1),"")</f>
        <v/>
      </c>
      <c r="B86" s="148"/>
      <c r="C86" s="159" t="str">
        <f t="array" ref="C86">IF(ROW()&lt;=B$3,INDEX(FP!E:E,B$2+ROW()-1),"")</f>
        <v/>
      </c>
      <c r="D86" s="147" t="str">
        <f t="array" ref="D86">IF(ROW()&lt;=B$3,INDEX(FP!F:F,B$2+ROW()-1),"")</f>
        <v/>
      </c>
      <c r="E86" s="147"/>
      <c r="F86" s="147" t="str">
        <f t="array" ref="F86">IF(ROW()&lt;=B$3,INDEX(FP!G:G,B$2+ROW()-1),"")</f>
        <v/>
      </c>
      <c r="G86" s="147"/>
      <c r="H86" s="148" t="str">
        <f t="array" ref="H86">IF(ROW()&lt;=B$3,INDEX(FP!C:C,B$2+ROW()-1),"")</f>
        <v/>
      </c>
      <c r="I86" s="149" t="str">
        <f t="shared" si="5"/>
        <v/>
      </c>
      <c r="J86" s="149" t="str">
        <f t="shared" si="6"/>
        <v/>
      </c>
      <c r="K86" s="150" t="str">
        <f t="shared" si="2"/>
        <v/>
      </c>
      <c r="L86" s="151">
        <v>99</v>
      </c>
      <c r="M86" s="169" t="s">
        <v>374</v>
      </c>
      <c r="N86" s="170" t="s">
        <v>418</v>
      </c>
      <c r="O86" s="86"/>
      <c r="P86" s="86"/>
      <c r="Q86" s="86"/>
      <c r="R86" s="86"/>
      <c r="S86" s="86"/>
      <c r="T86" s="86"/>
      <c r="U86" s="86"/>
      <c r="V86" s="86"/>
      <c r="W86" s="86"/>
      <c r="X86" s="86"/>
      <c r="Y86" s="86"/>
    </row>
    <row r="87" spans="1:25" ht="12" hidden="1" customHeight="1" x14ac:dyDescent="0.2">
      <c r="A87" s="148" t="str">
        <f t="array" ref="A87">IF(ROW()&lt;=B$3,INDEX(FP!F:F,B$2+ROW()-1)&amp;" - "&amp;INDEX(FP!C:C,B$2+ROW()-1),"")</f>
        <v/>
      </c>
      <c r="B87" s="148"/>
      <c r="C87" s="159" t="str">
        <f t="array" ref="C87">IF(ROW()&lt;=B$3,INDEX(FP!E:E,B$2+ROW()-1),"")</f>
        <v/>
      </c>
      <c r="D87" s="147" t="str">
        <f t="array" ref="D87">IF(ROW()&lt;=B$3,INDEX(FP!F:F,B$2+ROW()-1),"")</f>
        <v/>
      </c>
      <c r="E87" s="147"/>
      <c r="F87" s="147" t="str">
        <f t="array" ref="F87">IF(ROW()&lt;=B$3,INDEX(FP!G:G,B$2+ROW()-1),"")</f>
        <v/>
      </c>
      <c r="G87" s="147"/>
      <c r="H87" s="148" t="str">
        <f t="array" ref="H87">IF(ROW()&lt;=B$3,INDEX(FP!C:C,B$2+ROW()-1),"")</f>
        <v/>
      </c>
      <c r="I87" s="149" t="str">
        <f t="shared" si="5"/>
        <v/>
      </c>
      <c r="J87" s="149" t="str">
        <f t="shared" si="6"/>
        <v/>
      </c>
      <c r="K87" s="150" t="str">
        <f t="shared" si="2"/>
        <v/>
      </c>
      <c r="L87" s="151">
        <v>99</v>
      </c>
      <c r="M87" s="171" t="str">
        <f>$A86</f>
        <v/>
      </c>
      <c r="N87" s="171">
        <v>99</v>
      </c>
      <c r="O87" s="86"/>
      <c r="P87" s="86"/>
      <c r="Q87" s="86"/>
      <c r="R87" s="86"/>
      <c r="S87" s="86"/>
      <c r="T87" s="86"/>
      <c r="U87" s="86"/>
      <c r="V87" s="86"/>
      <c r="W87" s="86"/>
      <c r="X87" s="86"/>
      <c r="Y87" s="86"/>
    </row>
    <row r="88" spans="1:25" ht="12" hidden="1" customHeight="1" x14ac:dyDescent="0.2">
      <c r="A88" s="148" t="str">
        <f t="array" ref="A88">IF(ROW()&lt;=B$3,INDEX(FP!F:F,B$2+ROW()-1)&amp;" - "&amp;INDEX(FP!C:C,B$2+ROW()-1),"")</f>
        <v/>
      </c>
      <c r="B88" s="148"/>
      <c r="C88" s="159" t="str">
        <f t="array" ref="C88">IF(ROW()&lt;=B$3,INDEX(FP!E:E,B$2+ROW()-1),"")</f>
        <v/>
      </c>
      <c r="D88" s="147" t="str">
        <f t="array" ref="D88">IF(ROW()&lt;=B$3,INDEX(FP!F:F,B$2+ROW()-1),"")</f>
        <v/>
      </c>
      <c r="E88" s="147"/>
      <c r="F88" s="147" t="str">
        <f t="array" ref="F88">IF(ROW()&lt;=B$3,INDEX(FP!G:G,B$2+ROW()-1),"")</f>
        <v/>
      </c>
      <c r="G88" s="147"/>
      <c r="H88" s="148" t="str">
        <f t="array" ref="H88">IF(ROW()&lt;=B$3,INDEX(FP!C:C,B$2+ROW()-1),"")</f>
        <v/>
      </c>
      <c r="I88" s="149" t="str">
        <f t="shared" si="5"/>
        <v/>
      </c>
      <c r="J88" s="149" t="str">
        <f t="shared" si="6"/>
        <v/>
      </c>
      <c r="K88" s="150" t="str">
        <f t="shared" si="2"/>
        <v/>
      </c>
      <c r="L88" s="151">
        <v>99</v>
      </c>
      <c r="M88" s="160" t="s">
        <v>374</v>
      </c>
      <c r="N88" s="161" t="s">
        <v>418</v>
      </c>
      <c r="O88" s="86"/>
      <c r="P88" s="86"/>
      <c r="Q88" s="86"/>
      <c r="R88" s="86"/>
      <c r="S88" s="86"/>
      <c r="T88" s="86"/>
      <c r="U88" s="86"/>
      <c r="V88" s="86"/>
      <c r="W88" s="86"/>
      <c r="X88" s="86"/>
      <c r="Y88" s="86"/>
    </row>
    <row r="89" spans="1:25" ht="12" hidden="1" customHeight="1" x14ac:dyDescent="0.2">
      <c r="A89" s="148" t="str">
        <f t="array" ref="A89">IF(ROW()&lt;=B$3,INDEX(FP!F:F,B$2+ROW()-1)&amp;" - "&amp;INDEX(FP!C:C,B$2+ROW()-1),"")</f>
        <v/>
      </c>
      <c r="B89" s="148"/>
      <c r="C89" s="159" t="str">
        <f t="array" ref="C89">IF(ROW()&lt;=B$3,INDEX(FP!E:E,B$2+ROW()-1),"")</f>
        <v/>
      </c>
      <c r="D89" s="147" t="str">
        <f t="array" ref="D89">IF(ROW()&lt;=B$3,INDEX(FP!F:F,B$2+ROW()-1),"")</f>
        <v/>
      </c>
      <c r="E89" s="147"/>
      <c r="F89" s="147" t="str">
        <f t="array" ref="F89">IF(ROW()&lt;=B$3,INDEX(FP!G:G,B$2+ROW()-1),"")</f>
        <v/>
      </c>
      <c r="G89" s="147"/>
      <c r="H89" s="148" t="str">
        <f t="array" ref="H89">IF(ROW()&lt;=B$3,INDEX(FP!C:C,B$2+ROW()-1),"")</f>
        <v/>
      </c>
      <c r="I89" s="149" t="str">
        <f t="shared" si="5"/>
        <v/>
      </c>
      <c r="J89" s="149" t="str">
        <f t="shared" si="6"/>
        <v/>
      </c>
      <c r="K89" s="150" t="str">
        <f t="shared" si="2"/>
        <v/>
      </c>
      <c r="L89" s="151">
        <v>99</v>
      </c>
      <c r="M89" s="163" t="str">
        <f>$A88</f>
        <v/>
      </c>
      <c r="N89" s="164">
        <v>99</v>
      </c>
      <c r="O89" s="86"/>
      <c r="P89" s="86"/>
      <c r="Q89" s="86"/>
      <c r="R89" s="86"/>
      <c r="S89" s="86"/>
      <c r="T89" s="86"/>
      <c r="U89" s="86"/>
      <c r="V89" s="86"/>
      <c r="W89" s="86"/>
      <c r="X89" s="86"/>
      <c r="Y89" s="86"/>
    </row>
    <row r="90" spans="1:25" ht="12" hidden="1" customHeight="1" x14ac:dyDescent="0.2">
      <c r="A90" s="148" t="str">
        <f t="array" ref="A90">IF(ROW()&lt;=B$3,INDEX(FP!F:F,B$2+ROW()-1)&amp;" - "&amp;INDEX(FP!C:C,B$2+ROW()-1),"")</f>
        <v/>
      </c>
      <c r="B90" s="148"/>
      <c r="C90" s="159" t="str">
        <f t="array" ref="C90">IF(ROW()&lt;=B$3,INDEX(FP!E:E,B$2+ROW()-1),"")</f>
        <v/>
      </c>
      <c r="D90" s="147" t="str">
        <f t="array" ref="D90">IF(ROW()&lt;=B$3,INDEX(FP!F:F,B$2+ROW()-1),"")</f>
        <v/>
      </c>
      <c r="E90" s="147"/>
      <c r="F90" s="147" t="str">
        <f t="array" ref="F90">IF(ROW()&lt;=B$3,INDEX(FP!G:G,B$2+ROW()-1),"")</f>
        <v/>
      </c>
      <c r="G90" s="147"/>
      <c r="H90" s="148" t="str">
        <f t="array" ref="H90">IF(ROW()&lt;=B$3,INDEX(FP!C:C,B$2+ROW()-1),"")</f>
        <v/>
      </c>
      <c r="I90" s="149" t="str">
        <f t="shared" si="5"/>
        <v/>
      </c>
      <c r="J90" s="149" t="str">
        <f t="shared" si="6"/>
        <v/>
      </c>
      <c r="K90" s="150" t="str">
        <f t="shared" si="2"/>
        <v/>
      </c>
      <c r="L90" s="151">
        <v>99</v>
      </c>
      <c r="M90" s="169" t="s">
        <v>374</v>
      </c>
      <c r="N90" s="170" t="s">
        <v>418</v>
      </c>
      <c r="O90" s="86"/>
      <c r="P90" s="86"/>
      <c r="Q90" s="86"/>
      <c r="R90" s="86"/>
      <c r="S90" s="86"/>
      <c r="T90" s="86"/>
      <c r="U90" s="86"/>
      <c r="V90" s="86"/>
      <c r="W90" s="86"/>
      <c r="X90" s="86"/>
      <c r="Y90" s="86"/>
    </row>
    <row r="91" spans="1:25" ht="12" hidden="1" customHeight="1" x14ac:dyDescent="0.2">
      <c r="A91" s="148" t="str">
        <f t="array" ref="A91">IF(ROW()&lt;=B$3,INDEX(FP!F:F,B$2+ROW()-1)&amp;" - "&amp;INDEX(FP!C:C,B$2+ROW()-1),"")</f>
        <v/>
      </c>
      <c r="B91" s="148"/>
      <c r="C91" s="159" t="str">
        <f t="array" ref="C91">IF(ROW()&lt;=B$3,INDEX(FP!E:E,B$2+ROW()-1),"")</f>
        <v/>
      </c>
      <c r="D91" s="147" t="str">
        <f t="array" ref="D91">IF(ROW()&lt;=B$3,INDEX(FP!F:F,B$2+ROW()-1),"")</f>
        <v/>
      </c>
      <c r="E91" s="147"/>
      <c r="F91" s="147" t="str">
        <f t="array" ref="F91">IF(ROW()&lt;=B$3,INDEX(FP!G:G,B$2+ROW()-1),"")</f>
        <v/>
      </c>
      <c r="G91" s="147"/>
      <c r="H91" s="148" t="str">
        <f t="array" ref="H91">IF(ROW()&lt;=B$3,INDEX(FP!C:C,B$2+ROW()-1),"")</f>
        <v/>
      </c>
      <c r="I91" s="149" t="str">
        <f t="shared" si="5"/>
        <v/>
      </c>
      <c r="J91" s="149" t="str">
        <f t="shared" si="6"/>
        <v/>
      </c>
      <c r="K91" s="150" t="str">
        <f t="shared" si="2"/>
        <v/>
      </c>
      <c r="L91" s="151">
        <v>99</v>
      </c>
      <c r="M91" s="171" t="str">
        <f>$A90</f>
        <v/>
      </c>
      <c r="N91" s="171">
        <v>99</v>
      </c>
      <c r="O91" s="86"/>
      <c r="P91" s="86"/>
      <c r="Q91" s="86"/>
      <c r="R91" s="86"/>
      <c r="S91" s="86"/>
      <c r="T91" s="86"/>
      <c r="U91" s="86"/>
      <c r="V91" s="86"/>
      <c r="W91" s="86"/>
      <c r="X91" s="86"/>
      <c r="Y91" s="86"/>
    </row>
    <row r="92" spans="1:25" ht="12" hidden="1" customHeight="1" x14ac:dyDescent="0.2">
      <c r="A92" s="148" t="str">
        <f t="array" ref="A92">IF(ROW()&lt;=B$3,INDEX(FP!F:F,B$2+ROW()-1)&amp;" - "&amp;INDEX(FP!C:C,B$2+ROW()-1),"")</f>
        <v/>
      </c>
      <c r="B92" s="148"/>
      <c r="C92" s="159" t="str">
        <f t="array" ref="C92">IF(ROW()&lt;=B$3,INDEX(FP!E:E,B$2+ROW()-1),"")</f>
        <v/>
      </c>
      <c r="D92" s="147" t="str">
        <f t="array" ref="D92">IF(ROW()&lt;=B$3,INDEX(FP!F:F,B$2+ROW()-1),"")</f>
        <v/>
      </c>
      <c r="E92" s="147"/>
      <c r="F92" s="147" t="str">
        <f t="array" ref="F92">IF(ROW()&lt;=B$3,INDEX(FP!G:G,B$2+ROW()-1),"")</f>
        <v/>
      </c>
      <c r="G92" s="147"/>
      <c r="H92" s="148" t="str">
        <f t="array" ref="H92">IF(ROW()&lt;=B$3,INDEX(FP!C:C,B$2+ROW()-1),"")</f>
        <v/>
      </c>
      <c r="I92" s="149" t="str">
        <f t="shared" si="5"/>
        <v/>
      </c>
      <c r="J92" s="149" t="str">
        <f t="shared" si="6"/>
        <v/>
      </c>
      <c r="K92" s="150" t="str">
        <f t="shared" si="2"/>
        <v/>
      </c>
      <c r="L92" s="151">
        <v>99</v>
      </c>
      <c r="M92" s="160" t="s">
        <v>374</v>
      </c>
      <c r="N92" s="161" t="s">
        <v>418</v>
      </c>
      <c r="O92" s="86"/>
      <c r="P92" s="86"/>
      <c r="Q92" s="86"/>
      <c r="R92" s="86"/>
      <c r="S92" s="86"/>
      <c r="T92" s="86"/>
      <c r="U92" s="86"/>
      <c r="V92" s="86"/>
      <c r="W92" s="86"/>
      <c r="X92" s="86"/>
      <c r="Y92" s="86"/>
    </row>
    <row r="93" spans="1:25" ht="12" hidden="1" customHeight="1" x14ac:dyDescent="0.2">
      <c r="A93" s="148" t="str">
        <f t="array" ref="A93">IF(ROW()&lt;=B$3,INDEX(FP!F:F,B$2+ROW()-1)&amp;" - "&amp;INDEX(FP!C:C,B$2+ROW()-1),"")</f>
        <v/>
      </c>
      <c r="B93" s="148"/>
      <c r="C93" s="159" t="str">
        <f t="array" ref="C93">IF(ROW()&lt;=B$3,INDEX(FP!E:E,B$2+ROW()-1),"")</f>
        <v/>
      </c>
      <c r="D93" s="147" t="str">
        <f t="array" ref="D93">IF(ROW()&lt;=B$3,INDEX(FP!F:F,B$2+ROW()-1),"")</f>
        <v/>
      </c>
      <c r="E93" s="147"/>
      <c r="F93" s="147" t="str">
        <f t="array" ref="F93">IF(ROW()&lt;=B$3,INDEX(FP!G:G,B$2+ROW()-1),"")</f>
        <v/>
      </c>
      <c r="G93" s="147"/>
      <c r="H93" s="148" t="str">
        <f t="array" ref="H93">IF(ROW()&lt;=B$3,INDEX(FP!C:C,B$2+ROW()-1),"")</f>
        <v/>
      </c>
      <c r="I93" s="149" t="str">
        <f t="shared" si="5"/>
        <v/>
      </c>
      <c r="J93" s="149" t="str">
        <f t="shared" si="6"/>
        <v/>
      </c>
      <c r="K93" s="150" t="str">
        <f t="shared" si="2"/>
        <v/>
      </c>
      <c r="L93" s="151">
        <v>99</v>
      </c>
      <c r="M93" s="163" t="str">
        <f>$A92</f>
        <v/>
      </c>
      <c r="N93" s="164">
        <v>99</v>
      </c>
      <c r="O93" s="86"/>
      <c r="P93" s="86"/>
      <c r="Q93" s="86"/>
      <c r="R93" s="86"/>
      <c r="S93" s="86"/>
      <c r="T93" s="86"/>
      <c r="U93" s="86"/>
      <c r="V93" s="86"/>
      <c r="W93" s="86"/>
      <c r="X93" s="86"/>
      <c r="Y93" s="86"/>
    </row>
    <row r="94" spans="1:25" ht="12" hidden="1" customHeight="1" x14ac:dyDescent="0.2">
      <c r="A94" s="148" t="str">
        <f t="array" ref="A94">IF(ROW()&lt;=B$3,INDEX(FP!F:F,B$2+ROW()-1)&amp;" - "&amp;INDEX(FP!C:C,B$2+ROW()-1),"")</f>
        <v/>
      </c>
      <c r="B94" s="148"/>
      <c r="C94" s="159" t="str">
        <f t="array" ref="C94">IF(ROW()&lt;=B$3,INDEX(FP!E:E,B$2+ROW()-1),"")</f>
        <v/>
      </c>
      <c r="D94" s="147" t="str">
        <f t="array" ref="D94">IF(ROW()&lt;=B$3,INDEX(FP!F:F,B$2+ROW()-1),"")</f>
        <v/>
      </c>
      <c r="E94" s="147"/>
      <c r="F94" s="147" t="str">
        <f t="array" ref="F94">IF(ROW()&lt;=B$3,INDEX(FP!G:G,B$2+ROW()-1),"")</f>
        <v/>
      </c>
      <c r="G94" s="147"/>
      <c r="H94" s="148" t="str">
        <f t="array" ref="H94">IF(ROW()&lt;=B$3,INDEX(FP!C:C,B$2+ROW()-1),"")</f>
        <v/>
      </c>
      <c r="I94" s="149" t="str">
        <f t="shared" si="5"/>
        <v/>
      </c>
      <c r="J94" s="149" t="str">
        <f t="shared" si="6"/>
        <v/>
      </c>
      <c r="K94" s="150" t="str">
        <f t="shared" si="2"/>
        <v/>
      </c>
      <c r="L94" s="151">
        <v>99</v>
      </c>
      <c r="M94" s="169" t="s">
        <v>374</v>
      </c>
      <c r="N94" s="170" t="s">
        <v>418</v>
      </c>
      <c r="O94" s="86"/>
      <c r="P94" s="86"/>
      <c r="Q94" s="86"/>
      <c r="R94" s="86"/>
      <c r="S94" s="86"/>
      <c r="T94" s="86"/>
      <c r="U94" s="86"/>
      <c r="V94" s="86"/>
      <c r="W94" s="86"/>
      <c r="X94" s="86"/>
      <c r="Y94" s="86"/>
    </row>
    <row r="95" spans="1:25" ht="12" hidden="1" customHeight="1" x14ac:dyDescent="0.2">
      <c r="A95" s="86"/>
      <c r="B95" s="86"/>
      <c r="C95" s="86"/>
      <c r="D95" s="86"/>
      <c r="E95" s="86"/>
      <c r="F95" s="147" t="str">
        <f t="array" ref="F95">IF(ROW()&lt;=B$3,INDEX(FP!G:G,B$2+ROW()-1),"")</f>
        <v/>
      </c>
      <c r="G95" s="172"/>
      <c r="H95" s="86"/>
      <c r="I95" s="106"/>
      <c r="J95" s="149"/>
      <c r="K95" s="150"/>
      <c r="L95" s="151"/>
      <c r="M95" s="171" t="str">
        <f>$A94</f>
        <v/>
      </c>
      <c r="N95" s="171">
        <v>99</v>
      </c>
      <c r="O95" s="86"/>
      <c r="P95" s="86"/>
      <c r="Q95" s="86"/>
      <c r="R95" s="86"/>
      <c r="S95" s="86"/>
      <c r="T95" s="86"/>
      <c r="U95" s="86"/>
      <c r="V95" s="86"/>
      <c r="W95" s="86"/>
      <c r="X95" s="86"/>
      <c r="Y95" s="86"/>
    </row>
    <row r="96" spans="1:25" ht="11.25" hidden="1" customHeight="1" x14ac:dyDescent="0.2">
      <c r="A96" s="86"/>
      <c r="B96" s="86"/>
      <c r="C96" s="86"/>
      <c r="D96" s="86"/>
      <c r="E96" s="86"/>
      <c r="F96" s="173" t="s">
        <v>444</v>
      </c>
      <c r="G96" s="86"/>
      <c r="H96" s="86"/>
      <c r="I96" s="106"/>
      <c r="J96" s="174"/>
      <c r="K96" s="175"/>
      <c r="L96" s="86"/>
      <c r="M96" s="86"/>
      <c r="N96" s="86"/>
      <c r="O96" s="86"/>
      <c r="P96" s="86"/>
      <c r="Q96" s="86"/>
      <c r="R96" s="86"/>
      <c r="S96" s="86"/>
      <c r="T96" s="86"/>
      <c r="U96" s="86"/>
      <c r="V96" s="86"/>
      <c r="W96" s="86"/>
      <c r="X96" s="86"/>
      <c r="Y96" s="86"/>
    </row>
    <row r="97" spans="1:25" ht="11.25" hidden="1" customHeight="1" x14ac:dyDescent="0.2">
      <c r="A97" s="86"/>
      <c r="B97" s="86"/>
      <c r="C97" s="86"/>
      <c r="D97" s="86"/>
      <c r="E97" s="86"/>
      <c r="F97" s="173" t="s">
        <v>445</v>
      </c>
      <c r="G97" s="86"/>
      <c r="H97" s="86"/>
      <c r="I97" s="106"/>
      <c r="J97" s="174"/>
      <c r="K97" s="175"/>
      <c r="L97" s="86"/>
      <c r="M97" s="86"/>
      <c r="N97" s="86"/>
      <c r="O97" s="86"/>
      <c r="P97" s="86"/>
      <c r="Q97" s="86"/>
      <c r="R97" s="86"/>
      <c r="S97" s="86"/>
      <c r="T97" s="86"/>
      <c r="U97" s="86"/>
      <c r="V97" s="86"/>
      <c r="W97" s="86"/>
      <c r="X97" s="86"/>
      <c r="Y97" s="86"/>
    </row>
    <row r="98" spans="1:25" ht="11.25" hidden="1" customHeight="1" x14ac:dyDescent="0.2">
      <c r="A98" s="86"/>
      <c r="B98" s="86"/>
      <c r="C98" s="86"/>
      <c r="D98" s="86"/>
      <c r="E98" s="86"/>
      <c r="F98" s="176" t="s">
        <v>446</v>
      </c>
      <c r="G98" s="177"/>
      <c r="H98" s="86"/>
      <c r="I98" s="106"/>
      <c r="J98" s="174"/>
      <c r="K98" s="175"/>
      <c r="L98" s="86"/>
      <c r="M98" s="86"/>
      <c r="N98" s="86"/>
      <c r="O98" s="86"/>
      <c r="P98" s="86"/>
      <c r="Q98" s="86"/>
      <c r="R98" s="86"/>
      <c r="S98" s="86"/>
      <c r="T98" s="86"/>
      <c r="U98" s="86"/>
      <c r="V98" s="86"/>
      <c r="W98" s="86"/>
      <c r="X98" s="86"/>
      <c r="Y98" s="86"/>
    </row>
    <row r="99" spans="1:25" ht="11.25" hidden="1" customHeight="1" x14ac:dyDescent="0.2">
      <c r="A99" s="86"/>
      <c r="B99" s="178"/>
      <c r="C99" s="178"/>
      <c r="D99" s="86"/>
      <c r="E99" s="86"/>
      <c r="F99" s="173" t="s">
        <v>447</v>
      </c>
      <c r="G99" s="86"/>
      <c r="H99" s="86"/>
      <c r="I99" s="106"/>
      <c r="J99" s="174"/>
      <c r="K99" s="175"/>
      <c r="L99" s="86"/>
      <c r="M99" s="86"/>
      <c r="N99" s="86"/>
      <c r="O99" s="86"/>
      <c r="P99" s="86"/>
      <c r="Q99" s="86"/>
      <c r="R99" s="86"/>
      <c r="S99" s="86"/>
      <c r="T99" s="86"/>
      <c r="U99" s="86"/>
      <c r="V99" s="86"/>
      <c r="W99" s="86"/>
      <c r="X99" s="86"/>
      <c r="Y99" s="86"/>
    </row>
    <row r="100" spans="1:25" ht="15.75" customHeight="1" x14ac:dyDescent="0.25">
      <c r="A100" s="312" t="s">
        <v>368</v>
      </c>
      <c r="B100" s="282"/>
      <c r="C100" s="282"/>
      <c r="D100" s="282"/>
      <c r="E100" s="282"/>
      <c r="F100" s="282"/>
      <c r="G100" s="282"/>
      <c r="H100" s="278"/>
      <c r="I100" s="315" t="s">
        <v>448</v>
      </c>
      <c r="J100" s="314"/>
      <c r="K100" s="179"/>
      <c r="L100" s="86"/>
      <c r="M100" s="86"/>
      <c r="N100" s="86"/>
      <c r="O100" s="86"/>
      <c r="P100" s="86"/>
      <c r="Q100" s="86"/>
      <c r="R100" s="86"/>
      <c r="S100" s="86"/>
      <c r="T100" s="86"/>
      <c r="U100" s="86"/>
      <c r="V100" s="86"/>
      <c r="W100" s="86"/>
      <c r="X100" s="86"/>
      <c r="Y100" s="86"/>
    </row>
    <row r="101" spans="1:25" ht="15.75" customHeight="1" x14ac:dyDescent="0.25">
      <c r="A101" s="312"/>
      <c r="B101" s="282"/>
      <c r="C101" s="282"/>
      <c r="D101" s="282"/>
      <c r="E101" s="282"/>
      <c r="F101" s="282"/>
      <c r="G101" s="282"/>
      <c r="H101" s="278"/>
      <c r="I101" s="313">
        <v>45316</v>
      </c>
      <c r="J101" s="314"/>
      <c r="K101" s="175"/>
      <c r="L101" s="86"/>
      <c r="M101" s="86"/>
      <c r="N101" s="86"/>
      <c r="O101" s="86"/>
      <c r="P101" s="86"/>
      <c r="Q101" s="86"/>
      <c r="R101" s="86"/>
      <c r="S101" s="86"/>
      <c r="T101" s="86"/>
      <c r="U101" s="86"/>
      <c r="V101" s="86"/>
      <c r="W101" s="86"/>
      <c r="X101" s="86"/>
      <c r="Y101" s="86"/>
    </row>
    <row r="102" spans="1:25" ht="14.25" customHeight="1" x14ac:dyDescent="0.2">
      <c r="A102" s="180" t="s">
        <v>449</v>
      </c>
      <c r="B102" s="181">
        <v>85</v>
      </c>
      <c r="C102" s="181"/>
      <c r="D102" s="181"/>
      <c r="E102" s="181"/>
      <c r="F102" s="181"/>
      <c r="G102" s="181"/>
      <c r="H102" s="181"/>
      <c r="I102" s="106"/>
      <c r="J102" s="109"/>
      <c r="K102" s="175"/>
      <c r="L102" s="86"/>
      <c r="M102" s="86"/>
      <c r="N102" s="86"/>
      <c r="O102" s="86"/>
      <c r="P102" s="86"/>
      <c r="Q102" s="86"/>
      <c r="R102" s="86"/>
      <c r="S102" s="86"/>
      <c r="T102" s="86"/>
      <c r="U102" s="86"/>
      <c r="V102" s="86"/>
      <c r="W102" s="86"/>
      <c r="X102" s="86"/>
      <c r="Y102" s="86"/>
    </row>
    <row r="103" spans="1:25" ht="11.25" customHeight="1" x14ac:dyDescent="0.2">
      <c r="A103" s="182" t="s">
        <v>374</v>
      </c>
      <c r="B103" s="183" t="s">
        <v>450</v>
      </c>
      <c r="C103" s="183" t="s">
        <v>451</v>
      </c>
      <c r="D103" s="183" t="s">
        <v>452</v>
      </c>
      <c r="E103" s="183"/>
      <c r="F103" s="183" t="s">
        <v>453</v>
      </c>
      <c r="G103" s="183"/>
      <c r="H103" s="183" t="s">
        <v>454</v>
      </c>
      <c r="I103" s="184" t="s">
        <v>455</v>
      </c>
      <c r="J103" s="185" t="s">
        <v>418</v>
      </c>
      <c r="K103" s="175"/>
      <c r="L103" s="86"/>
      <c r="M103" s="86"/>
      <c r="N103" s="86"/>
      <c r="O103" s="86"/>
      <c r="P103" s="86"/>
      <c r="Q103" s="86"/>
      <c r="R103" s="86"/>
      <c r="S103" s="86"/>
      <c r="T103" s="86"/>
      <c r="U103" s="86"/>
      <c r="V103" s="86"/>
      <c r="W103" s="86"/>
      <c r="X103" s="86"/>
      <c r="Y103" s="86"/>
    </row>
    <row r="104" spans="1:25" ht="53.25" customHeight="1" x14ac:dyDescent="0.2">
      <c r="A104" s="52" t="s">
        <v>456</v>
      </c>
      <c r="B104" s="52" t="s">
        <v>103</v>
      </c>
      <c r="C104" s="52" t="s">
        <v>104</v>
      </c>
      <c r="D104" s="52" t="s">
        <v>105</v>
      </c>
      <c r="E104" s="52" t="s">
        <v>457</v>
      </c>
      <c r="F104" s="52" t="s">
        <v>458</v>
      </c>
      <c r="G104" s="52" t="s">
        <v>107</v>
      </c>
      <c r="H104" s="52" t="s">
        <v>108</v>
      </c>
      <c r="I104" s="53" t="s">
        <v>459</v>
      </c>
      <c r="J104" s="54" t="s">
        <v>110</v>
      </c>
      <c r="K104" s="90"/>
      <c r="L104" s="135"/>
      <c r="M104" s="135"/>
      <c r="N104" s="135"/>
      <c r="O104" s="135"/>
      <c r="P104" s="135"/>
      <c r="Q104" s="135"/>
      <c r="R104" s="135"/>
      <c r="S104" s="135"/>
      <c r="T104" s="135"/>
      <c r="U104" s="135"/>
      <c r="V104" s="135"/>
      <c r="W104" s="135"/>
      <c r="X104" s="135"/>
      <c r="Y104" s="135"/>
    </row>
    <row r="105" spans="1:25" ht="15" customHeight="1" x14ac:dyDescent="0.2">
      <c r="A105" s="316" t="s">
        <v>460</v>
      </c>
      <c r="B105" s="284"/>
      <c r="C105" s="284"/>
      <c r="D105" s="284"/>
      <c r="E105" s="284"/>
      <c r="F105" s="284"/>
      <c r="G105" s="284"/>
      <c r="H105" s="284"/>
      <c r="I105" s="284"/>
      <c r="J105" s="285"/>
      <c r="K105" s="90"/>
      <c r="L105" s="135"/>
      <c r="M105" s="135"/>
      <c r="N105" s="135"/>
      <c r="O105" s="135"/>
      <c r="P105" s="135"/>
      <c r="Q105" s="135"/>
      <c r="R105" s="135"/>
      <c r="S105" s="135"/>
      <c r="T105" s="135"/>
      <c r="U105" s="135"/>
      <c r="V105" s="135"/>
      <c r="W105" s="135"/>
      <c r="X105" s="135"/>
      <c r="Y105" s="135"/>
    </row>
    <row r="106" spans="1:25" ht="12.75" customHeight="1" x14ac:dyDescent="0.2">
      <c r="A106" s="186"/>
      <c r="B106" s="186"/>
      <c r="C106" s="186"/>
      <c r="D106" s="186"/>
      <c r="E106" s="186"/>
      <c r="F106" s="186"/>
      <c r="G106" s="186"/>
      <c r="H106" s="186"/>
      <c r="I106" s="187"/>
      <c r="J106" s="188"/>
      <c r="K106" s="90"/>
      <c r="L106" s="135"/>
      <c r="M106" s="135"/>
      <c r="N106" s="135"/>
      <c r="O106" s="135"/>
      <c r="P106" s="135"/>
      <c r="Q106" s="135"/>
      <c r="R106" s="135"/>
      <c r="S106" s="135"/>
      <c r="T106" s="135"/>
      <c r="U106" s="135"/>
      <c r="V106" s="135"/>
      <c r="W106" s="135"/>
      <c r="X106" s="135"/>
      <c r="Y106" s="135"/>
    </row>
    <row r="107" spans="1:25" ht="12.75" customHeight="1" x14ac:dyDescent="0.2">
      <c r="A107" s="265" t="s">
        <v>461</v>
      </c>
      <c r="B107" s="265" t="s">
        <v>464</v>
      </c>
      <c r="C107" s="265" t="s">
        <v>2160</v>
      </c>
      <c r="D107" s="266">
        <v>44956</v>
      </c>
      <c r="E107" s="266"/>
      <c r="F107" s="265" t="s">
        <v>465</v>
      </c>
      <c r="G107" s="265"/>
      <c r="H107" s="265" t="s">
        <v>466</v>
      </c>
      <c r="I107" s="267">
        <v>150</v>
      </c>
      <c r="J107" s="268">
        <v>4</v>
      </c>
      <c r="K107" s="90"/>
      <c r="L107" s="86"/>
      <c r="M107" s="86"/>
      <c r="N107" s="86"/>
      <c r="O107" s="86"/>
      <c r="P107" s="86"/>
      <c r="Q107" s="86"/>
      <c r="R107" s="86"/>
      <c r="S107" s="86"/>
      <c r="T107" s="86"/>
      <c r="U107" s="86"/>
      <c r="V107" s="86"/>
      <c r="W107" s="86"/>
      <c r="X107" s="86"/>
      <c r="Y107" s="86"/>
    </row>
    <row r="108" spans="1:25" ht="33.75" customHeight="1" x14ac:dyDescent="0.2">
      <c r="A108" s="265" t="s">
        <v>461</v>
      </c>
      <c r="B108" s="265" t="s">
        <v>467</v>
      </c>
      <c r="C108" s="265" t="s">
        <v>2165</v>
      </c>
      <c r="D108" s="266">
        <v>44963</v>
      </c>
      <c r="E108" s="266"/>
      <c r="F108" s="265" t="s">
        <v>468</v>
      </c>
      <c r="G108" s="265" t="s">
        <v>2166</v>
      </c>
      <c r="H108" s="265" t="s">
        <v>2208</v>
      </c>
      <c r="I108" s="267">
        <v>3500</v>
      </c>
      <c r="J108" s="268">
        <v>3</v>
      </c>
      <c r="K108" s="90"/>
      <c r="L108" s="86"/>
      <c r="M108" s="86"/>
      <c r="N108" s="86"/>
      <c r="O108" s="86"/>
      <c r="P108" s="86"/>
      <c r="Q108" s="86"/>
      <c r="R108" s="86"/>
      <c r="S108" s="86"/>
      <c r="T108" s="86"/>
      <c r="U108" s="86"/>
      <c r="V108" s="86"/>
      <c r="W108" s="86"/>
      <c r="X108" s="86"/>
      <c r="Y108" s="86"/>
    </row>
    <row r="109" spans="1:25" ht="22.5" customHeight="1" x14ac:dyDescent="0.2">
      <c r="A109" s="265" t="s">
        <v>461</v>
      </c>
      <c r="B109" s="265" t="s">
        <v>469</v>
      </c>
      <c r="C109" s="265" t="s">
        <v>2167</v>
      </c>
      <c r="D109" s="266">
        <v>44973</v>
      </c>
      <c r="E109" s="266"/>
      <c r="F109" s="265" t="s">
        <v>470</v>
      </c>
      <c r="G109" s="265" t="s">
        <v>2168</v>
      </c>
      <c r="H109" s="265" t="s">
        <v>2209</v>
      </c>
      <c r="I109" s="267">
        <v>3500</v>
      </c>
      <c r="J109" s="268">
        <v>3</v>
      </c>
      <c r="K109" s="90"/>
      <c r="L109" s="86"/>
      <c r="M109" s="86"/>
      <c r="N109" s="86"/>
      <c r="O109" s="86"/>
      <c r="P109" s="86"/>
      <c r="Q109" s="86"/>
      <c r="R109" s="86"/>
      <c r="S109" s="86"/>
      <c r="T109" s="86"/>
      <c r="U109" s="86"/>
      <c r="V109" s="86"/>
      <c r="W109" s="86"/>
      <c r="X109" s="86"/>
      <c r="Y109" s="86"/>
    </row>
    <row r="110" spans="1:25" ht="12.75" customHeight="1" x14ac:dyDescent="0.2">
      <c r="A110" s="265" t="s">
        <v>461</v>
      </c>
      <c r="B110" s="265" t="s">
        <v>471</v>
      </c>
      <c r="C110" s="265" t="s">
        <v>2167</v>
      </c>
      <c r="D110" s="266">
        <v>44974</v>
      </c>
      <c r="E110" s="266"/>
      <c r="F110" s="265" t="s">
        <v>2192</v>
      </c>
      <c r="G110" s="265" t="s">
        <v>2163</v>
      </c>
      <c r="H110" s="265" t="s">
        <v>2164</v>
      </c>
      <c r="I110" s="267">
        <v>300</v>
      </c>
      <c r="J110" s="268">
        <v>4</v>
      </c>
      <c r="K110" s="90"/>
      <c r="L110" s="86"/>
      <c r="M110" s="86"/>
      <c r="N110" s="86"/>
      <c r="O110" s="86"/>
      <c r="P110" s="86"/>
      <c r="Q110" s="86"/>
      <c r="R110" s="86"/>
      <c r="S110" s="86"/>
      <c r="T110" s="86"/>
      <c r="U110" s="86"/>
      <c r="V110" s="86"/>
      <c r="W110" s="86"/>
      <c r="X110" s="86"/>
      <c r="Y110" s="86"/>
    </row>
    <row r="111" spans="1:25" ht="12.75" customHeight="1" x14ac:dyDescent="0.2">
      <c r="A111" s="265" t="s">
        <v>461</v>
      </c>
      <c r="B111" s="265" t="s">
        <v>472</v>
      </c>
      <c r="C111" s="265" t="s">
        <v>2169</v>
      </c>
      <c r="D111" s="266">
        <v>44988</v>
      </c>
      <c r="E111" s="266"/>
      <c r="F111" s="265" t="s">
        <v>2192</v>
      </c>
      <c r="G111" s="265" t="s">
        <v>2163</v>
      </c>
      <c r="H111" s="265" t="s">
        <v>2164</v>
      </c>
      <c r="I111" s="267">
        <v>300</v>
      </c>
      <c r="J111" s="268">
        <v>4</v>
      </c>
      <c r="K111" s="90"/>
      <c r="L111" s="86"/>
      <c r="M111" s="86"/>
      <c r="N111" s="86"/>
      <c r="O111" s="86"/>
      <c r="P111" s="86"/>
      <c r="Q111" s="86"/>
      <c r="R111" s="86"/>
      <c r="S111" s="86"/>
      <c r="T111" s="86"/>
      <c r="U111" s="86"/>
      <c r="V111" s="86"/>
      <c r="W111" s="86"/>
      <c r="X111" s="86"/>
      <c r="Y111" s="86"/>
    </row>
    <row r="112" spans="1:25" ht="101.25" customHeight="1" x14ac:dyDescent="0.2">
      <c r="A112" s="265" t="s">
        <v>461</v>
      </c>
      <c r="B112" s="265" t="s">
        <v>473</v>
      </c>
      <c r="C112" s="265"/>
      <c r="D112" s="266">
        <v>44992</v>
      </c>
      <c r="E112" s="266"/>
      <c r="F112" s="265" t="s">
        <v>474</v>
      </c>
      <c r="G112" s="265"/>
      <c r="H112" s="265" t="s">
        <v>479</v>
      </c>
      <c r="I112" s="267">
        <v>725</v>
      </c>
      <c r="J112" s="268">
        <v>3</v>
      </c>
      <c r="K112" s="257"/>
      <c r="L112" s="86"/>
      <c r="M112" s="86"/>
      <c r="N112" s="86"/>
      <c r="O112" s="86"/>
      <c r="P112" s="86"/>
      <c r="Q112" s="86"/>
      <c r="R112" s="86"/>
      <c r="S112" s="86"/>
      <c r="T112" s="86"/>
      <c r="U112" s="86"/>
      <c r="V112" s="86"/>
      <c r="W112" s="86"/>
      <c r="X112" s="86"/>
      <c r="Y112" s="86"/>
    </row>
    <row r="113" spans="1:25" ht="22.5" customHeight="1" x14ac:dyDescent="0.2">
      <c r="A113" s="265" t="s">
        <v>461</v>
      </c>
      <c r="B113" s="265" t="s">
        <v>475</v>
      </c>
      <c r="C113" s="265"/>
      <c r="D113" s="266">
        <v>44993</v>
      </c>
      <c r="E113" s="266"/>
      <c r="F113" s="265" t="s">
        <v>476</v>
      </c>
      <c r="G113" s="265"/>
      <c r="H113" s="265" t="s">
        <v>477</v>
      </c>
      <c r="I113" s="267">
        <v>100</v>
      </c>
      <c r="J113" s="268">
        <v>4</v>
      </c>
      <c r="K113" s="90"/>
      <c r="L113" s="86"/>
      <c r="M113" s="86"/>
      <c r="N113" s="86"/>
      <c r="O113" s="86"/>
      <c r="P113" s="86"/>
      <c r="Q113" s="86"/>
      <c r="R113" s="86"/>
      <c r="S113" s="86"/>
      <c r="T113" s="86"/>
      <c r="U113" s="86"/>
      <c r="V113" s="86"/>
      <c r="W113" s="86"/>
      <c r="X113" s="86"/>
      <c r="Y113" s="86"/>
    </row>
    <row r="114" spans="1:25" ht="33.75" customHeight="1" x14ac:dyDescent="0.2">
      <c r="A114" s="265" t="s">
        <v>461</v>
      </c>
      <c r="B114" s="265" t="s">
        <v>478</v>
      </c>
      <c r="C114" s="265"/>
      <c r="D114" s="266">
        <v>44993</v>
      </c>
      <c r="E114" s="266"/>
      <c r="F114" s="265" t="s">
        <v>2193</v>
      </c>
      <c r="G114" s="265"/>
      <c r="H114" s="265" t="s">
        <v>479</v>
      </c>
      <c r="I114" s="267">
        <v>100</v>
      </c>
      <c r="J114" s="268">
        <v>4</v>
      </c>
      <c r="K114" s="90"/>
      <c r="L114" s="86"/>
      <c r="M114" s="86"/>
      <c r="N114" s="86"/>
      <c r="O114" s="86"/>
      <c r="P114" s="86"/>
      <c r="Q114" s="86"/>
      <c r="R114" s="86"/>
      <c r="S114" s="86"/>
      <c r="T114" s="86"/>
      <c r="U114" s="86"/>
      <c r="V114" s="86"/>
      <c r="W114" s="86"/>
      <c r="X114" s="86"/>
      <c r="Y114" s="86"/>
    </row>
    <row r="115" spans="1:25" ht="101.25" customHeight="1" x14ac:dyDescent="0.2">
      <c r="A115" s="265" t="s">
        <v>461</v>
      </c>
      <c r="B115" s="265" t="s">
        <v>480</v>
      </c>
      <c r="C115" s="265"/>
      <c r="D115" s="266">
        <v>45000</v>
      </c>
      <c r="E115" s="266"/>
      <c r="F115" s="265" t="s">
        <v>474</v>
      </c>
      <c r="G115" s="265"/>
      <c r="H115" s="265" t="s">
        <v>481</v>
      </c>
      <c r="I115" s="267">
        <v>743</v>
      </c>
      <c r="J115" s="268">
        <v>3</v>
      </c>
      <c r="K115" s="257"/>
      <c r="L115" s="86"/>
      <c r="M115" s="86"/>
      <c r="N115" s="86"/>
      <c r="O115" s="86"/>
      <c r="P115" s="86"/>
      <c r="Q115" s="86"/>
      <c r="R115" s="86"/>
      <c r="S115" s="86"/>
      <c r="T115" s="86"/>
      <c r="U115" s="86"/>
      <c r="V115" s="86"/>
      <c r="W115" s="86"/>
      <c r="X115" s="86"/>
      <c r="Y115" s="86"/>
    </row>
    <row r="116" spans="1:25" ht="101.25" customHeight="1" x14ac:dyDescent="0.2">
      <c r="A116" s="265" t="s">
        <v>461</v>
      </c>
      <c r="B116" s="265" t="s">
        <v>482</v>
      </c>
      <c r="C116" s="265"/>
      <c r="D116" s="266">
        <v>45000</v>
      </c>
      <c r="E116" s="266"/>
      <c r="F116" s="265" t="s">
        <v>474</v>
      </c>
      <c r="G116" s="265"/>
      <c r="H116" s="265" t="s">
        <v>483</v>
      </c>
      <c r="I116" s="267">
        <v>335</v>
      </c>
      <c r="J116" s="268">
        <v>3</v>
      </c>
      <c r="K116" s="257"/>
      <c r="L116" s="86"/>
      <c r="M116" s="86"/>
      <c r="N116" s="86"/>
      <c r="O116" s="86"/>
      <c r="P116" s="86"/>
      <c r="Q116" s="86"/>
      <c r="R116" s="86"/>
      <c r="S116" s="86"/>
      <c r="T116" s="86"/>
      <c r="U116" s="86"/>
      <c r="V116" s="86"/>
      <c r="W116" s="86"/>
      <c r="X116" s="86"/>
      <c r="Y116" s="86"/>
    </row>
    <row r="117" spans="1:25" ht="101.25" customHeight="1" x14ac:dyDescent="0.2">
      <c r="A117" s="265" t="s">
        <v>461</v>
      </c>
      <c r="B117" s="265" t="s">
        <v>484</v>
      </c>
      <c r="C117" s="265"/>
      <c r="D117" s="266">
        <v>45005</v>
      </c>
      <c r="E117" s="266"/>
      <c r="F117" s="265" t="s">
        <v>474</v>
      </c>
      <c r="G117" s="265"/>
      <c r="H117" s="265" t="s">
        <v>485</v>
      </c>
      <c r="I117" s="267">
        <v>684.8</v>
      </c>
      <c r="J117" s="268">
        <v>3</v>
      </c>
      <c r="K117" s="257"/>
      <c r="L117" s="86"/>
      <c r="M117" s="86"/>
      <c r="N117" s="86"/>
      <c r="O117" s="86"/>
      <c r="P117" s="86"/>
      <c r="Q117" s="86"/>
      <c r="R117" s="86"/>
      <c r="S117" s="86"/>
      <c r="T117" s="86"/>
      <c r="U117" s="86"/>
      <c r="V117" s="86"/>
      <c r="W117" s="86"/>
      <c r="X117" s="86"/>
      <c r="Y117" s="86"/>
    </row>
    <row r="118" spans="1:25" ht="22.5" customHeight="1" x14ac:dyDescent="0.2">
      <c r="A118" s="265" t="s">
        <v>461</v>
      </c>
      <c r="B118" s="265" t="s">
        <v>486</v>
      </c>
      <c r="C118" s="265"/>
      <c r="D118" s="266">
        <v>45007</v>
      </c>
      <c r="E118" s="266"/>
      <c r="F118" s="265" t="s">
        <v>487</v>
      </c>
      <c r="G118" s="265"/>
      <c r="H118" s="265" t="s">
        <v>488</v>
      </c>
      <c r="I118" s="267">
        <v>100</v>
      </c>
      <c r="J118" s="268">
        <v>4</v>
      </c>
      <c r="K118" s="90"/>
      <c r="L118" s="86"/>
      <c r="M118" s="86"/>
      <c r="N118" s="86"/>
      <c r="O118" s="86"/>
      <c r="P118" s="86"/>
      <c r="Q118" s="86"/>
      <c r="R118" s="86"/>
      <c r="S118" s="86"/>
      <c r="T118" s="86"/>
      <c r="U118" s="86"/>
      <c r="V118" s="86"/>
      <c r="W118" s="86"/>
      <c r="X118" s="86"/>
      <c r="Y118" s="86"/>
    </row>
    <row r="119" spans="1:25" ht="101.25" customHeight="1" x14ac:dyDescent="0.2">
      <c r="A119" s="265" t="s">
        <v>461</v>
      </c>
      <c r="B119" s="265" t="s">
        <v>489</v>
      </c>
      <c r="C119" s="265"/>
      <c r="D119" s="266">
        <v>45022</v>
      </c>
      <c r="E119" s="266"/>
      <c r="F119" s="265" t="s">
        <v>490</v>
      </c>
      <c r="G119" s="265"/>
      <c r="H119" s="265" t="s">
        <v>491</v>
      </c>
      <c r="I119" s="267">
        <v>1240</v>
      </c>
      <c r="J119" s="268">
        <v>3</v>
      </c>
      <c r="K119" s="258"/>
      <c r="L119" s="86"/>
      <c r="M119" s="86"/>
      <c r="N119" s="86"/>
      <c r="O119" s="86"/>
      <c r="P119" s="86"/>
      <c r="Q119" s="86"/>
      <c r="R119" s="86"/>
      <c r="S119" s="86"/>
      <c r="T119" s="86"/>
      <c r="U119" s="86"/>
      <c r="V119" s="86"/>
      <c r="W119" s="86"/>
      <c r="X119" s="86"/>
      <c r="Y119" s="86"/>
    </row>
    <row r="120" spans="1:25" ht="22.5" customHeight="1" x14ac:dyDescent="0.2">
      <c r="A120" s="265" t="s">
        <v>461</v>
      </c>
      <c r="B120" s="265" t="s">
        <v>492</v>
      </c>
      <c r="C120" s="265" t="s">
        <v>2170</v>
      </c>
      <c r="D120" s="266">
        <v>45022</v>
      </c>
      <c r="E120" s="266"/>
      <c r="F120" s="265" t="s">
        <v>493</v>
      </c>
      <c r="G120" s="265" t="s">
        <v>2166</v>
      </c>
      <c r="H120" s="265" t="s">
        <v>2208</v>
      </c>
      <c r="I120" s="267">
        <v>2000</v>
      </c>
      <c r="J120" s="268">
        <v>3</v>
      </c>
      <c r="K120" s="90"/>
      <c r="L120" s="86"/>
      <c r="M120" s="86"/>
      <c r="N120" s="86"/>
      <c r="O120" s="86"/>
      <c r="P120" s="86"/>
      <c r="Q120" s="86"/>
      <c r="R120" s="86"/>
      <c r="S120" s="86"/>
      <c r="T120" s="86"/>
      <c r="U120" s="86"/>
      <c r="V120" s="86"/>
      <c r="W120" s="86"/>
      <c r="X120" s="86"/>
      <c r="Y120" s="86"/>
    </row>
    <row r="121" spans="1:25" ht="22.5" customHeight="1" x14ac:dyDescent="0.2">
      <c r="A121" s="265" t="s">
        <v>461</v>
      </c>
      <c r="B121" s="265" t="s">
        <v>494</v>
      </c>
      <c r="C121" s="265" t="s">
        <v>2169</v>
      </c>
      <c r="D121" s="266">
        <v>45022</v>
      </c>
      <c r="E121" s="266"/>
      <c r="F121" s="265" t="s">
        <v>495</v>
      </c>
      <c r="G121" s="265" t="s">
        <v>2168</v>
      </c>
      <c r="H121" s="265" t="s">
        <v>2209</v>
      </c>
      <c r="I121" s="267">
        <v>2000</v>
      </c>
      <c r="J121" s="268">
        <v>3</v>
      </c>
      <c r="K121" s="90"/>
      <c r="L121" s="86"/>
      <c r="M121" s="86"/>
      <c r="N121" s="86"/>
      <c r="O121" s="86"/>
      <c r="P121" s="86"/>
      <c r="Q121" s="86"/>
      <c r="R121" s="86"/>
      <c r="S121" s="86"/>
      <c r="T121" s="86"/>
      <c r="U121" s="86"/>
      <c r="V121" s="86"/>
      <c r="W121" s="86"/>
      <c r="X121" s="86"/>
      <c r="Y121" s="86"/>
    </row>
    <row r="122" spans="1:25" ht="101.25" customHeight="1" x14ac:dyDescent="0.2">
      <c r="A122" s="265" t="s">
        <v>461</v>
      </c>
      <c r="B122" s="265" t="s">
        <v>496</v>
      </c>
      <c r="C122" s="265"/>
      <c r="D122" s="266">
        <v>45022</v>
      </c>
      <c r="E122" s="266"/>
      <c r="F122" s="265" t="s">
        <v>490</v>
      </c>
      <c r="G122" s="265"/>
      <c r="H122" s="265" t="s">
        <v>497</v>
      </c>
      <c r="I122" s="267">
        <v>1244</v>
      </c>
      <c r="J122" s="268">
        <v>3</v>
      </c>
      <c r="K122" s="90"/>
      <c r="L122" s="86"/>
      <c r="M122" s="86"/>
      <c r="N122" s="86"/>
      <c r="O122" s="86"/>
      <c r="P122" s="86"/>
      <c r="Q122" s="86"/>
      <c r="R122" s="86"/>
      <c r="S122" s="86"/>
      <c r="T122" s="86"/>
      <c r="U122" s="86"/>
      <c r="V122" s="86"/>
      <c r="W122" s="86"/>
      <c r="X122" s="86"/>
      <c r="Y122" s="86"/>
    </row>
    <row r="123" spans="1:25" ht="101.25" customHeight="1" x14ac:dyDescent="0.2">
      <c r="A123" s="265" t="s">
        <v>461</v>
      </c>
      <c r="B123" s="265" t="s">
        <v>498</v>
      </c>
      <c r="C123" s="265"/>
      <c r="D123" s="266">
        <v>45022</v>
      </c>
      <c r="E123" s="266"/>
      <c r="F123" s="265" t="s">
        <v>490</v>
      </c>
      <c r="G123" s="265"/>
      <c r="H123" s="265" t="s">
        <v>499</v>
      </c>
      <c r="I123" s="267">
        <v>1299.5999999999999</v>
      </c>
      <c r="J123" s="268">
        <v>3</v>
      </c>
      <c r="K123" s="90"/>
      <c r="L123" s="86"/>
      <c r="M123" s="86"/>
      <c r="N123" s="86"/>
      <c r="O123" s="86"/>
      <c r="P123" s="86"/>
      <c r="Q123" s="86"/>
      <c r="R123" s="86"/>
      <c r="S123" s="86"/>
      <c r="T123" s="86"/>
      <c r="U123" s="86"/>
      <c r="V123" s="86"/>
      <c r="W123" s="86"/>
      <c r="X123" s="86"/>
      <c r="Y123" s="86"/>
    </row>
    <row r="124" spans="1:25" ht="22.5" customHeight="1" x14ac:dyDescent="0.2">
      <c r="A124" s="265" t="s">
        <v>461</v>
      </c>
      <c r="B124" s="265" t="s">
        <v>500</v>
      </c>
      <c r="C124" s="265"/>
      <c r="D124" s="266">
        <v>45029</v>
      </c>
      <c r="E124" s="266"/>
      <c r="F124" s="265" t="s">
        <v>501</v>
      </c>
      <c r="G124" s="265"/>
      <c r="H124" s="265" t="s">
        <v>502</v>
      </c>
      <c r="I124" s="267">
        <v>100</v>
      </c>
      <c r="J124" s="268">
        <v>4</v>
      </c>
      <c r="K124" s="90"/>
      <c r="L124" s="86"/>
      <c r="M124" s="86"/>
      <c r="N124" s="86"/>
      <c r="O124" s="86"/>
      <c r="P124" s="86"/>
      <c r="Q124" s="86"/>
      <c r="R124" s="86"/>
      <c r="S124" s="86"/>
      <c r="T124" s="86"/>
      <c r="U124" s="86"/>
      <c r="V124" s="86"/>
      <c r="W124" s="86"/>
      <c r="X124" s="86"/>
      <c r="Y124" s="86"/>
    </row>
    <row r="125" spans="1:25" ht="12.75" customHeight="1" x14ac:dyDescent="0.2">
      <c r="A125" s="265" t="s">
        <v>461</v>
      </c>
      <c r="B125" s="265" t="s">
        <v>503</v>
      </c>
      <c r="C125" s="265" t="s">
        <v>2171</v>
      </c>
      <c r="D125" s="266">
        <v>45029</v>
      </c>
      <c r="E125" s="266"/>
      <c r="F125" s="265" t="s">
        <v>2192</v>
      </c>
      <c r="G125" s="265" t="s">
        <v>2163</v>
      </c>
      <c r="H125" s="265" t="s">
        <v>2164</v>
      </c>
      <c r="I125" s="267">
        <v>300</v>
      </c>
      <c r="J125" s="268">
        <v>4</v>
      </c>
      <c r="K125" s="90"/>
      <c r="L125" s="86"/>
      <c r="M125" s="86"/>
      <c r="N125" s="86"/>
      <c r="O125" s="86"/>
      <c r="P125" s="86"/>
      <c r="Q125" s="86"/>
      <c r="R125" s="86"/>
      <c r="S125" s="86"/>
      <c r="T125" s="86"/>
      <c r="U125" s="86"/>
      <c r="V125" s="86"/>
      <c r="W125" s="86"/>
      <c r="X125" s="86"/>
      <c r="Y125" s="86"/>
    </row>
    <row r="126" spans="1:25" ht="101.25" customHeight="1" x14ac:dyDescent="0.2">
      <c r="A126" s="265" t="s">
        <v>461</v>
      </c>
      <c r="B126" s="265" t="s">
        <v>504</v>
      </c>
      <c r="C126" s="265"/>
      <c r="D126" s="266">
        <v>45034</v>
      </c>
      <c r="E126" s="266"/>
      <c r="F126" s="265" t="s">
        <v>490</v>
      </c>
      <c r="G126" s="265"/>
      <c r="H126" s="265" t="s">
        <v>505</v>
      </c>
      <c r="I126" s="267">
        <v>422.4</v>
      </c>
      <c r="J126" s="268">
        <v>3</v>
      </c>
      <c r="K126" s="258"/>
      <c r="L126" s="86"/>
      <c r="M126" s="86"/>
      <c r="N126" s="86"/>
      <c r="O126" s="86"/>
      <c r="P126" s="86"/>
      <c r="Q126" s="86"/>
      <c r="R126" s="86"/>
      <c r="S126" s="86"/>
      <c r="T126" s="86"/>
      <c r="U126" s="86"/>
      <c r="V126" s="86"/>
      <c r="W126" s="86"/>
      <c r="X126" s="86"/>
      <c r="Y126" s="86"/>
    </row>
    <row r="127" spans="1:25" ht="12.75" customHeight="1" x14ac:dyDescent="0.2">
      <c r="A127" s="265" t="s">
        <v>461</v>
      </c>
      <c r="B127" s="265" t="s">
        <v>506</v>
      </c>
      <c r="C127" s="265" t="s">
        <v>2172</v>
      </c>
      <c r="D127" s="266">
        <v>45034</v>
      </c>
      <c r="E127" s="266"/>
      <c r="F127" s="265" t="s">
        <v>2194</v>
      </c>
      <c r="G127" s="265"/>
      <c r="H127" s="265" t="s">
        <v>507</v>
      </c>
      <c r="I127" s="267">
        <v>160</v>
      </c>
      <c r="J127" s="268">
        <v>4</v>
      </c>
      <c r="K127" s="90"/>
      <c r="L127" s="86"/>
      <c r="M127" s="86"/>
      <c r="N127" s="86"/>
      <c r="O127" s="86"/>
      <c r="P127" s="86"/>
      <c r="Q127" s="86"/>
      <c r="R127" s="86"/>
      <c r="S127" s="86"/>
      <c r="T127" s="86"/>
      <c r="U127" s="86"/>
      <c r="V127" s="86"/>
      <c r="W127" s="86"/>
      <c r="X127" s="86"/>
      <c r="Y127" s="86"/>
    </row>
    <row r="128" spans="1:25" ht="22.5" customHeight="1" x14ac:dyDescent="0.2">
      <c r="A128" s="265" t="s">
        <v>461</v>
      </c>
      <c r="B128" s="265" t="s">
        <v>508</v>
      </c>
      <c r="C128" s="265" t="s">
        <v>2173</v>
      </c>
      <c r="D128" s="266">
        <v>45042</v>
      </c>
      <c r="E128" s="266"/>
      <c r="F128" s="265" t="s">
        <v>509</v>
      </c>
      <c r="G128" s="265" t="s">
        <v>2174</v>
      </c>
      <c r="H128" s="265" t="s">
        <v>2175</v>
      </c>
      <c r="I128" s="267">
        <v>700</v>
      </c>
      <c r="J128" s="268">
        <v>3</v>
      </c>
      <c r="K128" s="90"/>
      <c r="L128" s="86"/>
      <c r="M128" s="86"/>
      <c r="N128" s="86"/>
      <c r="O128" s="86"/>
      <c r="P128" s="86"/>
      <c r="Q128" s="86"/>
      <c r="R128" s="86"/>
      <c r="S128" s="86"/>
      <c r="T128" s="86"/>
      <c r="U128" s="86"/>
      <c r="V128" s="86"/>
      <c r="W128" s="86"/>
      <c r="X128" s="86"/>
      <c r="Y128" s="86"/>
    </row>
    <row r="129" spans="1:25" ht="101.25" customHeight="1" x14ac:dyDescent="0.2">
      <c r="A129" s="265" t="s">
        <v>461</v>
      </c>
      <c r="B129" s="265" t="s">
        <v>510</v>
      </c>
      <c r="C129" s="265"/>
      <c r="D129" s="266">
        <v>45057</v>
      </c>
      <c r="E129" s="266"/>
      <c r="F129" s="265" t="s">
        <v>2195</v>
      </c>
      <c r="G129" s="265"/>
      <c r="H129" s="265" t="s">
        <v>502</v>
      </c>
      <c r="I129" s="267">
        <v>458</v>
      </c>
      <c r="J129" s="268">
        <v>4</v>
      </c>
      <c r="K129" s="90"/>
      <c r="L129" s="86"/>
      <c r="M129" s="86"/>
      <c r="N129" s="86"/>
      <c r="O129" s="86"/>
      <c r="P129" s="86"/>
      <c r="Q129" s="86"/>
      <c r="R129" s="86"/>
      <c r="S129" s="86"/>
      <c r="T129" s="86"/>
      <c r="U129" s="86"/>
      <c r="V129" s="86"/>
      <c r="W129" s="86"/>
      <c r="X129" s="86"/>
      <c r="Y129" s="86"/>
    </row>
    <row r="130" spans="1:25" ht="12.75" customHeight="1" x14ac:dyDescent="0.2">
      <c r="A130" s="265" t="s">
        <v>461</v>
      </c>
      <c r="B130" s="265" t="s">
        <v>511</v>
      </c>
      <c r="C130" s="265" t="s">
        <v>2176</v>
      </c>
      <c r="D130" s="266">
        <v>45057</v>
      </c>
      <c r="E130" s="266"/>
      <c r="F130" s="265" t="s">
        <v>2192</v>
      </c>
      <c r="G130" s="265" t="s">
        <v>2163</v>
      </c>
      <c r="H130" s="265" t="s">
        <v>2164</v>
      </c>
      <c r="I130" s="267">
        <v>300</v>
      </c>
      <c r="J130" s="268">
        <v>4</v>
      </c>
      <c r="K130" s="90"/>
      <c r="L130" s="86"/>
      <c r="M130" s="86"/>
      <c r="N130" s="86"/>
      <c r="O130" s="86"/>
      <c r="P130" s="86"/>
      <c r="Q130" s="86"/>
      <c r="R130" s="86"/>
      <c r="S130" s="86"/>
      <c r="T130" s="86"/>
      <c r="U130" s="86"/>
      <c r="V130" s="86"/>
      <c r="W130" s="86"/>
      <c r="X130" s="86"/>
      <c r="Y130" s="86"/>
    </row>
    <row r="131" spans="1:25" ht="12.75" customHeight="1" x14ac:dyDescent="0.2">
      <c r="A131" s="265" t="s">
        <v>461</v>
      </c>
      <c r="B131" s="265" t="s">
        <v>512</v>
      </c>
      <c r="C131" s="265" t="s">
        <v>2177</v>
      </c>
      <c r="D131" s="266">
        <v>45065</v>
      </c>
      <c r="E131" s="266"/>
      <c r="F131" s="265" t="s">
        <v>513</v>
      </c>
      <c r="G131" s="265"/>
      <c r="H131" s="265" t="s">
        <v>514</v>
      </c>
      <c r="I131" s="267">
        <v>272.5</v>
      </c>
      <c r="J131" s="268">
        <v>4</v>
      </c>
      <c r="K131" s="90"/>
      <c r="L131" s="86"/>
      <c r="M131" s="86"/>
      <c r="N131" s="86"/>
      <c r="O131" s="86"/>
      <c r="P131" s="86"/>
      <c r="Q131" s="86"/>
      <c r="R131" s="86"/>
      <c r="S131" s="86"/>
      <c r="T131" s="86"/>
      <c r="U131" s="86"/>
      <c r="V131" s="86"/>
      <c r="W131" s="86"/>
      <c r="X131" s="86"/>
      <c r="Y131" s="86"/>
    </row>
    <row r="132" spans="1:25" ht="101.25" customHeight="1" x14ac:dyDescent="0.2">
      <c r="A132" s="265" t="s">
        <v>461</v>
      </c>
      <c r="B132" s="265" t="s">
        <v>515</v>
      </c>
      <c r="C132" s="265"/>
      <c r="D132" s="266">
        <v>45079</v>
      </c>
      <c r="E132" s="266"/>
      <c r="F132" s="265" t="s">
        <v>474</v>
      </c>
      <c r="G132" s="265"/>
      <c r="H132" s="265" t="s">
        <v>516</v>
      </c>
      <c r="I132" s="267">
        <v>668</v>
      </c>
      <c r="J132" s="268">
        <v>3</v>
      </c>
      <c r="K132" s="90"/>
      <c r="L132" s="86"/>
      <c r="M132" s="86"/>
      <c r="N132" s="86"/>
      <c r="O132" s="86"/>
      <c r="P132" s="86"/>
      <c r="Q132" s="86"/>
      <c r="R132" s="86"/>
      <c r="S132" s="86"/>
      <c r="T132" s="86"/>
      <c r="U132" s="86"/>
      <c r="V132" s="86"/>
      <c r="W132" s="86"/>
      <c r="X132" s="86"/>
      <c r="Y132" s="86"/>
    </row>
    <row r="133" spans="1:25" ht="12.75" customHeight="1" x14ac:dyDescent="0.2">
      <c r="A133" s="265" t="s">
        <v>461</v>
      </c>
      <c r="B133" s="265" t="s">
        <v>517</v>
      </c>
      <c r="C133" s="265" t="s">
        <v>2178</v>
      </c>
      <c r="D133" s="266">
        <v>45113</v>
      </c>
      <c r="E133" s="266"/>
      <c r="F133" s="265" t="s">
        <v>2192</v>
      </c>
      <c r="G133" s="265" t="s">
        <v>2163</v>
      </c>
      <c r="H133" s="265" t="s">
        <v>2164</v>
      </c>
      <c r="I133" s="267">
        <v>300</v>
      </c>
      <c r="J133" s="268">
        <v>4</v>
      </c>
      <c r="K133" s="90"/>
      <c r="L133" s="86"/>
      <c r="M133" s="86"/>
      <c r="N133" s="86"/>
      <c r="O133" s="86"/>
      <c r="P133" s="86"/>
      <c r="Q133" s="86"/>
      <c r="R133" s="86"/>
      <c r="S133" s="86"/>
      <c r="T133" s="86"/>
      <c r="U133" s="86"/>
      <c r="V133" s="86"/>
      <c r="W133" s="86"/>
      <c r="X133" s="86"/>
      <c r="Y133" s="86"/>
    </row>
    <row r="134" spans="1:25" ht="12.75" customHeight="1" x14ac:dyDescent="0.2">
      <c r="A134" s="265" t="s">
        <v>461</v>
      </c>
      <c r="B134" s="265" t="s">
        <v>518</v>
      </c>
      <c r="C134" s="265" t="s">
        <v>2179</v>
      </c>
      <c r="D134" s="266">
        <v>45121</v>
      </c>
      <c r="E134" s="266"/>
      <c r="F134" s="265" t="s">
        <v>2192</v>
      </c>
      <c r="G134" s="265" t="s">
        <v>2163</v>
      </c>
      <c r="H134" s="265" t="s">
        <v>463</v>
      </c>
      <c r="I134" s="267">
        <v>300</v>
      </c>
      <c r="J134" s="268">
        <v>4</v>
      </c>
      <c r="K134" s="90"/>
      <c r="L134" s="86"/>
      <c r="M134" s="86"/>
      <c r="N134" s="86"/>
      <c r="O134" s="86"/>
      <c r="P134" s="86"/>
      <c r="Q134" s="86"/>
      <c r="R134" s="86"/>
      <c r="S134" s="86"/>
      <c r="T134" s="86"/>
      <c r="U134" s="86"/>
      <c r="V134" s="86"/>
      <c r="W134" s="86"/>
      <c r="X134" s="86"/>
      <c r="Y134" s="86"/>
    </row>
    <row r="135" spans="1:25" ht="12.75" customHeight="1" x14ac:dyDescent="0.2">
      <c r="A135" s="265" t="s">
        <v>461</v>
      </c>
      <c r="B135" s="265" t="s">
        <v>519</v>
      </c>
      <c r="C135" s="265"/>
      <c r="D135" s="266">
        <v>45121</v>
      </c>
      <c r="E135" s="266"/>
      <c r="F135" s="265" t="s">
        <v>520</v>
      </c>
      <c r="G135" s="265"/>
      <c r="H135" s="265" t="s">
        <v>2164</v>
      </c>
      <c r="I135" s="267">
        <v>116.1</v>
      </c>
      <c r="J135" s="268">
        <v>4</v>
      </c>
      <c r="K135" s="90"/>
      <c r="L135" s="86"/>
      <c r="M135" s="86"/>
      <c r="N135" s="86"/>
      <c r="O135" s="86"/>
      <c r="P135" s="86"/>
      <c r="Q135" s="86"/>
      <c r="R135" s="86"/>
      <c r="S135" s="86"/>
      <c r="T135" s="86"/>
      <c r="U135" s="86"/>
      <c r="V135" s="86"/>
      <c r="W135" s="86"/>
      <c r="X135" s="86"/>
      <c r="Y135" s="86"/>
    </row>
    <row r="136" spans="1:25" ht="12.75" customHeight="1" x14ac:dyDescent="0.2">
      <c r="A136" s="265" t="s">
        <v>461</v>
      </c>
      <c r="B136" s="265" t="s">
        <v>521</v>
      </c>
      <c r="C136" s="265" t="s">
        <v>2180</v>
      </c>
      <c r="D136" s="266">
        <v>45148</v>
      </c>
      <c r="E136" s="266"/>
      <c r="F136" s="265" t="s">
        <v>2192</v>
      </c>
      <c r="G136" s="265" t="s">
        <v>2163</v>
      </c>
      <c r="H136" s="265" t="s">
        <v>2164</v>
      </c>
      <c r="I136" s="267">
        <v>300</v>
      </c>
      <c r="J136" s="268">
        <v>4</v>
      </c>
      <c r="K136" s="90"/>
      <c r="L136" s="86"/>
      <c r="M136" s="86"/>
      <c r="N136" s="86"/>
      <c r="O136" s="86"/>
      <c r="P136" s="86"/>
      <c r="Q136" s="86"/>
      <c r="R136" s="86"/>
      <c r="S136" s="86"/>
      <c r="T136" s="86"/>
      <c r="U136" s="86"/>
      <c r="V136" s="86"/>
      <c r="W136" s="86"/>
      <c r="X136" s="86"/>
      <c r="Y136" s="86"/>
    </row>
    <row r="137" spans="1:25" ht="12.75" customHeight="1" x14ac:dyDescent="0.2">
      <c r="A137" s="264" t="s">
        <v>461</v>
      </c>
      <c r="B137" s="265" t="s">
        <v>522</v>
      </c>
      <c r="C137" s="265" t="s">
        <v>2181</v>
      </c>
      <c r="D137" s="266">
        <v>45176</v>
      </c>
      <c r="E137" s="266"/>
      <c r="F137" s="265" t="s">
        <v>2192</v>
      </c>
      <c r="G137" s="265" t="s">
        <v>2163</v>
      </c>
      <c r="H137" s="265" t="s">
        <v>2164</v>
      </c>
      <c r="I137" s="267">
        <v>300</v>
      </c>
      <c r="J137" s="268">
        <v>4</v>
      </c>
      <c r="K137" s="90"/>
      <c r="L137" s="86"/>
      <c r="M137" s="86"/>
      <c r="N137" s="86"/>
      <c r="O137" s="86"/>
      <c r="P137" s="86"/>
      <c r="Q137" s="86"/>
      <c r="R137" s="86"/>
      <c r="S137" s="86"/>
      <c r="T137" s="86"/>
      <c r="U137" s="86"/>
      <c r="V137" s="86"/>
      <c r="W137" s="86"/>
      <c r="X137" s="86"/>
      <c r="Y137" s="86"/>
    </row>
    <row r="138" spans="1:25" ht="12.75" customHeight="1" x14ac:dyDescent="0.2">
      <c r="A138" s="265" t="s">
        <v>461</v>
      </c>
      <c r="B138" s="265" t="s">
        <v>523</v>
      </c>
      <c r="C138" s="265" t="s">
        <v>2182</v>
      </c>
      <c r="D138" s="266">
        <v>45201</v>
      </c>
      <c r="E138" s="266"/>
      <c r="F138" s="265" t="s">
        <v>2183</v>
      </c>
      <c r="G138" s="265"/>
      <c r="H138" s="265" t="s">
        <v>524</v>
      </c>
      <c r="I138" s="267">
        <v>174</v>
      </c>
      <c r="J138" s="268">
        <v>4</v>
      </c>
      <c r="K138" s="90"/>
      <c r="L138" s="86"/>
      <c r="M138" s="86"/>
      <c r="N138" s="86"/>
      <c r="O138" s="86"/>
      <c r="P138" s="86"/>
      <c r="Q138" s="86"/>
      <c r="R138" s="86"/>
      <c r="S138" s="86"/>
      <c r="T138" s="86"/>
      <c r="U138" s="86"/>
      <c r="V138" s="86"/>
      <c r="W138" s="86"/>
      <c r="X138" s="86"/>
      <c r="Y138" s="86"/>
    </row>
    <row r="139" spans="1:25" ht="12.75" customHeight="1" x14ac:dyDescent="0.2">
      <c r="A139" s="265" t="s">
        <v>461</v>
      </c>
      <c r="B139" s="265" t="s">
        <v>525</v>
      </c>
      <c r="C139" s="265" t="s">
        <v>2184</v>
      </c>
      <c r="D139" s="266">
        <v>45204</v>
      </c>
      <c r="E139" s="266"/>
      <c r="F139" s="265" t="s">
        <v>2192</v>
      </c>
      <c r="G139" s="265" t="s">
        <v>2163</v>
      </c>
      <c r="H139" s="265" t="s">
        <v>2164</v>
      </c>
      <c r="I139" s="267">
        <v>300</v>
      </c>
      <c r="J139" s="268">
        <v>4</v>
      </c>
      <c r="K139" s="90"/>
      <c r="L139" s="86"/>
      <c r="M139" s="86"/>
      <c r="N139" s="86"/>
      <c r="O139" s="86"/>
      <c r="P139" s="86"/>
      <c r="Q139" s="86"/>
      <c r="R139" s="86"/>
      <c r="S139" s="86"/>
      <c r="T139" s="86"/>
      <c r="U139" s="86"/>
      <c r="V139" s="86"/>
      <c r="W139" s="86"/>
      <c r="X139" s="86"/>
      <c r="Y139" s="86"/>
    </row>
    <row r="140" spans="1:25" ht="12.75" customHeight="1" x14ac:dyDescent="0.2">
      <c r="A140" s="265" t="s">
        <v>461</v>
      </c>
      <c r="B140" s="265" t="s">
        <v>526</v>
      </c>
      <c r="C140" s="265" t="s">
        <v>527</v>
      </c>
      <c r="D140" s="266">
        <v>45215</v>
      </c>
      <c r="E140" s="266"/>
      <c r="F140" s="265" t="s">
        <v>528</v>
      </c>
      <c r="G140" s="265" t="s">
        <v>2185</v>
      </c>
      <c r="H140" s="265" t="s">
        <v>529</v>
      </c>
      <c r="I140" s="267">
        <v>390</v>
      </c>
      <c r="J140" s="268">
        <v>4</v>
      </c>
      <c r="K140" s="90"/>
      <c r="L140" s="86"/>
      <c r="M140" s="86"/>
      <c r="N140" s="86"/>
      <c r="O140" s="86"/>
      <c r="P140" s="86"/>
      <c r="Q140" s="86"/>
      <c r="R140" s="86"/>
      <c r="S140" s="86"/>
      <c r="T140" s="86"/>
      <c r="U140" s="86"/>
      <c r="V140" s="86"/>
      <c r="W140" s="86"/>
      <c r="X140" s="86"/>
      <c r="Y140" s="86"/>
    </row>
    <row r="141" spans="1:25" ht="22.5" customHeight="1" x14ac:dyDescent="0.2">
      <c r="A141" s="265" t="s">
        <v>461</v>
      </c>
      <c r="B141" s="265" t="s">
        <v>530</v>
      </c>
      <c r="C141" s="265" t="s">
        <v>2186</v>
      </c>
      <c r="D141" s="266">
        <v>45218</v>
      </c>
      <c r="E141" s="266"/>
      <c r="F141" s="265" t="s">
        <v>531</v>
      </c>
      <c r="G141" s="265" t="s">
        <v>2174</v>
      </c>
      <c r="H141" s="265" t="s">
        <v>2175</v>
      </c>
      <c r="I141" s="267">
        <v>1500</v>
      </c>
      <c r="J141" s="268">
        <v>3</v>
      </c>
      <c r="K141" s="90"/>
      <c r="L141" s="86"/>
      <c r="M141" s="86"/>
      <c r="N141" s="86"/>
      <c r="O141" s="86"/>
      <c r="P141" s="86"/>
      <c r="Q141" s="86"/>
      <c r="R141" s="86"/>
      <c r="S141" s="86"/>
      <c r="T141" s="86"/>
      <c r="U141" s="86"/>
      <c r="V141" s="86"/>
      <c r="W141" s="86"/>
      <c r="X141" s="86"/>
      <c r="Y141" s="86"/>
    </row>
    <row r="142" spans="1:25" ht="22.5" customHeight="1" x14ac:dyDescent="0.2">
      <c r="A142" s="265" t="s">
        <v>461</v>
      </c>
      <c r="B142" s="265" t="s">
        <v>532</v>
      </c>
      <c r="C142" s="265" t="s">
        <v>2187</v>
      </c>
      <c r="D142" s="266">
        <v>45219</v>
      </c>
      <c r="E142" s="266"/>
      <c r="F142" s="265" t="s">
        <v>533</v>
      </c>
      <c r="G142" s="265" t="s">
        <v>2166</v>
      </c>
      <c r="H142" s="265" t="s">
        <v>2208</v>
      </c>
      <c r="I142" s="267">
        <v>1500</v>
      </c>
      <c r="J142" s="268">
        <v>3</v>
      </c>
      <c r="K142" s="90"/>
      <c r="L142" s="86"/>
      <c r="M142" s="86"/>
      <c r="N142" s="86"/>
      <c r="O142" s="86"/>
      <c r="P142" s="86"/>
      <c r="Q142" s="86"/>
      <c r="R142" s="86"/>
      <c r="S142" s="86"/>
      <c r="T142" s="86"/>
      <c r="U142" s="86"/>
      <c r="V142" s="86"/>
      <c r="W142" s="86"/>
      <c r="X142" s="86"/>
      <c r="Y142" s="86"/>
    </row>
    <row r="143" spans="1:25" ht="22.5" customHeight="1" x14ac:dyDescent="0.2">
      <c r="A143" s="265" t="s">
        <v>461</v>
      </c>
      <c r="B143" s="265" t="s">
        <v>534</v>
      </c>
      <c r="C143" s="265" t="s">
        <v>2188</v>
      </c>
      <c r="D143" s="266">
        <v>45222</v>
      </c>
      <c r="E143" s="266"/>
      <c r="F143" s="265" t="s">
        <v>535</v>
      </c>
      <c r="G143" s="265" t="s">
        <v>2166</v>
      </c>
      <c r="H143" s="265" t="s">
        <v>2208</v>
      </c>
      <c r="I143" s="267">
        <v>2000</v>
      </c>
      <c r="J143" s="268">
        <v>3</v>
      </c>
      <c r="K143" s="90"/>
      <c r="L143" s="86"/>
      <c r="M143" s="86"/>
      <c r="N143" s="86"/>
      <c r="O143" s="86"/>
      <c r="P143" s="86"/>
      <c r="Q143" s="86"/>
      <c r="R143" s="86"/>
      <c r="S143" s="86"/>
      <c r="T143" s="86"/>
      <c r="U143" s="86"/>
      <c r="V143" s="86"/>
      <c r="W143" s="86"/>
      <c r="X143" s="86"/>
      <c r="Y143" s="86"/>
    </row>
    <row r="144" spans="1:25" ht="22.5" customHeight="1" x14ac:dyDescent="0.2">
      <c r="A144" s="265" t="s">
        <v>461</v>
      </c>
      <c r="B144" s="265" t="s">
        <v>536</v>
      </c>
      <c r="C144" s="265" t="s">
        <v>2189</v>
      </c>
      <c r="D144" s="266">
        <v>45223</v>
      </c>
      <c r="E144" s="266"/>
      <c r="F144" s="265" t="s">
        <v>537</v>
      </c>
      <c r="G144" s="265" t="s">
        <v>2166</v>
      </c>
      <c r="H144" s="265" t="s">
        <v>2208</v>
      </c>
      <c r="I144" s="267">
        <v>700</v>
      </c>
      <c r="J144" s="268">
        <v>3</v>
      </c>
      <c r="K144" s="90"/>
      <c r="L144" s="86"/>
      <c r="M144" s="86"/>
      <c r="N144" s="86"/>
      <c r="O144" s="86"/>
      <c r="P144" s="86"/>
      <c r="Q144" s="86"/>
      <c r="R144" s="86"/>
      <c r="S144" s="86"/>
      <c r="T144" s="86"/>
      <c r="U144" s="86"/>
      <c r="V144" s="86"/>
      <c r="W144" s="86"/>
      <c r="X144" s="86"/>
      <c r="Y144" s="86"/>
    </row>
    <row r="145" spans="1:25" ht="33.75" customHeight="1" x14ac:dyDescent="0.2">
      <c r="A145" s="265" t="s">
        <v>461</v>
      </c>
      <c r="B145" s="265" t="s">
        <v>538</v>
      </c>
      <c r="C145" s="265" t="s">
        <v>2190</v>
      </c>
      <c r="D145" s="266">
        <v>45223</v>
      </c>
      <c r="E145" s="266"/>
      <c r="F145" s="265" t="s">
        <v>539</v>
      </c>
      <c r="G145" s="265" t="s">
        <v>2191</v>
      </c>
      <c r="H145" s="265" t="s">
        <v>2196</v>
      </c>
      <c r="I145" s="267">
        <v>825</v>
      </c>
      <c r="J145" s="268">
        <v>4</v>
      </c>
      <c r="K145" s="90"/>
      <c r="L145" s="86"/>
      <c r="M145" s="86"/>
      <c r="N145" s="86"/>
      <c r="O145" s="86"/>
      <c r="P145" s="86"/>
      <c r="Q145" s="86"/>
      <c r="R145" s="86"/>
      <c r="S145" s="86"/>
      <c r="T145" s="86"/>
      <c r="U145" s="86"/>
      <c r="V145" s="86"/>
      <c r="W145" s="86"/>
      <c r="X145" s="86"/>
      <c r="Y145" s="86"/>
    </row>
    <row r="146" spans="1:25" ht="22.5" customHeight="1" x14ac:dyDescent="0.2">
      <c r="A146" s="265" t="s">
        <v>461</v>
      </c>
      <c r="B146" s="265" t="s">
        <v>540</v>
      </c>
      <c r="C146" s="265"/>
      <c r="D146" s="266">
        <v>45225</v>
      </c>
      <c r="E146" s="266"/>
      <c r="F146" s="265" t="s">
        <v>2197</v>
      </c>
      <c r="G146" s="265"/>
      <c r="H146" s="265" t="s">
        <v>2164</v>
      </c>
      <c r="I146" s="267">
        <v>136.08000000000001</v>
      </c>
      <c r="J146" s="268">
        <v>4</v>
      </c>
      <c r="K146" s="90"/>
      <c r="L146" s="86"/>
      <c r="M146" s="86"/>
      <c r="N146" s="86"/>
      <c r="O146" s="86"/>
      <c r="P146" s="86"/>
      <c r="Q146" s="86"/>
      <c r="R146" s="86"/>
      <c r="S146" s="86"/>
      <c r="T146" s="86"/>
      <c r="U146" s="86"/>
      <c r="V146" s="86"/>
      <c r="W146" s="86"/>
      <c r="X146" s="86"/>
      <c r="Y146" s="86"/>
    </row>
    <row r="147" spans="1:25" ht="12.75" customHeight="1" x14ac:dyDescent="0.2">
      <c r="A147" s="265" t="s">
        <v>541</v>
      </c>
      <c r="B147" s="265" t="s">
        <v>542</v>
      </c>
      <c r="C147" s="265"/>
      <c r="D147" s="266">
        <v>45152</v>
      </c>
      <c r="E147" s="266">
        <v>45204</v>
      </c>
      <c r="F147" s="265" t="s">
        <v>543</v>
      </c>
      <c r="G147" s="265"/>
      <c r="H147" s="265" t="s">
        <v>544</v>
      </c>
      <c r="I147" s="267">
        <v>1623</v>
      </c>
      <c r="J147" s="268">
        <v>2</v>
      </c>
      <c r="K147" s="90"/>
      <c r="L147" s="86"/>
      <c r="M147" s="86"/>
      <c r="N147" s="86"/>
      <c r="O147" s="86"/>
      <c r="P147" s="86"/>
      <c r="Q147" s="86"/>
      <c r="R147" s="86"/>
      <c r="S147" s="86"/>
      <c r="T147" s="86"/>
      <c r="U147" s="86"/>
      <c r="V147" s="86"/>
      <c r="W147" s="86"/>
      <c r="X147" s="86"/>
      <c r="Y147" s="86"/>
    </row>
    <row r="148" spans="1:25" ht="12.75" customHeight="1" x14ac:dyDescent="0.2">
      <c r="A148" s="265" t="s">
        <v>545</v>
      </c>
      <c r="B148" s="265" t="s">
        <v>546</v>
      </c>
      <c r="C148" s="265"/>
      <c r="D148" s="266">
        <v>45189</v>
      </c>
      <c r="E148" s="266">
        <v>45208</v>
      </c>
      <c r="F148" s="265" t="s">
        <v>547</v>
      </c>
      <c r="G148" s="265"/>
      <c r="H148" s="265" t="s">
        <v>548</v>
      </c>
      <c r="I148" s="267">
        <v>50</v>
      </c>
      <c r="J148" s="268">
        <v>2</v>
      </c>
      <c r="K148" s="90"/>
      <c r="L148" s="86"/>
      <c r="M148" s="86"/>
      <c r="N148" s="86"/>
      <c r="O148" s="86"/>
      <c r="P148" s="86"/>
      <c r="Q148" s="86"/>
      <c r="R148" s="86"/>
      <c r="S148" s="86"/>
      <c r="T148" s="86"/>
      <c r="U148" s="86"/>
      <c r="V148" s="86"/>
      <c r="W148" s="86"/>
      <c r="X148" s="86"/>
      <c r="Y148" s="86"/>
    </row>
    <row r="149" spans="1:25" ht="33.75" customHeight="1" x14ac:dyDescent="0.2">
      <c r="A149" s="265" t="s">
        <v>545</v>
      </c>
      <c r="B149" s="265" t="s">
        <v>549</v>
      </c>
      <c r="C149" s="265"/>
      <c r="D149" s="266">
        <v>45177</v>
      </c>
      <c r="E149" s="266">
        <v>45208</v>
      </c>
      <c r="F149" s="265" t="s">
        <v>550</v>
      </c>
      <c r="G149" s="265"/>
      <c r="H149" s="265" t="s">
        <v>548</v>
      </c>
      <c r="I149" s="267">
        <v>2980</v>
      </c>
      <c r="J149" s="268">
        <v>2</v>
      </c>
      <c r="K149" s="90"/>
      <c r="L149" s="86"/>
      <c r="M149" s="86"/>
      <c r="N149" s="86"/>
      <c r="O149" s="86"/>
      <c r="P149" s="86"/>
      <c r="Q149" s="86"/>
      <c r="R149" s="86"/>
      <c r="S149" s="86"/>
      <c r="T149" s="86"/>
      <c r="U149" s="86"/>
      <c r="V149" s="86"/>
      <c r="W149" s="86"/>
      <c r="X149" s="86"/>
      <c r="Y149" s="86"/>
    </row>
    <row r="150" spans="1:25" ht="12.75" customHeight="1" x14ac:dyDescent="0.2">
      <c r="A150" s="265" t="s">
        <v>551</v>
      </c>
      <c r="B150" s="265" t="s">
        <v>552</v>
      </c>
      <c r="C150" s="265"/>
      <c r="D150" s="266">
        <v>45190</v>
      </c>
      <c r="E150" s="266">
        <v>45219</v>
      </c>
      <c r="F150" s="265" t="s">
        <v>553</v>
      </c>
      <c r="G150" s="265"/>
      <c r="H150" s="265" t="s">
        <v>554</v>
      </c>
      <c r="I150" s="267">
        <v>558.5</v>
      </c>
      <c r="J150" s="268">
        <v>2</v>
      </c>
      <c r="K150" s="90"/>
      <c r="L150" s="86"/>
      <c r="M150" s="86"/>
      <c r="N150" s="86"/>
      <c r="O150" s="86"/>
      <c r="P150" s="86"/>
      <c r="Q150" s="86"/>
      <c r="R150" s="86"/>
      <c r="S150" s="86"/>
      <c r="T150" s="86"/>
      <c r="U150" s="86"/>
      <c r="V150" s="86"/>
      <c r="W150" s="86"/>
      <c r="X150" s="86"/>
      <c r="Y150" s="86"/>
    </row>
    <row r="151" spans="1:25" ht="12.75" customHeight="1" x14ac:dyDescent="0.2">
      <c r="A151" s="265" t="s">
        <v>545</v>
      </c>
      <c r="B151" s="265" t="s">
        <v>555</v>
      </c>
      <c r="C151" s="265"/>
      <c r="D151" s="266">
        <v>45216</v>
      </c>
      <c r="E151" s="266">
        <v>45219</v>
      </c>
      <c r="F151" s="265" t="s">
        <v>556</v>
      </c>
      <c r="G151" s="265"/>
      <c r="H151" s="265" t="s">
        <v>548</v>
      </c>
      <c r="I151" s="267">
        <v>300</v>
      </c>
      <c r="J151" s="268">
        <v>2</v>
      </c>
      <c r="K151" s="90"/>
      <c r="L151" s="86"/>
      <c r="M151" s="86"/>
      <c r="N151" s="86"/>
      <c r="O151" s="86"/>
      <c r="P151" s="86"/>
      <c r="Q151" s="86"/>
      <c r="R151" s="86"/>
      <c r="S151" s="86"/>
      <c r="T151" s="86"/>
      <c r="U151" s="86"/>
      <c r="V151" s="86"/>
      <c r="W151" s="86"/>
      <c r="X151" s="86"/>
      <c r="Y151" s="86"/>
    </row>
    <row r="152" spans="1:25" ht="101.25" customHeight="1" x14ac:dyDescent="0.2">
      <c r="A152" s="265" t="s">
        <v>545</v>
      </c>
      <c r="B152" s="265" t="s">
        <v>557</v>
      </c>
      <c r="C152" s="265"/>
      <c r="D152" s="266">
        <v>45219</v>
      </c>
      <c r="E152" s="266"/>
      <c r="F152" s="265" t="s">
        <v>558</v>
      </c>
      <c r="G152" s="265"/>
      <c r="H152" s="265" t="s">
        <v>548</v>
      </c>
      <c r="I152" s="267">
        <v>135</v>
      </c>
      <c r="J152" s="268">
        <v>2</v>
      </c>
      <c r="K152" s="90"/>
      <c r="L152" s="86"/>
      <c r="M152" s="86"/>
      <c r="N152" s="86"/>
      <c r="O152" s="86"/>
      <c r="P152" s="86"/>
      <c r="Q152" s="86"/>
      <c r="R152" s="86"/>
      <c r="S152" s="86"/>
      <c r="T152" s="86"/>
      <c r="U152" s="86"/>
      <c r="V152" s="86"/>
      <c r="W152" s="86"/>
      <c r="X152" s="86"/>
      <c r="Y152" s="86"/>
    </row>
    <row r="153" spans="1:25" ht="12.75" customHeight="1" x14ac:dyDescent="0.2">
      <c r="A153" s="265" t="s">
        <v>545</v>
      </c>
      <c r="B153" s="265" t="s">
        <v>559</v>
      </c>
      <c r="C153" s="265"/>
      <c r="D153" s="266">
        <v>45217</v>
      </c>
      <c r="E153" s="266" t="s">
        <v>560</v>
      </c>
      <c r="F153" s="265" t="s">
        <v>561</v>
      </c>
      <c r="G153" s="265"/>
      <c r="H153" s="265" t="s">
        <v>548</v>
      </c>
      <c r="I153" s="267">
        <v>500</v>
      </c>
      <c r="J153" s="268">
        <v>2</v>
      </c>
      <c r="K153" s="90"/>
      <c r="L153" s="86"/>
      <c r="M153" s="86"/>
      <c r="N153" s="86"/>
      <c r="O153" s="86"/>
      <c r="P153" s="86"/>
      <c r="Q153" s="86"/>
      <c r="R153" s="86"/>
      <c r="S153" s="86"/>
      <c r="T153" s="86"/>
      <c r="U153" s="86"/>
      <c r="V153" s="86"/>
      <c r="W153" s="86"/>
      <c r="X153" s="86"/>
      <c r="Y153" s="86"/>
    </row>
    <row r="154" spans="1:25" ht="56.25" customHeight="1" x14ac:dyDescent="0.2">
      <c r="A154" s="265" t="s">
        <v>562</v>
      </c>
      <c r="B154" s="265" t="s">
        <v>563</v>
      </c>
      <c r="C154" s="265"/>
      <c r="D154" s="266">
        <v>45110</v>
      </c>
      <c r="E154" s="266">
        <v>45223</v>
      </c>
      <c r="F154" s="265" t="s">
        <v>564</v>
      </c>
      <c r="G154" s="265"/>
      <c r="H154" s="265" t="s">
        <v>565</v>
      </c>
      <c r="I154" s="267">
        <v>1889</v>
      </c>
      <c r="J154" s="268">
        <v>2</v>
      </c>
      <c r="K154" s="90"/>
      <c r="L154" s="86"/>
      <c r="M154" s="86"/>
      <c r="N154" s="86"/>
      <c r="O154" s="86"/>
      <c r="P154" s="86"/>
      <c r="Q154" s="86"/>
      <c r="R154" s="86"/>
      <c r="S154" s="86"/>
      <c r="T154" s="86"/>
      <c r="U154" s="86"/>
      <c r="V154" s="86"/>
      <c r="W154" s="86"/>
      <c r="X154" s="86"/>
      <c r="Y154" s="86"/>
    </row>
    <row r="155" spans="1:25" ht="101.25" customHeight="1" x14ac:dyDescent="0.2">
      <c r="A155" s="265" t="s">
        <v>545</v>
      </c>
      <c r="B155" s="265" t="s">
        <v>566</v>
      </c>
      <c r="C155" s="265"/>
      <c r="D155" s="266">
        <v>45225</v>
      </c>
      <c r="E155" s="266"/>
      <c r="F155" s="265" t="s">
        <v>567</v>
      </c>
      <c r="G155" s="265"/>
      <c r="H155" s="265" t="s">
        <v>548</v>
      </c>
      <c r="I155" s="267">
        <v>305</v>
      </c>
      <c r="J155" s="268">
        <v>2</v>
      </c>
      <c r="K155" s="90"/>
      <c r="L155" s="86"/>
      <c r="M155" s="86"/>
      <c r="N155" s="86"/>
      <c r="O155" s="86"/>
      <c r="P155" s="86"/>
      <c r="Q155" s="86"/>
      <c r="R155" s="86"/>
      <c r="S155" s="86"/>
      <c r="T155" s="86"/>
      <c r="U155" s="86"/>
      <c r="V155" s="86"/>
      <c r="W155" s="86"/>
      <c r="X155" s="86"/>
      <c r="Y155" s="86"/>
    </row>
    <row r="156" spans="1:25" ht="22.5" customHeight="1" x14ac:dyDescent="0.2">
      <c r="A156" s="265" t="s">
        <v>545</v>
      </c>
      <c r="B156" s="265" t="s">
        <v>568</v>
      </c>
      <c r="C156" s="265"/>
      <c r="D156" s="266">
        <v>45217</v>
      </c>
      <c r="E156" s="266">
        <v>45230</v>
      </c>
      <c r="F156" s="265" t="s">
        <v>569</v>
      </c>
      <c r="G156" s="265"/>
      <c r="H156" s="265" t="s">
        <v>548</v>
      </c>
      <c r="I156" s="267">
        <v>230</v>
      </c>
      <c r="J156" s="268">
        <v>2</v>
      </c>
      <c r="K156" s="90"/>
      <c r="L156" s="86"/>
      <c r="M156" s="86"/>
      <c r="N156" s="86"/>
      <c r="O156" s="86"/>
      <c r="P156" s="86"/>
      <c r="Q156" s="86"/>
      <c r="R156" s="86"/>
      <c r="S156" s="86"/>
      <c r="T156" s="86"/>
      <c r="U156" s="86"/>
      <c r="V156" s="86"/>
      <c r="W156" s="86"/>
      <c r="X156" s="86"/>
      <c r="Y156" s="86"/>
    </row>
    <row r="157" spans="1:25" ht="12.75" customHeight="1" x14ac:dyDescent="0.2">
      <c r="A157" s="265" t="s">
        <v>570</v>
      </c>
      <c r="B157" s="265" t="s">
        <v>571</v>
      </c>
      <c r="C157" s="265" t="s">
        <v>572</v>
      </c>
      <c r="D157" s="266">
        <v>45236</v>
      </c>
      <c r="E157" s="266"/>
      <c r="F157" s="265" t="s">
        <v>573</v>
      </c>
      <c r="G157" s="265"/>
      <c r="H157" s="265" t="s">
        <v>574</v>
      </c>
      <c r="I157" s="267">
        <v>569.9</v>
      </c>
      <c r="J157" s="268">
        <v>2</v>
      </c>
      <c r="K157" s="90"/>
      <c r="L157" s="86"/>
      <c r="M157" s="86"/>
      <c r="N157" s="86"/>
      <c r="O157" s="86"/>
      <c r="P157" s="86"/>
      <c r="Q157" s="86"/>
      <c r="R157" s="86"/>
      <c r="S157" s="86"/>
      <c r="T157" s="86"/>
      <c r="U157" s="86"/>
      <c r="V157" s="86"/>
      <c r="W157" s="86"/>
      <c r="X157" s="86"/>
      <c r="Y157" s="86"/>
    </row>
    <row r="158" spans="1:25" ht="45" customHeight="1" x14ac:dyDescent="0.2">
      <c r="A158" s="265" t="s">
        <v>575</v>
      </c>
      <c r="B158" s="265" t="s">
        <v>576</v>
      </c>
      <c r="C158" s="265"/>
      <c r="D158" s="266">
        <v>45245</v>
      </c>
      <c r="E158" s="266">
        <v>45245</v>
      </c>
      <c r="F158" s="265" t="s">
        <v>577</v>
      </c>
      <c r="G158" s="265"/>
      <c r="H158" s="265" t="s">
        <v>578</v>
      </c>
      <c r="I158" s="267">
        <v>3013.76</v>
      </c>
      <c r="J158" s="268">
        <v>2</v>
      </c>
      <c r="K158" s="90"/>
      <c r="L158" s="86"/>
      <c r="M158" s="86"/>
      <c r="N158" s="86"/>
      <c r="O158" s="86"/>
      <c r="P158" s="86"/>
      <c r="Q158" s="86"/>
      <c r="R158" s="86"/>
      <c r="S158" s="86"/>
      <c r="T158" s="86"/>
      <c r="U158" s="86"/>
      <c r="V158" s="86"/>
      <c r="W158" s="86"/>
      <c r="X158" s="86"/>
      <c r="Y158" s="86"/>
    </row>
    <row r="159" spans="1:25" ht="12.75" customHeight="1" x14ac:dyDescent="0.2">
      <c r="A159" s="265" t="s">
        <v>545</v>
      </c>
      <c r="B159" s="265" t="s">
        <v>579</v>
      </c>
      <c r="C159" s="265"/>
      <c r="D159" s="266">
        <v>45216</v>
      </c>
      <c r="E159" s="266">
        <v>45250</v>
      </c>
      <c r="F159" s="265" t="s">
        <v>580</v>
      </c>
      <c r="G159" s="265"/>
      <c r="H159" s="265" t="s">
        <v>548</v>
      </c>
      <c r="I159" s="267">
        <v>500</v>
      </c>
      <c r="J159" s="268">
        <v>2</v>
      </c>
      <c r="K159" s="90"/>
      <c r="L159" s="86"/>
      <c r="M159" s="86"/>
      <c r="N159" s="86"/>
      <c r="O159" s="86"/>
      <c r="P159" s="86"/>
      <c r="Q159" s="86"/>
      <c r="R159" s="86"/>
      <c r="S159" s="86"/>
      <c r="T159" s="86"/>
      <c r="U159" s="86"/>
      <c r="V159" s="86"/>
      <c r="W159" s="86"/>
      <c r="X159" s="86"/>
      <c r="Y159" s="86"/>
    </row>
    <row r="160" spans="1:25" ht="33.75" customHeight="1" x14ac:dyDescent="0.2">
      <c r="A160" s="265" t="s">
        <v>551</v>
      </c>
      <c r="B160" s="265" t="s">
        <v>581</v>
      </c>
      <c r="C160" s="265"/>
      <c r="D160" s="266">
        <v>45250</v>
      </c>
      <c r="E160" s="266"/>
      <c r="F160" s="265" t="s">
        <v>582</v>
      </c>
      <c r="G160" s="265"/>
      <c r="H160" s="265" t="s">
        <v>583</v>
      </c>
      <c r="I160" s="267">
        <v>1070</v>
      </c>
      <c r="J160" s="268">
        <v>2</v>
      </c>
      <c r="K160" s="90"/>
      <c r="L160" s="86"/>
      <c r="M160" s="86"/>
      <c r="N160" s="86"/>
      <c r="O160" s="86"/>
      <c r="P160" s="86"/>
      <c r="Q160" s="86"/>
      <c r="R160" s="86"/>
      <c r="S160" s="86"/>
      <c r="T160" s="86"/>
      <c r="U160" s="86"/>
      <c r="V160" s="86"/>
      <c r="W160" s="86"/>
      <c r="X160" s="86"/>
      <c r="Y160" s="86"/>
    </row>
    <row r="161" spans="1:25" ht="101.25" customHeight="1" x14ac:dyDescent="0.2">
      <c r="A161" s="265" t="s">
        <v>584</v>
      </c>
      <c r="B161" s="265" t="s">
        <v>585</v>
      </c>
      <c r="C161" s="265"/>
      <c r="D161" s="266">
        <v>45251</v>
      </c>
      <c r="E161" s="266"/>
      <c r="F161" s="265" t="s">
        <v>490</v>
      </c>
      <c r="G161" s="265"/>
      <c r="H161" s="265" t="s">
        <v>586</v>
      </c>
      <c r="I161" s="267">
        <v>1417</v>
      </c>
      <c r="J161" s="268">
        <v>2</v>
      </c>
      <c r="K161" s="90"/>
      <c r="L161" s="86"/>
      <c r="M161" s="86"/>
      <c r="N161" s="86"/>
      <c r="O161" s="86"/>
      <c r="P161" s="86"/>
      <c r="Q161" s="86"/>
      <c r="R161" s="86"/>
      <c r="S161" s="86"/>
      <c r="T161" s="86"/>
      <c r="U161" s="86"/>
      <c r="V161" s="86"/>
      <c r="W161" s="86"/>
      <c r="X161" s="86"/>
      <c r="Y161" s="86"/>
    </row>
    <row r="162" spans="1:25" ht="12.75" customHeight="1" x14ac:dyDescent="0.2">
      <c r="A162" s="265" t="s">
        <v>584</v>
      </c>
      <c r="B162" s="265" t="s">
        <v>587</v>
      </c>
      <c r="C162" s="265"/>
      <c r="D162" s="266">
        <v>45251</v>
      </c>
      <c r="E162" s="266"/>
      <c r="F162" s="265" t="s">
        <v>588</v>
      </c>
      <c r="G162" s="265"/>
      <c r="H162" s="265" t="s">
        <v>586</v>
      </c>
      <c r="I162" s="267">
        <v>227</v>
      </c>
      <c r="J162" s="268">
        <v>2</v>
      </c>
      <c r="K162" s="90"/>
      <c r="L162" s="86"/>
      <c r="M162" s="86"/>
      <c r="N162" s="86"/>
      <c r="O162" s="86"/>
      <c r="P162" s="86"/>
      <c r="Q162" s="86"/>
      <c r="R162" s="86"/>
      <c r="S162" s="86"/>
      <c r="T162" s="86"/>
      <c r="U162" s="86"/>
      <c r="V162" s="86"/>
      <c r="W162" s="86"/>
      <c r="X162" s="86"/>
      <c r="Y162" s="86"/>
    </row>
    <row r="163" spans="1:25" ht="12.75" customHeight="1" x14ac:dyDescent="0.2">
      <c r="A163" s="265" t="s">
        <v>570</v>
      </c>
      <c r="B163" s="265" t="s">
        <v>589</v>
      </c>
      <c r="C163" s="265"/>
      <c r="D163" s="266">
        <v>45253</v>
      </c>
      <c r="E163" s="266"/>
      <c r="F163" s="265" t="s">
        <v>590</v>
      </c>
      <c r="G163" s="265"/>
      <c r="H163" s="265" t="s">
        <v>574</v>
      </c>
      <c r="I163" s="267">
        <v>225.56</v>
      </c>
      <c r="J163" s="268">
        <v>2</v>
      </c>
      <c r="K163" s="90"/>
      <c r="L163" s="86"/>
      <c r="M163" s="86"/>
      <c r="N163" s="86"/>
      <c r="O163" s="86"/>
      <c r="P163" s="86"/>
      <c r="Q163" s="86"/>
      <c r="R163" s="86"/>
      <c r="S163" s="86"/>
      <c r="T163" s="86"/>
      <c r="U163" s="86"/>
      <c r="V163" s="86"/>
      <c r="W163" s="86"/>
      <c r="X163" s="86"/>
      <c r="Y163" s="86"/>
    </row>
    <row r="164" spans="1:25" ht="12.75" customHeight="1" x14ac:dyDescent="0.2">
      <c r="A164" s="265" t="s">
        <v>461</v>
      </c>
      <c r="B164" s="265" t="s">
        <v>591</v>
      </c>
      <c r="C164" s="269" t="s">
        <v>2198</v>
      </c>
      <c r="D164" s="266">
        <v>45238</v>
      </c>
      <c r="E164" s="266"/>
      <c r="F164" s="265" t="s">
        <v>2192</v>
      </c>
      <c r="G164" s="265"/>
      <c r="H164" s="265" t="s">
        <v>2164</v>
      </c>
      <c r="I164" s="267">
        <v>300</v>
      </c>
      <c r="J164" s="268">
        <v>4</v>
      </c>
      <c r="K164" s="90"/>
      <c r="L164" s="86"/>
      <c r="M164" s="86"/>
      <c r="N164" s="86"/>
      <c r="O164" s="86"/>
      <c r="P164" s="86"/>
      <c r="Q164" s="86"/>
      <c r="R164" s="86"/>
      <c r="S164" s="86"/>
      <c r="T164" s="86"/>
      <c r="U164" s="86"/>
      <c r="V164" s="86"/>
      <c r="W164" s="86"/>
      <c r="X164" s="86"/>
      <c r="Y164" s="86"/>
    </row>
    <row r="165" spans="1:25" ht="22.5" customHeight="1" x14ac:dyDescent="0.2">
      <c r="A165" s="265" t="s">
        <v>461</v>
      </c>
      <c r="B165" s="265" t="s">
        <v>592</v>
      </c>
      <c r="C165" s="269" t="s">
        <v>2178</v>
      </c>
      <c r="D165" s="266">
        <v>45243</v>
      </c>
      <c r="E165" s="266"/>
      <c r="F165" s="265" t="s">
        <v>593</v>
      </c>
      <c r="G165" s="265"/>
      <c r="H165" s="265" t="s">
        <v>2209</v>
      </c>
      <c r="I165" s="267">
        <v>2000</v>
      </c>
      <c r="J165" s="268">
        <v>3</v>
      </c>
      <c r="K165" s="90"/>
      <c r="L165" s="86"/>
      <c r="M165" s="86"/>
      <c r="N165" s="86"/>
      <c r="O165" s="86"/>
      <c r="P165" s="86"/>
      <c r="Q165" s="86"/>
      <c r="R165" s="86"/>
      <c r="S165" s="86"/>
      <c r="T165" s="86"/>
      <c r="U165" s="86"/>
      <c r="V165" s="86"/>
      <c r="W165" s="86"/>
      <c r="X165" s="86"/>
      <c r="Y165" s="86"/>
    </row>
    <row r="166" spans="1:25" ht="101.25" customHeight="1" x14ac:dyDescent="0.2">
      <c r="A166" s="265" t="s">
        <v>461</v>
      </c>
      <c r="B166" s="265" t="s">
        <v>594</v>
      </c>
      <c r="C166" s="265"/>
      <c r="D166" s="270" t="s">
        <v>595</v>
      </c>
      <c r="E166" s="266"/>
      <c r="F166" s="265" t="s">
        <v>596</v>
      </c>
      <c r="G166" s="265"/>
      <c r="H166" s="265" t="s">
        <v>502</v>
      </c>
      <c r="I166" s="267">
        <v>500</v>
      </c>
      <c r="J166" s="268">
        <v>3</v>
      </c>
      <c r="K166" s="90"/>
      <c r="L166" s="86"/>
      <c r="M166" s="86"/>
      <c r="N166" s="86"/>
      <c r="O166" s="86"/>
      <c r="P166" s="86"/>
      <c r="Q166" s="86"/>
      <c r="R166" s="86"/>
      <c r="S166" s="86"/>
      <c r="T166" s="86"/>
      <c r="U166" s="86"/>
      <c r="V166" s="86"/>
      <c r="W166" s="86"/>
      <c r="X166" s="86"/>
      <c r="Y166" s="86"/>
    </row>
    <row r="167" spans="1:25" ht="101.25" customHeight="1" x14ac:dyDescent="0.2">
      <c r="A167" s="265" t="s">
        <v>461</v>
      </c>
      <c r="B167" s="265" t="s">
        <v>597</v>
      </c>
      <c r="C167" s="265"/>
      <c r="D167" s="270" t="s">
        <v>595</v>
      </c>
      <c r="E167" s="266"/>
      <c r="F167" s="265" t="s">
        <v>596</v>
      </c>
      <c r="G167" s="265"/>
      <c r="H167" s="265" t="s">
        <v>598</v>
      </c>
      <c r="I167" s="267">
        <v>240</v>
      </c>
      <c r="J167" s="268">
        <v>3</v>
      </c>
      <c r="K167" s="90"/>
      <c r="L167" s="86"/>
      <c r="M167" s="86"/>
      <c r="N167" s="86"/>
      <c r="O167" s="86"/>
      <c r="P167" s="86"/>
      <c r="Q167" s="86"/>
      <c r="R167" s="86"/>
      <c r="S167" s="86"/>
      <c r="T167" s="86"/>
      <c r="U167" s="86"/>
      <c r="V167" s="86"/>
      <c r="W167" s="86"/>
      <c r="X167" s="86"/>
      <c r="Y167" s="86"/>
    </row>
    <row r="168" spans="1:25" ht="101.25" customHeight="1" x14ac:dyDescent="0.2">
      <c r="A168" s="265" t="s">
        <v>461</v>
      </c>
      <c r="B168" s="265" t="s">
        <v>599</v>
      </c>
      <c r="C168" s="265"/>
      <c r="D168" s="270" t="s">
        <v>595</v>
      </c>
      <c r="E168" s="266"/>
      <c r="F168" s="265" t="s">
        <v>596</v>
      </c>
      <c r="G168" s="265"/>
      <c r="H168" s="265" t="s">
        <v>600</v>
      </c>
      <c r="I168" s="267">
        <v>397.1</v>
      </c>
      <c r="J168" s="268">
        <v>3</v>
      </c>
      <c r="K168" s="90"/>
      <c r="L168" s="86"/>
      <c r="M168" s="86"/>
      <c r="N168" s="86"/>
      <c r="O168" s="86"/>
      <c r="P168" s="86"/>
      <c r="Q168" s="86"/>
      <c r="R168" s="86"/>
      <c r="S168" s="86"/>
      <c r="T168" s="86"/>
      <c r="U168" s="86"/>
      <c r="V168" s="86"/>
      <c r="W168" s="86"/>
      <c r="X168" s="86"/>
      <c r="Y168" s="86"/>
    </row>
    <row r="169" spans="1:25" ht="101.25" customHeight="1" x14ac:dyDescent="0.2">
      <c r="A169" s="265" t="s">
        <v>461</v>
      </c>
      <c r="B169" s="265" t="s">
        <v>601</v>
      </c>
      <c r="C169" s="265"/>
      <c r="D169" s="270" t="s">
        <v>595</v>
      </c>
      <c r="E169" s="266"/>
      <c r="F169" s="265" t="s">
        <v>596</v>
      </c>
      <c r="G169" s="265"/>
      <c r="H169" s="265" t="s">
        <v>602</v>
      </c>
      <c r="I169" s="267">
        <v>380</v>
      </c>
      <c r="J169" s="268">
        <v>3</v>
      </c>
      <c r="K169" s="90"/>
      <c r="L169" s="86"/>
      <c r="M169" s="86"/>
      <c r="N169" s="86"/>
      <c r="O169" s="86"/>
      <c r="P169" s="86"/>
      <c r="Q169" s="86"/>
      <c r="R169" s="86"/>
      <c r="S169" s="86"/>
      <c r="T169" s="86"/>
      <c r="U169" s="86"/>
      <c r="V169" s="86"/>
      <c r="W169" s="86"/>
      <c r="X169" s="86"/>
      <c r="Y169" s="86"/>
    </row>
    <row r="170" spans="1:25" ht="101.25" customHeight="1" x14ac:dyDescent="0.2">
      <c r="A170" s="265" t="s">
        <v>461</v>
      </c>
      <c r="B170" s="265" t="s">
        <v>603</v>
      </c>
      <c r="C170" s="265"/>
      <c r="D170" s="270" t="s">
        <v>604</v>
      </c>
      <c r="E170" s="266"/>
      <c r="F170" s="265" t="s">
        <v>596</v>
      </c>
      <c r="G170" s="265"/>
      <c r="H170" s="265" t="s">
        <v>605</v>
      </c>
      <c r="I170" s="267">
        <v>386.6</v>
      </c>
      <c r="J170" s="268">
        <v>3</v>
      </c>
      <c r="K170" s="90"/>
      <c r="L170" s="86"/>
      <c r="M170" s="86"/>
      <c r="N170" s="86"/>
      <c r="O170" s="86"/>
      <c r="P170" s="86"/>
      <c r="Q170" s="86"/>
      <c r="R170" s="86"/>
      <c r="S170" s="86"/>
      <c r="T170" s="86"/>
      <c r="U170" s="86"/>
      <c r="V170" s="86"/>
      <c r="W170" s="86"/>
      <c r="X170" s="86"/>
      <c r="Y170" s="86"/>
    </row>
    <row r="171" spans="1:25" ht="101.25" customHeight="1" x14ac:dyDescent="0.2">
      <c r="A171" s="265" t="s">
        <v>461</v>
      </c>
      <c r="B171" s="265" t="s">
        <v>606</v>
      </c>
      <c r="C171" s="265"/>
      <c r="D171" s="270" t="s">
        <v>604</v>
      </c>
      <c r="E171" s="266"/>
      <c r="F171" s="265" t="s">
        <v>596</v>
      </c>
      <c r="G171" s="265"/>
      <c r="H171" s="265" t="s">
        <v>607</v>
      </c>
      <c r="I171" s="267">
        <v>575</v>
      </c>
      <c r="J171" s="268">
        <v>3</v>
      </c>
      <c r="K171" s="90"/>
      <c r="L171" s="86"/>
      <c r="M171" s="86"/>
      <c r="N171" s="86"/>
      <c r="O171" s="86"/>
      <c r="P171" s="86"/>
      <c r="Q171" s="86"/>
      <c r="R171" s="86"/>
      <c r="S171" s="86"/>
      <c r="T171" s="86"/>
      <c r="U171" s="86"/>
      <c r="V171" s="86"/>
      <c r="W171" s="86"/>
      <c r="X171" s="86"/>
      <c r="Y171" s="86"/>
    </row>
    <row r="172" spans="1:25" ht="101.25" customHeight="1" x14ac:dyDescent="0.2">
      <c r="A172" s="265" t="s">
        <v>461</v>
      </c>
      <c r="B172" s="265" t="s">
        <v>608</v>
      </c>
      <c r="C172" s="265"/>
      <c r="D172" s="270" t="s">
        <v>609</v>
      </c>
      <c r="E172" s="266"/>
      <c r="F172" s="265" t="s">
        <v>596</v>
      </c>
      <c r="G172" s="265"/>
      <c r="H172" s="265" t="s">
        <v>610</v>
      </c>
      <c r="I172" s="267">
        <v>388.1</v>
      </c>
      <c r="J172" s="268">
        <v>3</v>
      </c>
      <c r="K172" s="90"/>
      <c r="L172" s="86"/>
      <c r="M172" s="86"/>
      <c r="N172" s="86"/>
      <c r="O172" s="86"/>
      <c r="P172" s="86"/>
      <c r="Q172" s="86"/>
      <c r="R172" s="86"/>
      <c r="S172" s="86"/>
      <c r="T172" s="86"/>
      <c r="U172" s="86"/>
      <c r="V172" s="86"/>
      <c r="W172" s="86"/>
      <c r="X172" s="86"/>
      <c r="Y172" s="86"/>
    </row>
    <row r="173" spans="1:25" ht="101.25" customHeight="1" x14ac:dyDescent="0.2">
      <c r="A173" s="265" t="s">
        <v>461</v>
      </c>
      <c r="B173" s="265" t="s">
        <v>611</v>
      </c>
      <c r="C173" s="265"/>
      <c r="D173" s="270" t="s">
        <v>612</v>
      </c>
      <c r="E173" s="266"/>
      <c r="F173" s="265" t="s">
        <v>558</v>
      </c>
      <c r="G173" s="265"/>
      <c r="H173" s="265" t="s">
        <v>502</v>
      </c>
      <c r="I173" s="267">
        <v>130</v>
      </c>
      <c r="J173" s="268">
        <v>4</v>
      </c>
      <c r="K173" s="90"/>
      <c r="L173" s="86"/>
      <c r="M173" s="86"/>
      <c r="N173" s="86"/>
      <c r="O173" s="86"/>
      <c r="P173" s="86"/>
      <c r="Q173" s="86"/>
      <c r="R173" s="86"/>
      <c r="S173" s="86"/>
      <c r="T173" s="86"/>
      <c r="U173" s="86"/>
      <c r="V173" s="86"/>
      <c r="W173" s="86"/>
      <c r="X173" s="86"/>
      <c r="Y173" s="86"/>
    </row>
    <row r="174" spans="1:25" ht="101.25" customHeight="1" x14ac:dyDescent="0.2">
      <c r="A174" s="265" t="s">
        <v>461</v>
      </c>
      <c r="B174" s="265" t="s">
        <v>613</v>
      </c>
      <c r="C174" s="265"/>
      <c r="D174" s="270" t="s">
        <v>614</v>
      </c>
      <c r="E174" s="266"/>
      <c r="F174" s="265" t="s">
        <v>615</v>
      </c>
      <c r="G174" s="265"/>
      <c r="H174" s="265" t="s">
        <v>481</v>
      </c>
      <c r="I174" s="267">
        <v>430</v>
      </c>
      <c r="J174" s="268">
        <v>3</v>
      </c>
      <c r="K174" s="90"/>
      <c r="L174" s="86"/>
      <c r="M174" s="86"/>
      <c r="N174" s="86"/>
      <c r="O174" s="86"/>
      <c r="P174" s="86"/>
      <c r="Q174" s="86"/>
      <c r="R174" s="86"/>
      <c r="S174" s="86"/>
      <c r="T174" s="86"/>
      <c r="U174" s="86"/>
      <c r="V174" s="86"/>
      <c r="W174" s="86"/>
      <c r="X174" s="86"/>
      <c r="Y174" s="86"/>
    </row>
    <row r="175" spans="1:25" ht="101.25" customHeight="1" x14ac:dyDescent="0.2">
      <c r="A175" s="265" t="s">
        <v>461</v>
      </c>
      <c r="B175" s="265" t="s">
        <v>616</v>
      </c>
      <c r="C175" s="265"/>
      <c r="D175" s="270" t="s">
        <v>614</v>
      </c>
      <c r="E175" s="266"/>
      <c r="F175" s="265" t="s">
        <v>615</v>
      </c>
      <c r="G175" s="265"/>
      <c r="H175" s="265" t="s">
        <v>617</v>
      </c>
      <c r="I175" s="267">
        <v>503.4</v>
      </c>
      <c r="J175" s="268">
        <v>3</v>
      </c>
      <c r="K175" s="90"/>
      <c r="L175" s="86"/>
      <c r="M175" s="86"/>
      <c r="N175" s="86"/>
      <c r="O175" s="86"/>
      <c r="P175" s="86"/>
      <c r="Q175" s="86"/>
      <c r="R175" s="86"/>
      <c r="S175" s="86"/>
      <c r="T175" s="86"/>
      <c r="U175" s="86"/>
      <c r="V175" s="86"/>
      <c r="W175" s="86"/>
      <c r="X175" s="86"/>
      <c r="Y175" s="86"/>
    </row>
    <row r="176" spans="1:25" ht="101.25" customHeight="1" x14ac:dyDescent="0.2">
      <c r="A176" s="265" t="s">
        <v>461</v>
      </c>
      <c r="B176" s="265" t="s">
        <v>618</v>
      </c>
      <c r="C176" s="265"/>
      <c r="D176" s="270" t="s">
        <v>614</v>
      </c>
      <c r="E176" s="266"/>
      <c r="F176" s="265" t="s">
        <v>615</v>
      </c>
      <c r="G176" s="265"/>
      <c r="H176" s="265" t="s">
        <v>479</v>
      </c>
      <c r="I176" s="267">
        <v>475</v>
      </c>
      <c r="J176" s="268">
        <v>3</v>
      </c>
      <c r="K176" s="90"/>
      <c r="L176" s="86"/>
      <c r="M176" s="86"/>
      <c r="N176" s="86"/>
      <c r="O176" s="86"/>
      <c r="P176" s="86"/>
      <c r="Q176" s="86"/>
      <c r="R176" s="86"/>
      <c r="S176" s="86"/>
      <c r="T176" s="86"/>
      <c r="U176" s="86"/>
      <c r="V176" s="86"/>
      <c r="W176" s="86"/>
      <c r="X176" s="86"/>
      <c r="Y176" s="86"/>
    </row>
    <row r="177" spans="1:25" ht="12.75" customHeight="1" x14ac:dyDescent="0.2">
      <c r="A177" s="265" t="s">
        <v>461</v>
      </c>
      <c r="B177" s="265" t="s">
        <v>619</v>
      </c>
      <c r="C177" s="265"/>
      <c r="D177" s="270" t="s">
        <v>620</v>
      </c>
      <c r="E177" s="266"/>
      <c r="F177" s="265" t="s">
        <v>621</v>
      </c>
      <c r="G177" s="265"/>
      <c r="H177" s="265" t="s">
        <v>481</v>
      </c>
      <c r="I177" s="267">
        <v>100</v>
      </c>
      <c r="J177" s="268">
        <v>3</v>
      </c>
      <c r="K177" s="90"/>
      <c r="L177" s="86"/>
      <c r="M177" s="86"/>
      <c r="N177" s="86"/>
      <c r="O177" s="86"/>
      <c r="P177" s="86"/>
      <c r="Q177" s="86"/>
      <c r="R177" s="86"/>
      <c r="S177" s="86"/>
      <c r="T177" s="86"/>
      <c r="U177" s="86"/>
      <c r="V177" s="86"/>
      <c r="W177" s="86"/>
      <c r="X177" s="86"/>
      <c r="Y177" s="86"/>
    </row>
    <row r="178" spans="1:25" ht="101.25" customHeight="1" x14ac:dyDescent="0.2">
      <c r="A178" s="265" t="s">
        <v>461</v>
      </c>
      <c r="B178" s="265" t="s">
        <v>622</v>
      </c>
      <c r="C178" s="265"/>
      <c r="D178" s="270" t="s">
        <v>623</v>
      </c>
      <c r="E178" s="266"/>
      <c r="F178" s="265" t="s">
        <v>615</v>
      </c>
      <c r="G178" s="265"/>
      <c r="H178" s="265" t="s">
        <v>624</v>
      </c>
      <c r="I178" s="267">
        <v>390</v>
      </c>
      <c r="J178" s="268">
        <v>3</v>
      </c>
      <c r="K178" s="90"/>
      <c r="L178" s="86"/>
      <c r="M178" s="86"/>
      <c r="N178" s="86"/>
      <c r="O178" s="86"/>
      <c r="P178" s="86"/>
      <c r="Q178" s="86"/>
      <c r="R178" s="86"/>
      <c r="S178" s="86"/>
      <c r="T178" s="86"/>
      <c r="U178" s="86"/>
      <c r="V178" s="86"/>
      <c r="W178" s="86"/>
      <c r="X178" s="86"/>
      <c r="Y178" s="86"/>
    </row>
    <row r="179" spans="1:25" ht="101.25" customHeight="1" x14ac:dyDescent="0.2">
      <c r="A179" s="265" t="s">
        <v>570</v>
      </c>
      <c r="B179" s="265" t="s">
        <v>625</v>
      </c>
      <c r="C179" s="265"/>
      <c r="D179" s="265" t="s">
        <v>626</v>
      </c>
      <c r="E179" s="266"/>
      <c r="F179" s="265" t="s">
        <v>627</v>
      </c>
      <c r="G179" s="265"/>
      <c r="H179" s="265" t="s">
        <v>574</v>
      </c>
      <c r="I179" s="267">
        <v>2199</v>
      </c>
      <c r="J179" s="268">
        <v>2</v>
      </c>
      <c r="K179" s="90"/>
      <c r="L179" s="86"/>
      <c r="M179" s="86"/>
      <c r="N179" s="86"/>
      <c r="O179" s="86"/>
      <c r="P179" s="86"/>
      <c r="Q179" s="86"/>
      <c r="R179" s="86"/>
      <c r="S179" s="86"/>
      <c r="T179" s="86"/>
      <c r="U179" s="86"/>
      <c r="V179" s="86"/>
      <c r="W179" s="86"/>
      <c r="X179" s="86"/>
      <c r="Y179" s="86"/>
    </row>
    <row r="180" spans="1:25" ht="12.75" customHeight="1" x14ac:dyDescent="0.2">
      <c r="A180" s="265" t="s">
        <v>551</v>
      </c>
      <c r="B180" s="265" t="s">
        <v>628</v>
      </c>
      <c r="C180" s="265"/>
      <c r="D180" s="270" t="s">
        <v>626</v>
      </c>
      <c r="E180" s="266"/>
      <c r="F180" s="265" t="s">
        <v>629</v>
      </c>
      <c r="G180" s="265"/>
      <c r="H180" s="265" t="s">
        <v>583</v>
      </c>
      <c r="I180" s="267">
        <v>98</v>
      </c>
      <c r="J180" s="268">
        <v>2</v>
      </c>
      <c r="K180" s="90"/>
      <c r="L180" s="86"/>
      <c r="M180" s="86"/>
      <c r="N180" s="86"/>
      <c r="O180" s="86"/>
      <c r="P180" s="86"/>
      <c r="Q180" s="86"/>
      <c r="R180" s="86"/>
      <c r="S180" s="86"/>
      <c r="T180" s="86"/>
      <c r="U180" s="86"/>
      <c r="V180" s="86"/>
      <c r="W180" s="86"/>
      <c r="X180" s="86"/>
      <c r="Y180" s="86"/>
    </row>
    <row r="181" spans="1:25" ht="12.75" customHeight="1" x14ac:dyDescent="0.2">
      <c r="A181" s="265" t="s">
        <v>584</v>
      </c>
      <c r="B181" s="265" t="s">
        <v>630</v>
      </c>
      <c r="C181" s="265"/>
      <c r="D181" s="270" t="s">
        <v>631</v>
      </c>
      <c r="E181" s="266">
        <v>45271</v>
      </c>
      <c r="F181" s="265" t="s">
        <v>632</v>
      </c>
      <c r="G181" s="265"/>
      <c r="H181" s="265" t="s">
        <v>586</v>
      </c>
      <c r="I181" s="267">
        <v>2725</v>
      </c>
      <c r="J181" s="268">
        <v>2</v>
      </c>
      <c r="K181" s="90"/>
      <c r="L181" s="86"/>
      <c r="M181" s="86"/>
      <c r="N181" s="86"/>
      <c r="O181" s="86"/>
      <c r="P181" s="86"/>
      <c r="Q181" s="86"/>
      <c r="R181" s="86"/>
      <c r="S181" s="86"/>
      <c r="T181" s="86"/>
      <c r="U181" s="86"/>
      <c r="V181" s="86"/>
      <c r="W181" s="86"/>
      <c r="X181" s="86"/>
      <c r="Y181" s="86"/>
    </row>
    <row r="182" spans="1:25" ht="22.5" customHeight="1" x14ac:dyDescent="0.2">
      <c r="A182" s="265" t="s">
        <v>575</v>
      </c>
      <c r="B182" s="265" t="s">
        <v>633</v>
      </c>
      <c r="C182" s="265"/>
      <c r="D182" s="266">
        <v>45244</v>
      </c>
      <c r="E182" s="266">
        <v>45271</v>
      </c>
      <c r="F182" s="265" t="s">
        <v>634</v>
      </c>
      <c r="G182" s="265"/>
      <c r="H182" s="265" t="s">
        <v>578</v>
      </c>
      <c r="I182" s="267">
        <v>3317</v>
      </c>
      <c r="J182" s="268">
        <v>2</v>
      </c>
      <c r="K182" s="90"/>
      <c r="L182" s="86"/>
      <c r="M182" s="86"/>
      <c r="N182" s="86"/>
      <c r="O182" s="86"/>
      <c r="P182" s="86"/>
      <c r="Q182" s="86"/>
      <c r="R182" s="86"/>
      <c r="S182" s="86"/>
      <c r="T182" s="86"/>
      <c r="U182" s="86"/>
      <c r="V182" s="86"/>
      <c r="W182" s="86"/>
      <c r="X182" s="86"/>
      <c r="Y182" s="86"/>
    </row>
    <row r="183" spans="1:25" ht="12.75" customHeight="1" x14ac:dyDescent="0.2">
      <c r="A183" s="265" t="s">
        <v>584</v>
      </c>
      <c r="B183" s="265" t="s">
        <v>635</v>
      </c>
      <c r="C183" s="265"/>
      <c r="D183" s="266">
        <v>45272</v>
      </c>
      <c r="E183" s="266"/>
      <c r="F183" s="265" t="s">
        <v>636</v>
      </c>
      <c r="G183" s="265"/>
      <c r="H183" s="265" t="s">
        <v>586</v>
      </c>
      <c r="I183" s="267">
        <v>690</v>
      </c>
      <c r="J183" s="268">
        <v>2</v>
      </c>
      <c r="K183" s="90"/>
      <c r="L183" s="86"/>
      <c r="M183" s="86"/>
      <c r="N183" s="86"/>
      <c r="O183" s="86"/>
      <c r="P183" s="86"/>
      <c r="Q183" s="86"/>
      <c r="R183" s="86"/>
      <c r="S183" s="86"/>
      <c r="T183" s="86"/>
      <c r="U183" s="86"/>
      <c r="V183" s="86"/>
      <c r="W183" s="86"/>
      <c r="X183" s="86"/>
      <c r="Y183" s="86"/>
    </row>
    <row r="184" spans="1:25" ht="12.75" customHeight="1" x14ac:dyDescent="0.2">
      <c r="A184" s="265" t="s">
        <v>584</v>
      </c>
      <c r="B184" s="265" t="s">
        <v>637</v>
      </c>
      <c r="C184" s="265"/>
      <c r="D184" s="266">
        <v>45272</v>
      </c>
      <c r="E184" s="266"/>
      <c r="F184" s="265" t="s">
        <v>638</v>
      </c>
      <c r="G184" s="265"/>
      <c r="H184" s="265" t="s">
        <v>586</v>
      </c>
      <c r="I184" s="267">
        <v>1022</v>
      </c>
      <c r="J184" s="268">
        <v>2</v>
      </c>
      <c r="K184" s="90"/>
      <c r="L184" s="86"/>
      <c r="M184" s="86"/>
      <c r="N184" s="86"/>
      <c r="O184" s="86"/>
      <c r="P184" s="86"/>
      <c r="Q184" s="86"/>
      <c r="R184" s="86"/>
      <c r="S184" s="86"/>
      <c r="T184" s="86"/>
      <c r="U184" s="86"/>
      <c r="V184" s="86"/>
      <c r="W184" s="86"/>
      <c r="X184" s="86"/>
      <c r="Y184" s="86"/>
    </row>
    <row r="185" spans="1:25" ht="12.75" customHeight="1" x14ac:dyDescent="0.2">
      <c r="A185" s="265" t="s">
        <v>541</v>
      </c>
      <c r="B185" s="265" t="s">
        <v>639</v>
      </c>
      <c r="C185" s="265"/>
      <c r="D185" s="266">
        <v>45212</v>
      </c>
      <c r="E185" s="331">
        <v>45273</v>
      </c>
      <c r="F185" s="265" t="s">
        <v>640</v>
      </c>
      <c r="G185" s="265"/>
      <c r="H185" s="265" t="s">
        <v>544</v>
      </c>
      <c r="I185" s="267">
        <v>3062</v>
      </c>
      <c r="J185" s="268">
        <v>2</v>
      </c>
      <c r="K185" s="90"/>
      <c r="L185" s="86"/>
      <c r="M185" s="86"/>
      <c r="N185" s="86"/>
      <c r="O185" s="86"/>
      <c r="P185" s="86"/>
      <c r="Q185" s="86"/>
      <c r="R185" s="86"/>
      <c r="S185" s="86"/>
      <c r="T185" s="86"/>
      <c r="U185" s="86"/>
      <c r="V185" s="86"/>
      <c r="W185" s="86"/>
      <c r="X185" s="86"/>
      <c r="Y185" s="86"/>
    </row>
    <row r="186" spans="1:25" ht="22.5" customHeight="1" x14ac:dyDescent="0.2">
      <c r="A186" s="265" t="s">
        <v>541</v>
      </c>
      <c r="B186" s="265" t="s">
        <v>641</v>
      </c>
      <c r="C186" s="265"/>
      <c r="D186" s="266">
        <v>45273</v>
      </c>
      <c r="E186" s="266"/>
      <c r="F186" s="265" t="s">
        <v>642</v>
      </c>
      <c r="G186" s="265"/>
      <c r="H186" s="265" t="s">
        <v>544</v>
      </c>
      <c r="I186" s="267">
        <v>315</v>
      </c>
      <c r="J186" s="268">
        <v>2</v>
      </c>
      <c r="K186" s="90"/>
      <c r="L186" s="86"/>
      <c r="M186" s="86"/>
      <c r="N186" s="86"/>
      <c r="O186" s="86"/>
      <c r="P186" s="86"/>
      <c r="Q186" s="86"/>
      <c r="R186" s="86"/>
      <c r="S186" s="86"/>
      <c r="T186" s="86"/>
      <c r="U186" s="86"/>
      <c r="V186" s="86"/>
      <c r="W186" s="86"/>
      <c r="X186" s="86"/>
      <c r="Y186" s="86"/>
    </row>
    <row r="187" spans="1:25" ht="45" customHeight="1" x14ac:dyDescent="0.2">
      <c r="A187" s="265" t="s">
        <v>575</v>
      </c>
      <c r="B187" s="265" t="s">
        <v>643</v>
      </c>
      <c r="C187" s="265"/>
      <c r="D187" s="266">
        <v>45275</v>
      </c>
      <c r="E187" s="266"/>
      <c r="F187" s="265" t="s">
        <v>644</v>
      </c>
      <c r="G187" s="265"/>
      <c r="H187" s="265" t="s">
        <v>578</v>
      </c>
      <c r="I187" s="267">
        <v>4973.8</v>
      </c>
      <c r="J187" s="268">
        <v>2</v>
      </c>
      <c r="K187" s="90"/>
      <c r="L187" s="86"/>
      <c r="M187" s="86"/>
      <c r="N187" s="86"/>
      <c r="O187" s="86"/>
      <c r="P187" s="86"/>
      <c r="Q187" s="86"/>
      <c r="R187" s="86"/>
      <c r="S187" s="86"/>
      <c r="T187" s="86"/>
      <c r="U187" s="86"/>
      <c r="V187" s="86"/>
      <c r="W187" s="86"/>
      <c r="X187" s="86"/>
      <c r="Y187" s="86"/>
    </row>
    <row r="188" spans="1:25" ht="12.75" customHeight="1" x14ac:dyDescent="0.2">
      <c r="A188" s="265" t="s">
        <v>584</v>
      </c>
      <c r="B188" s="265" t="s">
        <v>645</v>
      </c>
      <c r="C188" s="265"/>
      <c r="D188" s="266">
        <v>45217</v>
      </c>
      <c r="E188" s="266">
        <v>45275</v>
      </c>
      <c r="F188" s="265" t="s">
        <v>646</v>
      </c>
      <c r="G188" s="265"/>
      <c r="H188" s="265" t="s">
        <v>586</v>
      </c>
      <c r="I188" s="267">
        <v>1690</v>
      </c>
      <c r="J188" s="268">
        <v>2</v>
      </c>
      <c r="K188" s="90"/>
      <c r="L188" s="86"/>
      <c r="M188" s="86"/>
      <c r="N188" s="86"/>
      <c r="O188" s="86"/>
      <c r="P188" s="86"/>
      <c r="Q188" s="86"/>
      <c r="R188" s="86"/>
      <c r="S188" s="86"/>
      <c r="T188" s="86"/>
      <c r="U188" s="86"/>
      <c r="V188" s="86"/>
      <c r="W188" s="86"/>
      <c r="X188" s="86"/>
      <c r="Y188" s="86"/>
    </row>
    <row r="189" spans="1:25" ht="78.75" customHeight="1" x14ac:dyDescent="0.2">
      <c r="A189" s="265" t="s">
        <v>584</v>
      </c>
      <c r="B189" s="265" t="s">
        <v>647</v>
      </c>
      <c r="C189" s="265"/>
      <c r="D189" s="266">
        <v>45278</v>
      </c>
      <c r="E189" s="266"/>
      <c r="F189" s="265" t="s">
        <v>648</v>
      </c>
      <c r="G189" s="265"/>
      <c r="H189" s="265" t="s">
        <v>586</v>
      </c>
      <c r="I189" s="267">
        <v>6829</v>
      </c>
      <c r="J189" s="268">
        <v>2</v>
      </c>
      <c r="K189" s="90"/>
      <c r="L189" s="86"/>
      <c r="M189" s="86"/>
      <c r="N189" s="86"/>
      <c r="O189" s="86"/>
      <c r="P189" s="86"/>
      <c r="Q189" s="86"/>
      <c r="R189" s="86"/>
      <c r="S189" s="86"/>
      <c r="T189" s="86"/>
      <c r="U189" s="86"/>
      <c r="V189" s="86"/>
      <c r="W189" s="86"/>
      <c r="X189" s="86"/>
      <c r="Y189" s="86"/>
    </row>
    <row r="190" spans="1:25" ht="12.75" customHeight="1" x14ac:dyDescent="0.2">
      <c r="A190" s="265" t="s">
        <v>584</v>
      </c>
      <c r="B190" s="265" t="s">
        <v>649</v>
      </c>
      <c r="C190" s="265"/>
      <c r="D190" s="266">
        <v>45278</v>
      </c>
      <c r="E190" s="266"/>
      <c r="F190" s="265" t="s">
        <v>650</v>
      </c>
      <c r="G190" s="265"/>
      <c r="H190" s="265" t="s">
        <v>586</v>
      </c>
      <c r="I190" s="267">
        <v>400</v>
      </c>
      <c r="J190" s="268">
        <v>2</v>
      </c>
      <c r="K190" s="90"/>
      <c r="L190" s="86"/>
      <c r="M190" s="86"/>
      <c r="N190" s="86"/>
      <c r="O190" s="86"/>
      <c r="P190" s="86"/>
      <c r="Q190" s="86"/>
      <c r="R190" s="86"/>
      <c r="S190" s="86"/>
      <c r="T190" s="86"/>
      <c r="U190" s="86"/>
      <c r="V190" s="86"/>
      <c r="W190" s="86"/>
      <c r="X190" s="86"/>
      <c r="Y190" s="86"/>
    </row>
    <row r="191" spans="1:25" ht="56.25" customHeight="1" x14ac:dyDescent="0.2">
      <c r="A191" s="265" t="s">
        <v>562</v>
      </c>
      <c r="B191" s="265" t="s">
        <v>651</v>
      </c>
      <c r="C191" s="265"/>
      <c r="D191" s="266">
        <v>45287</v>
      </c>
      <c r="E191" s="266"/>
      <c r="F191" s="265" t="s">
        <v>652</v>
      </c>
      <c r="G191" s="265"/>
      <c r="H191" s="265" t="s">
        <v>565</v>
      </c>
      <c r="I191" s="267">
        <v>2884.6</v>
      </c>
      <c r="J191" s="268">
        <v>2</v>
      </c>
      <c r="K191" s="90"/>
      <c r="L191" s="86"/>
      <c r="M191" s="86"/>
      <c r="N191" s="86"/>
      <c r="O191" s="86"/>
      <c r="P191" s="86"/>
      <c r="Q191" s="86"/>
      <c r="R191" s="86"/>
      <c r="S191" s="86"/>
      <c r="T191" s="86"/>
      <c r="U191" s="86"/>
      <c r="V191" s="86"/>
      <c r="W191" s="86"/>
      <c r="X191" s="86"/>
      <c r="Y191" s="86"/>
    </row>
    <row r="192" spans="1:25" ht="12.75" customHeight="1" x14ac:dyDescent="0.2">
      <c r="A192" s="265" t="s">
        <v>570</v>
      </c>
      <c r="B192" s="265" t="s">
        <v>653</v>
      </c>
      <c r="C192" s="265"/>
      <c r="D192" s="266">
        <v>45275</v>
      </c>
      <c r="E192" s="266">
        <v>45287</v>
      </c>
      <c r="F192" s="265" t="s">
        <v>654</v>
      </c>
      <c r="G192" s="265"/>
      <c r="H192" s="265" t="s">
        <v>574</v>
      </c>
      <c r="I192" s="267">
        <v>779.38</v>
      </c>
      <c r="J192" s="268">
        <v>2</v>
      </c>
      <c r="K192" s="90"/>
      <c r="L192" s="86"/>
      <c r="M192" s="86"/>
      <c r="N192" s="86"/>
      <c r="O192" s="86"/>
      <c r="P192" s="86"/>
      <c r="Q192" s="86"/>
      <c r="R192" s="86"/>
      <c r="S192" s="86"/>
      <c r="T192" s="86"/>
      <c r="U192" s="86"/>
      <c r="V192" s="86"/>
      <c r="W192" s="86"/>
      <c r="X192" s="86"/>
      <c r="Y192" s="86"/>
    </row>
    <row r="193" spans="1:25" ht="101.25" customHeight="1" x14ac:dyDescent="0.2">
      <c r="A193" s="265" t="s">
        <v>570</v>
      </c>
      <c r="B193" s="265" t="s">
        <v>655</v>
      </c>
      <c r="C193" s="265"/>
      <c r="D193" s="266">
        <v>45287</v>
      </c>
      <c r="E193" s="266"/>
      <c r="F193" s="265" t="s">
        <v>656</v>
      </c>
      <c r="G193" s="265"/>
      <c r="H193" s="265" t="s">
        <v>574</v>
      </c>
      <c r="I193" s="267">
        <v>537.79999999999995</v>
      </c>
      <c r="J193" s="268">
        <v>2</v>
      </c>
      <c r="K193" s="90"/>
      <c r="L193" s="86"/>
      <c r="M193" s="86"/>
      <c r="N193" s="86"/>
      <c r="O193" s="86"/>
      <c r="P193" s="86"/>
      <c r="Q193" s="86"/>
      <c r="R193" s="86"/>
      <c r="S193" s="86"/>
      <c r="T193" s="86"/>
      <c r="U193" s="86"/>
      <c r="V193" s="86"/>
      <c r="W193" s="86"/>
      <c r="X193" s="86"/>
      <c r="Y193" s="86"/>
    </row>
    <row r="194" spans="1:25" ht="12.75" customHeight="1" x14ac:dyDescent="0.2">
      <c r="A194" s="265" t="s">
        <v>575</v>
      </c>
      <c r="B194" s="265" t="s">
        <v>657</v>
      </c>
      <c r="C194" s="265"/>
      <c r="D194" s="266">
        <v>45282</v>
      </c>
      <c r="E194" s="266">
        <v>45287</v>
      </c>
      <c r="F194" s="265" t="s">
        <v>658</v>
      </c>
      <c r="G194" s="265"/>
      <c r="H194" s="265" t="s">
        <v>578</v>
      </c>
      <c r="I194" s="267">
        <v>259.83999999999997</v>
      </c>
      <c r="J194" s="268">
        <v>2</v>
      </c>
      <c r="K194" s="90"/>
      <c r="L194" s="86"/>
      <c r="M194" s="86"/>
      <c r="N194" s="86"/>
      <c r="O194" s="86"/>
      <c r="P194" s="86"/>
      <c r="Q194" s="86"/>
      <c r="R194" s="86"/>
      <c r="S194" s="86"/>
      <c r="T194" s="86"/>
      <c r="U194" s="86"/>
      <c r="V194" s="86"/>
      <c r="W194" s="86"/>
      <c r="X194" s="86"/>
      <c r="Y194" s="86"/>
    </row>
    <row r="195" spans="1:25" ht="12.75" customHeight="1" x14ac:dyDescent="0.2">
      <c r="A195" s="265" t="s">
        <v>562</v>
      </c>
      <c r="B195" s="265" t="s">
        <v>659</v>
      </c>
      <c r="C195" s="265"/>
      <c r="D195" s="266">
        <v>45287</v>
      </c>
      <c r="E195" s="266">
        <v>45288</v>
      </c>
      <c r="F195" s="265" t="s">
        <v>660</v>
      </c>
      <c r="G195" s="265"/>
      <c r="H195" s="265" t="s">
        <v>565</v>
      </c>
      <c r="I195" s="267">
        <v>209.44</v>
      </c>
      <c r="J195" s="268">
        <v>2</v>
      </c>
      <c r="K195" s="90"/>
      <c r="L195" s="86"/>
      <c r="M195" s="86"/>
      <c r="N195" s="86"/>
      <c r="O195" s="86"/>
      <c r="P195" s="86"/>
      <c r="Q195" s="86"/>
      <c r="R195" s="86"/>
      <c r="S195" s="86"/>
      <c r="T195" s="86"/>
      <c r="U195" s="86"/>
      <c r="V195" s="86"/>
      <c r="W195" s="86"/>
      <c r="X195" s="86"/>
      <c r="Y195" s="86"/>
    </row>
    <row r="196" spans="1:25" ht="12.75" customHeight="1" x14ac:dyDescent="0.2">
      <c r="A196" s="265" t="s">
        <v>551</v>
      </c>
      <c r="B196" s="265" t="s">
        <v>661</v>
      </c>
      <c r="C196" s="265"/>
      <c r="D196" s="266">
        <v>45288</v>
      </c>
      <c r="E196" s="266"/>
      <c r="F196" s="265" t="s">
        <v>662</v>
      </c>
      <c r="G196" s="265"/>
      <c r="H196" s="265" t="s">
        <v>554</v>
      </c>
      <c r="I196" s="267">
        <v>314</v>
      </c>
      <c r="J196" s="268">
        <v>2</v>
      </c>
      <c r="K196" s="90"/>
      <c r="L196" s="86"/>
      <c r="M196" s="86"/>
      <c r="N196" s="86"/>
      <c r="O196" s="86"/>
      <c r="P196" s="86"/>
      <c r="Q196" s="86"/>
      <c r="R196" s="86"/>
      <c r="S196" s="86"/>
      <c r="T196" s="86"/>
      <c r="U196" s="86"/>
      <c r="V196" s="86"/>
      <c r="W196" s="86"/>
      <c r="X196" s="86"/>
      <c r="Y196" s="86"/>
    </row>
    <row r="197" spans="1:25" ht="45" customHeight="1" x14ac:dyDescent="0.2">
      <c r="A197" s="265" t="s">
        <v>575</v>
      </c>
      <c r="B197" s="265" t="s">
        <v>663</v>
      </c>
      <c r="C197" s="265"/>
      <c r="D197" s="266">
        <v>45288</v>
      </c>
      <c r="E197" s="266"/>
      <c r="F197" s="265" t="s">
        <v>664</v>
      </c>
      <c r="G197" s="265"/>
      <c r="H197" s="265" t="s">
        <v>578</v>
      </c>
      <c r="I197" s="267">
        <v>2964.4</v>
      </c>
      <c r="J197" s="268">
        <v>2</v>
      </c>
      <c r="K197" s="90"/>
      <c r="L197" s="86"/>
      <c r="M197" s="86"/>
      <c r="N197" s="86"/>
      <c r="O197" s="86"/>
      <c r="P197" s="86"/>
      <c r="Q197" s="86"/>
      <c r="R197" s="86"/>
      <c r="S197" s="86"/>
      <c r="T197" s="86"/>
      <c r="U197" s="86"/>
      <c r="V197" s="86"/>
      <c r="W197" s="86"/>
      <c r="X197" s="86"/>
      <c r="Y197" s="86"/>
    </row>
    <row r="198" spans="1:25" ht="12.75" customHeight="1" x14ac:dyDescent="0.2">
      <c r="A198" s="265" t="s">
        <v>570</v>
      </c>
      <c r="B198" s="265" t="s">
        <v>665</v>
      </c>
      <c r="C198" s="265"/>
      <c r="D198" s="266">
        <v>45289</v>
      </c>
      <c r="E198" s="266"/>
      <c r="F198" s="265" t="s">
        <v>666</v>
      </c>
      <c r="G198" s="265"/>
      <c r="H198" s="265" t="s">
        <v>574</v>
      </c>
      <c r="I198" s="267">
        <v>640</v>
      </c>
      <c r="J198" s="268">
        <v>2</v>
      </c>
      <c r="K198" s="90"/>
      <c r="L198" s="86"/>
      <c r="M198" s="86"/>
      <c r="N198" s="86"/>
      <c r="O198" s="86"/>
      <c r="P198" s="86"/>
      <c r="Q198" s="86"/>
      <c r="R198" s="86"/>
      <c r="S198" s="86"/>
      <c r="T198" s="86"/>
      <c r="U198" s="86"/>
      <c r="V198" s="86"/>
      <c r="W198" s="86"/>
      <c r="X198" s="86"/>
      <c r="Y198" s="86"/>
    </row>
    <row r="199" spans="1:25" ht="12.75" customHeight="1" x14ac:dyDescent="0.2">
      <c r="A199" s="265" t="s">
        <v>551</v>
      </c>
      <c r="B199" s="265" t="s">
        <v>667</v>
      </c>
      <c r="C199" s="265"/>
      <c r="D199" s="266">
        <v>45288</v>
      </c>
      <c r="E199" s="266">
        <v>45289</v>
      </c>
      <c r="F199" s="265" t="s">
        <v>668</v>
      </c>
      <c r="G199" s="265"/>
      <c r="H199" s="265" t="s">
        <v>554</v>
      </c>
      <c r="I199" s="267">
        <v>99.7</v>
      </c>
      <c r="J199" s="268">
        <v>2</v>
      </c>
      <c r="K199" s="90"/>
      <c r="L199" s="86"/>
      <c r="M199" s="86"/>
      <c r="N199" s="86"/>
      <c r="O199" s="86"/>
      <c r="P199" s="86"/>
      <c r="Q199" s="86"/>
      <c r="R199" s="86"/>
      <c r="S199" s="86"/>
      <c r="T199" s="86"/>
      <c r="U199" s="86"/>
      <c r="V199" s="86"/>
      <c r="W199" s="86"/>
      <c r="X199" s="86"/>
      <c r="Y199" s="86"/>
    </row>
    <row r="200" spans="1:25" ht="22.5" customHeight="1" x14ac:dyDescent="0.2">
      <c r="A200" s="265" t="s">
        <v>551</v>
      </c>
      <c r="B200" s="265" t="s">
        <v>669</v>
      </c>
      <c r="C200" s="265"/>
      <c r="D200" s="266">
        <v>45162</v>
      </c>
      <c r="E200" s="266">
        <v>45289</v>
      </c>
      <c r="F200" s="265" t="s">
        <v>670</v>
      </c>
      <c r="G200" s="265"/>
      <c r="H200" s="265" t="s">
        <v>554</v>
      </c>
      <c r="I200" s="267">
        <v>1642</v>
      </c>
      <c r="J200" s="268">
        <v>2</v>
      </c>
      <c r="K200" s="90"/>
      <c r="L200" s="86"/>
      <c r="M200" s="86"/>
      <c r="N200" s="86"/>
      <c r="O200" s="86"/>
      <c r="P200" s="86"/>
      <c r="Q200" s="86"/>
      <c r="R200" s="86"/>
      <c r="S200" s="86"/>
      <c r="T200" s="86"/>
      <c r="U200" s="86"/>
      <c r="V200" s="86"/>
      <c r="W200" s="86"/>
      <c r="X200" s="86"/>
      <c r="Y200" s="86"/>
    </row>
    <row r="201" spans="1:25" ht="101.25" customHeight="1" x14ac:dyDescent="0.2">
      <c r="A201" s="265" t="s">
        <v>551</v>
      </c>
      <c r="B201" s="265" t="s">
        <v>671</v>
      </c>
      <c r="C201" s="265"/>
      <c r="D201" s="266">
        <v>45189</v>
      </c>
      <c r="E201" s="266">
        <v>45289</v>
      </c>
      <c r="F201" s="265" t="s">
        <v>672</v>
      </c>
      <c r="G201" s="265"/>
      <c r="H201" s="265" t="s">
        <v>554</v>
      </c>
      <c r="I201" s="267">
        <v>317</v>
      </c>
      <c r="J201" s="268">
        <v>2</v>
      </c>
      <c r="K201" s="90"/>
      <c r="L201" s="86"/>
      <c r="M201" s="86"/>
      <c r="N201" s="86"/>
      <c r="O201" s="86"/>
      <c r="P201" s="86"/>
      <c r="Q201" s="86"/>
      <c r="R201" s="86"/>
      <c r="S201" s="86"/>
      <c r="T201" s="86"/>
      <c r="U201" s="86"/>
      <c r="V201" s="86"/>
      <c r="W201" s="86"/>
      <c r="X201" s="86"/>
      <c r="Y201" s="86"/>
    </row>
    <row r="202" spans="1:25" ht="22.5" customHeight="1" x14ac:dyDescent="0.2">
      <c r="A202" s="265" t="s">
        <v>551</v>
      </c>
      <c r="B202" s="265" t="s">
        <v>673</v>
      </c>
      <c r="C202" s="265"/>
      <c r="D202" s="266">
        <v>45289</v>
      </c>
      <c r="E202" s="266"/>
      <c r="F202" s="265" t="s">
        <v>674</v>
      </c>
      <c r="G202" s="265"/>
      <c r="H202" s="265" t="s">
        <v>554</v>
      </c>
      <c r="I202" s="267">
        <v>821</v>
      </c>
      <c r="J202" s="268">
        <v>2</v>
      </c>
      <c r="K202" s="90"/>
      <c r="L202" s="86"/>
      <c r="M202" s="86"/>
      <c r="N202" s="86"/>
      <c r="O202" s="86"/>
      <c r="P202" s="86"/>
      <c r="Q202" s="86"/>
      <c r="R202" s="86"/>
      <c r="S202" s="86"/>
      <c r="T202" s="86"/>
      <c r="U202" s="86"/>
      <c r="V202" s="86"/>
      <c r="W202" s="86"/>
      <c r="X202" s="86"/>
      <c r="Y202" s="86"/>
    </row>
    <row r="203" spans="1:25" ht="22.5" customHeight="1" x14ac:dyDescent="0.2">
      <c r="A203" s="265" t="s">
        <v>575</v>
      </c>
      <c r="B203" s="265" t="s">
        <v>675</v>
      </c>
      <c r="C203" s="265"/>
      <c r="D203" s="266">
        <v>45289</v>
      </c>
      <c r="E203" s="266"/>
      <c r="F203" s="265" t="s">
        <v>676</v>
      </c>
      <c r="G203" s="265"/>
      <c r="H203" s="265" t="s">
        <v>578</v>
      </c>
      <c r="I203" s="267">
        <v>464</v>
      </c>
      <c r="J203" s="268">
        <v>2</v>
      </c>
      <c r="K203" s="90"/>
      <c r="L203" s="86"/>
      <c r="M203" s="86"/>
      <c r="N203" s="86"/>
      <c r="O203" s="86"/>
      <c r="P203" s="86"/>
      <c r="Q203" s="86"/>
      <c r="R203" s="86"/>
      <c r="S203" s="86"/>
      <c r="T203" s="86"/>
      <c r="U203" s="86"/>
      <c r="V203" s="86"/>
      <c r="W203" s="86"/>
      <c r="X203" s="86"/>
      <c r="Y203" s="86"/>
    </row>
    <row r="204" spans="1:25" ht="22.5" customHeight="1" x14ac:dyDescent="0.2">
      <c r="A204" s="265" t="s">
        <v>461</v>
      </c>
      <c r="B204" s="265" t="s">
        <v>677</v>
      </c>
      <c r="C204" s="265"/>
      <c r="D204" s="266">
        <v>45258</v>
      </c>
      <c r="E204" s="266"/>
      <c r="F204" s="265" t="s">
        <v>2159</v>
      </c>
      <c r="G204" s="265"/>
      <c r="H204" s="265" t="s">
        <v>678</v>
      </c>
      <c r="I204" s="267">
        <v>130</v>
      </c>
      <c r="J204" s="268">
        <v>4</v>
      </c>
      <c r="K204" s="90"/>
      <c r="L204" s="86"/>
      <c r="M204" s="86"/>
      <c r="N204" s="86"/>
      <c r="O204" s="86"/>
      <c r="P204" s="86"/>
      <c r="Q204" s="86"/>
      <c r="R204" s="86"/>
      <c r="S204" s="86"/>
      <c r="T204" s="86"/>
      <c r="U204" s="86"/>
      <c r="V204" s="86"/>
      <c r="W204" s="86"/>
      <c r="X204" s="86"/>
      <c r="Y204" s="86"/>
    </row>
    <row r="205" spans="1:25" ht="101.25" customHeight="1" x14ac:dyDescent="0.2">
      <c r="A205" s="265" t="s">
        <v>461</v>
      </c>
      <c r="B205" s="265" t="s">
        <v>679</v>
      </c>
      <c r="C205" s="265"/>
      <c r="D205" s="266">
        <v>45264</v>
      </c>
      <c r="E205" s="266"/>
      <c r="F205" s="265" t="s">
        <v>680</v>
      </c>
      <c r="G205" s="265"/>
      <c r="H205" s="265" t="s">
        <v>681</v>
      </c>
      <c r="I205" s="267">
        <v>919.36</v>
      </c>
      <c r="J205" s="268">
        <v>3</v>
      </c>
      <c r="K205" s="90"/>
      <c r="L205" s="86"/>
      <c r="M205" s="86"/>
      <c r="N205" s="86"/>
      <c r="O205" s="86"/>
      <c r="P205" s="86"/>
      <c r="Q205" s="86"/>
      <c r="R205" s="86"/>
      <c r="S205" s="86"/>
      <c r="T205" s="86"/>
      <c r="U205" s="86"/>
      <c r="V205" s="86"/>
      <c r="W205" s="86"/>
      <c r="X205" s="86"/>
      <c r="Y205" s="86"/>
    </row>
    <row r="206" spans="1:25" ht="12.75" customHeight="1" x14ac:dyDescent="0.2">
      <c r="A206" s="265" t="s">
        <v>461</v>
      </c>
      <c r="B206" s="265" t="s">
        <v>682</v>
      </c>
      <c r="C206" s="265" t="s">
        <v>2199</v>
      </c>
      <c r="D206" s="266">
        <v>45265</v>
      </c>
      <c r="E206" s="266"/>
      <c r="F206" s="265" t="s">
        <v>2192</v>
      </c>
      <c r="G206" s="265" t="s">
        <v>2163</v>
      </c>
      <c r="H206" s="265" t="s">
        <v>2164</v>
      </c>
      <c r="I206" s="267">
        <v>300</v>
      </c>
      <c r="J206" s="268">
        <v>4</v>
      </c>
      <c r="K206" s="90"/>
      <c r="L206" s="86"/>
      <c r="M206" s="86"/>
      <c r="N206" s="86"/>
      <c r="O206" s="86"/>
      <c r="P206" s="86"/>
      <c r="Q206" s="86"/>
      <c r="R206" s="86"/>
      <c r="S206" s="86"/>
      <c r="T206" s="86"/>
      <c r="U206" s="86"/>
      <c r="V206" s="86"/>
      <c r="W206" s="86"/>
      <c r="X206" s="86"/>
      <c r="Y206" s="86"/>
    </row>
    <row r="207" spans="1:25" ht="101.25" customHeight="1" x14ac:dyDescent="0.2">
      <c r="A207" s="265" t="s">
        <v>461</v>
      </c>
      <c r="B207" s="265" t="s">
        <v>683</v>
      </c>
      <c r="C207" s="265"/>
      <c r="D207" s="266">
        <v>45265</v>
      </c>
      <c r="E207" s="266"/>
      <c r="F207" s="265" t="s">
        <v>596</v>
      </c>
      <c r="G207" s="265"/>
      <c r="H207" s="265" t="s">
        <v>684</v>
      </c>
      <c r="I207" s="267">
        <v>546.79999999999995</v>
      </c>
      <c r="J207" s="268">
        <v>3</v>
      </c>
      <c r="K207" s="90"/>
      <c r="L207" s="86"/>
      <c r="M207" s="86"/>
      <c r="N207" s="86"/>
      <c r="O207" s="86"/>
      <c r="P207" s="86"/>
      <c r="Q207" s="86"/>
      <c r="R207" s="86"/>
      <c r="S207" s="86"/>
      <c r="T207" s="86"/>
      <c r="U207" s="86"/>
      <c r="V207" s="86"/>
      <c r="W207" s="86"/>
      <c r="X207" s="86"/>
      <c r="Y207" s="86"/>
    </row>
    <row r="208" spans="1:25" ht="101.25" customHeight="1" x14ac:dyDescent="0.2">
      <c r="A208" s="265" t="s">
        <v>461</v>
      </c>
      <c r="B208" s="265" t="s">
        <v>685</v>
      </c>
      <c r="C208" s="265"/>
      <c r="D208" s="266">
        <v>45265</v>
      </c>
      <c r="E208" s="266"/>
      <c r="F208" s="265" t="s">
        <v>596</v>
      </c>
      <c r="G208" s="265"/>
      <c r="H208" s="265" t="s">
        <v>686</v>
      </c>
      <c r="I208" s="267">
        <v>120</v>
      </c>
      <c r="J208" s="268">
        <v>3</v>
      </c>
      <c r="K208" s="90"/>
      <c r="L208" s="86"/>
      <c r="M208" s="86"/>
      <c r="N208" s="86"/>
      <c r="O208" s="86"/>
      <c r="P208" s="86"/>
      <c r="Q208" s="86"/>
      <c r="R208" s="86"/>
      <c r="S208" s="86"/>
      <c r="T208" s="86"/>
      <c r="U208" s="86"/>
      <c r="V208" s="86"/>
      <c r="W208" s="86"/>
      <c r="X208" s="86"/>
      <c r="Y208" s="86"/>
    </row>
    <row r="209" spans="1:25" ht="101.25" customHeight="1" x14ac:dyDescent="0.2">
      <c r="A209" s="265" t="s">
        <v>461</v>
      </c>
      <c r="B209" s="265" t="s">
        <v>687</v>
      </c>
      <c r="C209" s="265"/>
      <c r="D209" s="266">
        <v>45265</v>
      </c>
      <c r="E209" s="266"/>
      <c r="F209" s="265" t="s">
        <v>680</v>
      </c>
      <c r="G209" s="265"/>
      <c r="H209" s="265" t="s">
        <v>600</v>
      </c>
      <c r="I209" s="267">
        <v>1005</v>
      </c>
      <c r="J209" s="268">
        <v>3</v>
      </c>
      <c r="K209" s="90"/>
      <c r="L209" s="86"/>
      <c r="M209" s="86"/>
      <c r="N209" s="86"/>
      <c r="O209" s="86"/>
      <c r="P209" s="86"/>
      <c r="Q209" s="86"/>
      <c r="R209" s="86"/>
      <c r="S209" s="86"/>
      <c r="T209" s="86"/>
      <c r="U209" s="86"/>
      <c r="V209" s="86"/>
      <c r="W209" s="86"/>
      <c r="X209" s="86"/>
      <c r="Y209" s="86"/>
    </row>
    <row r="210" spans="1:25" ht="101.25" customHeight="1" x14ac:dyDescent="0.2">
      <c r="A210" s="265" t="s">
        <v>461</v>
      </c>
      <c r="B210" s="265" t="s">
        <v>688</v>
      </c>
      <c r="C210" s="265"/>
      <c r="D210" s="266">
        <v>45268</v>
      </c>
      <c r="E210" s="266"/>
      <c r="F210" s="265" t="s">
        <v>596</v>
      </c>
      <c r="G210" s="265"/>
      <c r="H210" s="265" t="s">
        <v>689</v>
      </c>
      <c r="I210" s="267">
        <v>461</v>
      </c>
      <c r="J210" s="268">
        <v>3</v>
      </c>
      <c r="K210" s="90"/>
      <c r="L210" s="86"/>
      <c r="M210" s="86"/>
      <c r="N210" s="86"/>
      <c r="O210" s="86"/>
      <c r="P210" s="86"/>
      <c r="Q210" s="86"/>
      <c r="R210" s="86"/>
      <c r="S210" s="86"/>
      <c r="T210" s="86"/>
      <c r="U210" s="86"/>
      <c r="V210" s="86"/>
      <c r="W210" s="86"/>
      <c r="X210" s="86"/>
      <c r="Y210" s="86"/>
    </row>
    <row r="211" spans="1:25" ht="101.25" customHeight="1" x14ac:dyDescent="0.2">
      <c r="A211" s="265" t="s">
        <v>461</v>
      </c>
      <c r="B211" s="265" t="s">
        <v>690</v>
      </c>
      <c r="C211" s="265"/>
      <c r="D211" s="266">
        <v>45272</v>
      </c>
      <c r="E211" s="266"/>
      <c r="F211" s="265" t="s">
        <v>615</v>
      </c>
      <c r="G211" s="265"/>
      <c r="H211" s="265" t="s">
        <v>691</v>
      </c>
      <c r="I211" s="267">
        <v>412.4</v>
      </c>
      <c r="J211" s="268">
        <v>3</v>
      </c>
      <c r="K211" s="90"/>
      <c r="L211" s="86"/>
      <c r="M211" s="86"/>
      <c r="N211" s="86"/>
      <c r="O211" s="86"/>
      <c r="P211" s="86"/>
      <c r="Q211" s="86"/>
      <c r="R211" s="86"/>
      <c r="S211" s="86"/>
      <c r="T211" s="86"/>
      <c r="U211" s="86"/>
      <c r="V211" s="86"/>
      <c r="W211" s="86"/>
      <c r="X211" s="86"/>
      <c r="Y211" s="86"/>
    </row>
    <row r="212" spans="1:25" ht="101.25" customHeight="1" x14ac:dyDescent="0.2">
      <c r="A212" s="265" t="s">
        <v>461</v>
      </c>
      <c r="B212" s="265" t="s">
        <v>692</v>
      </c>
      <c r="C212" s="265"/>
      <c r="D212" s="266">
        <v>45273</v>
      </c>
      <c r="E212" s="266"/>
      <c r="F212" s="265" t="s">
        <v>680</v>
      </c>
      <c r="G212" s="265"/>
      <c r="H212" s="265" t="s">
        <v>481</v>
      </c>
      <c r="I212" s="267">
        <v>619</v>
      </c>
      <c r="J212" s="268">
        <v>3</v>
      </c>
      <c r="K212" s="90"/>
      <c r="L212" s="86"/>
      <c r="M212" s="86"/>
      <c r="N212" s="86"/>
      <c r="O212" s="86"/>
      <c r="P212" s="86"/>
      <c r="Q212" s="86"/>
      <c r="R212" s="86"/>
      <c r="S212" s="86"/>
      <c r="T212" s="86"/>
      <c r="U212" s="86"/>
      <c r="V212" s="86"/>
      <c r="W212" s="86"/>
      <c r="X212" s="86"/>
      <c r="Y212" s="86"/>
    </row>
    <row r="213" spans="1:25" ht="22.5" customHeight="1" x14ac:dyDescent="0.2">
      <c r="A213" s="265" t="s">
        <v>461</v>
      </c>
      <c r="B213" s="265" t="s">
        <v>693</v>
      </c>
      <c r="C213" s="265" t="s">
        <v>694</v>
      </c>
      <c r="D213" s="266">
        <v>45278</v>
      </c>
      <c r="E213" s="266"/>
      <c r="F213" s="265" t="s">
        <v>695</v>
      </c>
      <c r="G213" s="265" t="s">
        <v>2200</v>
      </c>
      <c r="H213" s="265" t="s">
        <v>2201</v>
      </c>
      <c r="I213" s="267">
        <v>1590.7</v>
      </c>
      <c r="J213" s="268">
        <v>2</v>
      </c>
      <c r="K213" s="90"/>
      <c r="L213" s="86"/>
      <c r="M213" s="86"/>
      <c r="N213" s="86"/>
      <c r="O213" s="86"/>
      <c r="P213" s="86"/>
      <c r="Q213" s="86"/>
      <c r="R213" s="86"/>
      <c r="S213" s="86"/>
      <c r="T213" s="86"/>
      <c r="U213" s="86"/>
      <c r="V213" s="86"/>
      <c r="W213" s="86"/>
      <c r="X213" s="86"/>
      <c r="Y213" s="86"/>
    </row>
    <row r="214" spans="1:25" ht="101.25" customHeight="1" x14ac:dyDescent="0.2">
      <c r="A214" s="265" t="s">
        <v>461</v>
      </c>
      <c r="B214" s="265" t="s">
        <v>696</v>
      </c>
      <c r="C214" s="265"/>
      <c r="D214" s="266">
        <v>45280</v>
      </c>
      <c r="E214" s="266"/>
      <c r="F214" s="265" t="s">
        <v>596</v>
      </c>
      <c r="G214" s="265"/>
      <c r="H214" s="265" t="s">
        <v>491</v>
      </c>
      <c r="I214" s="267">
        <v>405.2</v>
      </c>
      <c r="J214" s="268">
        <v>3</v>
      </c>
      <c r="K214" s="90"/>
      <c r="L214" s="86"/>
      <c r="M214" s="86"/>
      <c r="N214" s="86"/>
      <c r="O214" s="86"/>
      <c r="P214" s="86"/>
      <c r="Q214" s="86"/>
      <c r="R214" s="86"/>
      <c r="S214" s="86"/>
      <c r="T214" s="86"/>
      <c r="U214" s="86"/>
      <c r="V214" s="86"/>
      <c r="W214" s="86"/>
      <c r="X214" s="86"/>
      <c r="Y214" s="86"/>
    </row>
    <row r="215" spans="1:25" ht="112.5" customHeight="1" x14ac:dyDescent="0.2">
      <c r="A215" s="265" t="s">
        <v>461</v>
      </c>
      <c r="B215" s="265" t="s">
        <v>697</v>
      </c>
      <c r="C215" s="265"/>
      <c r="D215" s="266">
        <v>45287</v>
      </c>
      <c r="E215" s="266"/>
      <c r="F215" s="265" t="s">
        <v>698</v>
      </c>
      <c r="G215" s="265"/>
      <c r="H215" s="265" t="s">
        <v>699</v>
      </c>
      <c r="I215" s="267">
        <v>394</v>
      </c>
      <c r="J215" s="268">
        <v>3</v>
      </c>
      <c r="K215" s="90"/>
      <c r="L215" s="86"/>
      <c r="M215" s="86"/>
      <c r="N215" s="86"/>
      <c r="O215" s="86"/>
      <c r="P215" s="86"/>
      <c r="Q215" s="86"/>
      <c r="R215" s="86"/>
      <c r="S215" s="86"/>
      <c r="T215" s="86"/>
      <c r="U215" s="86"/>
      <c r="V215" s="86"/>
      <c r="W215" s="86"/>
      <c r="X215" s="86"/>
      <c r="Y215" s="86"/>
    </row>
    <row r="216" spans="1:25" ht="22.5" customHeight="1" x14ac:dyDescent="0.2">
      <c r="A216" s="265" t="s">
        <v>461</v>
      </c>
      <c r="B216" s="265" t="s">
        <v>700</v>
      </c>
      <c r="C216" s="265" t="s">
        <v>2202</v>
      </c>
      <c r="D216" s="266">
        <v>45287</v>
      </c>
      <c r="E216" s="266"/>
      <c r="F216" s="265" t="s">
        <v>701</v>
      </c>
      <c r="G216" s="265" t="s">
        <v>702</v>
      </c>
      <c r="H216" s="265" t="s">
        <v>2207</v>
      </c>
      <c r="I216" s="267">
        <v>3500</v>
      </c>
      <c r="J216" s="268">
        <v>3</v>
      </c>
      <c r="K216" s="90"/>
      <c r="L216" s="86"/>
      <c r="M216" s="86"/>
      <c r="N216" s="86"/>
      <c r="O216" s="86"/>
      <c r="P216" s="86"/>
      <c r="Q216" s="86"/>
      <c r="R216" s="86"/>
      <c r="S216" s="86"/>
      <c r="T216" s="86"/>
      <c r="U216" s="86"/>
      <c r="V216" s="86"/>
      <c r="W216" s="86"/>
      <c r="X216" s="86"/>
      <c r="Y216" s="86"/>
    </row>
    <row r="217" spans="1:25" ht="101.25" customHeight="1" x14ac:dyDescent="0.2">
      <c r="A217" s="265" t="s">
        <v>461</v>
      </c>
      <c r="B217" s="265" t="s">
        <v>703</v>
      </c>
      <c r="C217" s="265"/>
      <c r="D217" s="266">
        <v>45288</v>
      </c>
      <c r="E217" s="266"/>
      <c r="F217" s="265" t="s">
        <v>615</v>
      </c>
      <c r="G217" s="265"/>
      <c r="H217" s="265" t="s">
        <v>704</v>
      </c>
      <c r="I217" s="267">
        <v>416.4</v>
      </c>
      <c r="J217" s="268">
        <v>3</v>
      </c>
      <c r="K217" s="258"/>
      <c r="L217" s="86"/>
      <c r="M217" s="86"/>
      <c r="N217" s="86"/>
      <c r="O217" s="86"/>
      <c r="P217" s="86"/>
      <c r="Q217" s="86"/>
      <c r="R217" s="86"/>
      <c r="S217" s="86"/>
      <c r="T217" s="86"/>
      <c r="U217" s="86"/>
      <c r="V217" s="86"/>
      <c r="W217" s="86"/>
      <c r="X217" s="86"/>
      <c r="Y217" s="86"/>
    </row>
    <row r="218" spans="1:25" ht="101.25" customHeight="1" x14ac:dyDescent="0.2">
      <c r="A218" s="265" t="s">
        <v>461</v>
      </c>
      <c r="B218" s="265" t="s">
        <v>705</v>
      </c>
      <c r="C218" s="265"/>
      <c r="D218" s="266">
        <v>45289</v>
      </c>
      <c r="E218" s="266"/>
      <c r="F218" s="265" t="s">
        <v>596</v>
      </c>
      <c r="G218" s="265"/>
      <c r="H218" s="265" t="s">
        <v>706</v>
      </c>
      <c r="I218" s="271">
        <v>453.9</v>
      </c>
      <c r="J218" s="268">
        <v>3</v>
      </c>
      <c r="K218" s="90"/>
      <c r="L218" s="86"/>
      <c r="M218" s="86"/>
      <c r="N218" s="86"/>
      <c r="O218" s="86"/>
      <c r="P218" s="86"/>
      <c r="Q218" s="86"/>
      <c r="R218" s="86"/>
      <c r="S218" s="86"/>
      <c r="T218" s="86"/>
      <c r="U218" s="86"/>
      <c r="V218" s="86"/>
      <c r="W218" s="86"/>
      <c r="X218" s="86"/>
      <c r="Y218" s="86"/>
    </row>
    <row r="219" spans="1:25" ht="12.75" customHeight="1" x14ac:dyDescent="0.2">
      <c r="A219" s="259" t="s">
        <v>461</v>
      </c>
      <c r="B219" s="262" t="s">
        <v>2161</v>
      </c>
      <c r="C219" s="262" t="s">
        <v>2162</v>
      </c>
      <c r="D219" s="260">
        <v>45322</v>
      </c>
      <c r="E219" s="260"/>
      <c r="F219" s="262" t="s">
        <v>462</v>
      </c>
      <c r="G219" s="262" t="s">
        <v>2163</v>
      </c>
      <c r="H219" s="262" t="s">
        <v>2164</v>
      </c>
      <c r="I219" s="263">
        <v>300</v>
      </c>
      <c r="J219" s="261">
        <v>4</v>
      </c>
      <c r="K219" s="90"/>
      <c r="L219" s="86"/>
      <c r="M219" s="86"/>
      <c r="N219" s="86"/>
      <c r="O219" s="86"/>
      <c r="P219" s="86"/>
      <c r="Q219" s="86"/>
      <c r="R219" s="86"/>
      <c r="S219" s="86"/>
      <c r="T219" s="86"/>
      <c r="U219" s="86"/>
      <c r="V219" s="86"/>
      <c r="W219" s="86"/>
      <c r="X219" s="86"/>
      <c r="Y219" s="86"/>
    </row>
    <row r="220" spans="1:25" ht="12.75" customHeight="1" x14ac:dyDescent="0.2">
      <c r="A220" s="62"/>
      <c r="B220" s="62"/>
      <c r="C220" s="62"/>
      <c r="D220" s="189"/>
      <c r="E220" s="189"/>
      <c r="F220" s="62"/>
      <c r="G220" s="62"/>
      <c r="H220" s="62"/>
      <c r="I220" s="63"/>
      <c r="J220" s="190"/>
      <c r="K220" s="90"/>
      <c r="L220" s="86"/>
      <c r="M220" s="86"/>
      <c r="N220" s="86"/>
      <c r="O220" s="86"/>
      <c r="P220" s="86"/>
      <c r="Q220" s="86"/>
      <c r="R220" s="86"/>
      <c r="S220" s="86"/>
      <c r="T220" s="86"/>
      <c r="U220" s="86"/>
      <c r="V220" s="86"/>
      <c r="W220" s="86"/>
      <c r="X220" s="86"/>
      <c r="Y220" s="86"/>
    </row>
    <row r="221" spans="1:25" ht="12.75" customHeight="1" x14ac:dyDescent="0.2">
      <c r="A221" s="62"/>
      <c r="B221" s="62"/>
      <c r="C221" s="62"/>
      <c r="D221" s="189"/>
      <c r="E221" s="189"/>
      <c r="F221" s="62"/>
      <c r="G221" s="62"/>
      <c r="H221" s="62"/>
      <c r="I221" s="63"/>
      <c r="J221" s="190"/>
      <c r="K221" s="90"/>
      <c r="L221" s="86"/>
      <c r="M221" s="86"/>
      <c r="N221" s="86"/>
      <c r="O221" s="86"/>
      <c r="P221" s="86"/>
      <c r="Q221" s="86"/>
      <c r="R221" s="86"/>
      <c r="S221" s="86"/>
      <c r="T221" s="86"/>
      <c r="U221" s="86"/>
      <c r="V221" s="86"/>
      <c r="W221" s="86"/>
      <c r="X221" s="86"/>
      <c r="Y221" s="86"/>
    </row>
    <row r="222" spans="1:25" ht="12.75" customHeight="1" x14ac:dyDescent="0.2">
      <c r="A222" s="62"/>
      <c r="B222" s="62"/>
      <c r="C222" s="62"/>
      <c r="D222" s="189"/>
      <c r="E222" s="189"/>
      <c r="F222" s="62"/>
      <c r="G222" s="62"/>
      <c r="H222" s="62"/>
      <c r="I222" s="63"/>
      <c r="J222" s="190"/>
      <c r="K222" s="90"/>
      <c r="L222" s="86"/>
      <c r="M222" s="86"/>
      <c r="N222" s="86"/>
      <c r="O222" s="86"/>
      <c r="P222" s="86"/>
      <c r="Q222" s="86"/>
      <c r="R222" s="86"/>
      <c r="S222" s="86"/>
      <c r="T222" s="86"/>
      <c r="U222" s="86"/>
      <c r="V222" s="86"/>
      <c r="W222" s="86"/>
      <c r="X222" s="86"/>
      <c r="Y222" s="86"/>
    </row>
    <row r="223" spans="1:25" ht="12.75" customHeight="1" x14ac:dyDescent="0.2">
      <c r="A223" s="62"/>
      <c r="B223" s="62"/>
      <c r="C223" s="62"/>
      <c r="D223" s="189"/>
      <c r="E223" s="189"/>
      <c r="F223" s="62"/>
      <c r="G223" s="62"/>
      <c r="H223" s="62"/>
      <c r="I223" s="63"/>
      <c r="J223" s="190"/>
      <c r="K223" s="90"/>
      <c r="L223" s="86"/>
      <c r="M223" s="86"/>
      <c r="N223" s="86"/>
      <c r="O223" s="86"/>
      <c r="P223" s="86"/>
      <c r="Q223" s="86"/>
      <c r="R223" s="86"/>
      <c r="S223" s="86"/>
      <c r="T223" s="86"/>
      <c r="U223" s="86"/>
      <c r="V223" s="86"/>
      <c r="W223" s="86"/>
      <c r="X223" s="86"/>
      <c r="Y223" s="86"/>
    </row>
    <row r="224" spans="1:25" ht="12.75" customHeight="1" x14ac:dyDescent="0.2">
      <c r="A224" s="62"/>
      <c r="B224" s="62"/>
      <c r="C224" s="62"/>
      <c r="D224" s="189"/>
      <c r="E224" s="189"/>
      <c r="F224" s="62"/>
      <c r="G224" s="62"/>
      <c r="H224" s="62"/>
      <c r="I224" s="63"/>
      <c r="J224" s="190"/>
      <c r="K224" s="90"/>
      <c r="L224" s="86"/>
      <c r="M224" s="86"/>
      <c r="N224" s="86"/>
      <c r="O224" s="86"/>
      <c r="P224" s="86"/>
      <c r="Q224" s="86"/>
      <c r="R224" s="86"/>
      <c r="S224" s="86"/>
      <c r="T224" s="86"/>
      <c r="U224" s="86"/>
      <c r="V224" s="86"/>
      <c r="W224" s="86"/>
      <c r="X224" s="86"/>
      <c r="Y224" s="86"/>
    </row>
    <row r="225" spans="1:25" ht="12.75" customHeight="1" x14ac:dyDescent="0.2">
      <c r="A225" s="62"/>
      <c r="B225" s="62"/>
      <c r="C225" s="62"/>
      <c r="D225" s="189"/>
      <c r="E225" s="189"/>
      <c r="F225" s="62"/>
      <c r="G225" s="62"/>
      <c r="H225" s="62"/>
      <c r="I225" s="63"/>
      <c r="J225" s="190"/>
      <c r="K225" s="90"/>
      <c r="L225" s="86"/>
      <c r="M225" s="86"/>
      <c r="N225" s="86"/>
      <c r="O225" s="86"/>
      <c r="P225" s="86"/>
      <c r="Q225" s="86"/>
      <c r="R225" s="86"/>
      <c r="S225" s="86"/>
      <c r="T225" s="86"/>
      <c r="U225" s="86"/>
      <c r="V225" s="86"/>
      <c r="W225" s="86"/>
      <c r="X225" s="86"/>
      <c r="Y225" s="86"/>
    </row>
    <row r="226" spans="1:25" ht="12.75" customHeight="1" x14ac:dyDescent="0.2">
      <c r="A226" s="62"/>
      <c r="B226" s="62"/>
      <c r="C226" s="62"/>
      <c r="D226" s="189"/>
      <c r="E226" s="189"/>
      <c r="F226" s="62"/>
      <c r="G226" s="62"/>
      <c r="H226" s="62"/>
      <c r="I226" s="63"/>
      <c r="J226" s="190"/>
      <c r="K226" s="90"/>
      <c r="L226" s="86"/>
      <c r="M226" s="86"/>
      <c r="N226" s="86"/>
      <c r="O226" s="86"/>
      <c r="P226" s="86"/>
      <c r="Q226" s="86"/>
      <c r="R226" s="86"/>
      <c r="S226" s="86"/>
      <c r="T226" s="86"/>
      <c r="U226" s="86"/>
      <c r="V226" s="86"/>
      <c r="W226" s="86"/>
      <c r="X226" s="86"/>
      <c r="Y226" s="86"/>
    </row>
    <row r="227" spans="1:25" ht="12.75" customHeight="1" x14ac:dyDescent="0.2">
      <c r="A227" s="62"/>
      <c r="B227" s="62"/>
      <c r="C227" s="62"/>
      <c r="D227" s="189"/>
      <c r="E227" s="189"/>
      <c r="F227" s="62"/>
      <c r="G227" s="62"/>
      <c r="H227" s="62"/>
      <c r="I227" s="63"/>
      <c r="J227" s="190"/>
      <c r="K227" s="90"/>
      <c r="L227" s="86"/>
      <c r="M227" s="86"/>
      <c r="N227" s="86"/>
      <c r="O227" s="86"/>
      <c r="P227" s="86"/>
      <c r="Q227" s="86"/>
      <c r="R227" s="86"/>
      <c r="S227" s="86"/>
      <c r="T227" s="86"/>
      <c r="U227" s="86"/>
      <c r="V227" s="86"/>
      <c r="W227" s="86"/>
      <c r="X227" s="86"/>
      <c r="Y227" s="86"/>
    </row>
    <row r="228" spans="1:25" ht="12.75" customHeight="1" x14ac:dyDescent="0.2">
      <c r="A228" s="62"/>
      <c r="B228" s="62"/>
      <c r="C228" s="62"/>
      <c r="D228" s="189"/>
      <c r="E228" s="189"/>
      <c r="F228" s="62"/>
      <c r="G228" s="62"/>
      <c r="H228" s="62"/>
      <c r="I228" s="63"/>
      <c r="J228" s="190"/>
      <c r="K228" s="90"/>
      <c r="L228" s="86"/>
      <c r="M228" s="86"/>
      <c r="N228" s="86"/>
      <c r="O228" s="86"/>
      <c r="P228" s="86"/>
      <c r="Q228" s="86"/>
      <c r="R228" s="86"/>
      <c r="S228" s="86"/>
      <c r="T228" s="86"/>
      <c r="U228" s="86"/>
      <c r="V228" s="86"/>
      <c r="W228" s="86"/>
      <c r="X228" s="86"/>
      <c r="Y228" s="86"/>
    </row>
    <row r="229" spans="1:25" ht="12.75" customHeight="1" x14ac:dyDescent="0.2">
      <c r="A229" s="62"/>
      <c r="B229" s="62"/>
      <c r="C229" s="62"/>
      <c r="D229" s="189"/>
      <c r="E229" s="189"/>
      <c r="F229" s="62"/>
      <c r="G229" s="62"/>
      <c r="H229" s="62"/>
      <c r="I229" s="63"/>
      <c r="J229" s="190"/>
      <c r="K229" s="90"/>
      <c r="L229" s="86"/>
      <c r="M229" s="86"/>
      <c r="N229" s="86"/>
      <c r="O229" s="86"/>
      <c r="P229" s="86"/>
      <c r="Q229" s="86"/>
      <c r="R229" s="86"/>
      <c r="S229" s="86"/>
      <c r="T229" s="86"/>
      <c r="U229" s="86"/>
      <c r="V229" s="86"/>
      <c r="W229" s="86"/>
      <c r="X229" s="86"/>
      <c r="Y229" s="86"/>
    </row>
    <row r="230" spans="1:25" ht="12.75" customHeight="1" x14ac:dyDescent="0.2">
      <c r="A230" s="62"/>
      <c r="B230" s="62"/>
      <c r="C230" s="62"/>
      <c r="D230" s="189"/>
      <c r="E230" s="189"/>
      <c r="F230" s="62"/>
      <c r="G230" s="62"/>
      <c r="H230" s="62"/>
      <c r="I230" s="63"/>
      <c r="J230" s="190"/>
      <c r="K230" s="90"/>
      <c r="L230" s="86"/>
      <c r="M230" s="86"/>
      <c r="N230" s="86"/>
      <c r="O230" s="86"/>
      <c r="P230" s="86"/>
      <c r="Q230" s="86"/>
      <c r="R230" s="86"/>
      <c r="S230" s="86"/>
      <c r="T230" s="86"/>
      <c r="U230" s="86"/>
      <c r="V230" s="86"/>
      <c r="W230" s="86"/>
      <c r="X230" s="86"/>
      <c r="Y230" s="86"/>
    </row>
    <row r="231" spans="1:25" ht="12.75" customHeight="1" x14ac:dyDescent="0.2">
      <c r="A231" s="62"/>
      <c r="B231" s="62"/>
      <c r="C231" s="62"/>
      <c r="D231" s="189"/>
      <c r="E231" s="189"/>
      <c r="F231" s="62"/>
      <c r="G231" s="62"/>
      <c r="H231" s="62"/>
      <c r="I231" s="63"/>
      <c r="J231" s="190"/>
      <c r="K231" s="90"/>
      <c r="L231" s="86"/>
      <c r="M231" s="86"/>
      <c r="N231" s="86"/>
      <c r="O231" s="86"/>
      <c r="P231" s="86"/>
      <c r="Q231" s="86"/>
      <c r="R231" s="86"/>
      <c r="S231" s="86"/>
      <c r="T231" s="86"/>
      <c r="U231" s="86"/>
      <c r="V231" s="86"/>
      <c r="W231" s="86"/>
      <c r="X231" s="86"/>
      <c r="Y231" s="86"/>
    </row>
    <row r="232" spans="1:25" ht="12.75" customHeight="1" x14ac:dyDescent="0.2">
      <c r="A232" s="62"/>
      <c r="B232" s="62"/>
      <c r="C232" s="62"/>
      <c r="D232" s="189"/>
      <c r="E232" s="189"/>
      <c r="F232" s="62"/>
      <c r="G232" s="62"/>
      <c r="H232" s="62"/>
      <c r="I232" s="63"/>
      <c r="J232" s="190"/>
      <c r="K232" s="90"/>
      <c r="L232" s="86"/>
      <c r="M232" s="86"/>
      <c r="N232" s="86"/>
      <c r="O232" s="86"/>
      <c r="P232" s="86"/>
      <c r="Q232" s="86"/>
      <c r="R232" s="86"/>
      <c r="S232" s="86"/>
      <c r="T232" s="86"/>
      <c r="U232" s="86"/>
      <c r="V232" s="86"/>
      <c r="W232" s="86"/>
      <c r="X232" s="86"/>
      <c r="Y232" s="86"/>
    </row>
    <row r="233" spans="1:25" ht="12.75" customHeight="1" x14ac:dyDescent="0.2">
      <c r="A233" s="62"/>
      <c r="B233" s="62"/>
      <c r="C233" s="62"/>
      <c r="D233" s="189"/>
      <c r="E233" s="189"/>
      <c r="F233" s="62"/>
      <c r="G233" s="62"/>
      <c r="H233" s="62"/>
      <c r="I233" s="63"/>
      <c r="J233" s="190"/>
      <c r="K233" s="90"/>
      <c r="L233" s="86"/>
      <c r="M233" s="86"/>
      <c r="N233" s="86"/>
      <c r="O233" s="86"/>
      <c r="P233" s="86"/>
      <c r="Q233" s="86"/>
      <c r="R233" s="86"/>
      <c r="S233" s="86"/>
      <c r="T233" s="86"/>
      <c r="U233" s="86"/>
      <c r="V233" s="86"/>
      <c r="W233" s="86"/>
      <c r="X233" s="86"/>
      <c r="Y233" s="86"/>
    </row>
    <row r="234" spans="1:25" ht="12.75" customHeight="1" x14ac:dyDescent="0.2">
      <c r="A234" s="62"/>
      <c r="B234" s="62"/>
      <c r="C234" s="62"/>
      <c r="D234" s="189"/>
      <c r="E234" s="189"/>
      <c r="F234" s="62"/>
      <c r="G234" s="62"/>
      <c r="H234" s="62"/>
      <c r="I234" s="63"/>
      <c r="J234" s="190"/>
      <c r="K234" s="90"/>
      <c r="L234" s="86"/>
      <c r="M234" s="86"/>
      <c r="N234" s="86"/>
      <c r="O234" s="86"/>
      <c r="P234" s="86"/>
      <c r="Q234" s="86"/>
      <c r="R234" s="86"/>
      <c r="S234" s="86"/>
      <c r="T234" s="86"/>
      <c r="U234" s="86"/>
      <c r="V234" s="86"/>
      <c r="W234" s="86"/>
      <c r="X234" s="86"/>
      <c r="Y234" s="86"/>
    </row>
    <row r="235" spans="1:25" ht="12.75" customHeight="1" x14ac:dyDescent="0.2">
      <c r="A235" s="62"/>
      <c r="B235" s="62"/>
      <c r="C235" s="62"/>
      <c r="D235" s="189"/>
      <c r="E235" s="189"/>
      <c r="F235" s="62"/>
      <c r="G235" s="62"/>
      <c r="H235" s="62"/>
      <c r="I235" s="63"/>
      <c r="J235" s="190"/>
      <c r="K235" s="90"/>
      <c r="L235" s="86"/>
      <c r="M235" s="86"/>
      <c r="N235" s="86"/>
      <c r="O235" s="86"/>
      <c r="P235" s="86"/>
      <c r="Q235" s="86"/>
      <c r="R235" s="86"/>
      <c r="S235" s="86"/>
      <c r="T235" s="86"/>
      <c r="U235" s="86"/>
      <c r="V235" s="86"/>
      <c r="W235" s="86"/>
      <c r="X235" s="86"/>
      <c r="Y235" s="86"/>
    </row>
    <row r="236" spans="1:25" ht="12.75" customHeight="1" x14ac:dyDescent="0.2">
      <c r="A236" s="62"/>
      <c r="B236" s="62"/>
      <c r="C236" s="62"/>
      <c r="D236" s="189"/>
      <c r="E236" s="189"/>
      <c r="F236" s="62"/>
      <c r="G236" s="62"/>
      <c r="H236" s="62"/>
      <c r="I236" s="63"/>
      <c r="J236" s="190"/>
      <c r="K236" s="90"/>
      <c r="L236" s="86"/>
      <c r="M236" s="86"/>
      <c r="N236" s="86"/>
      <c r="O236" s="86"/>
      <c r="P236" s="86"/>
      <c r="Q236" s="86"/>
      <c r="R236" s="86"/>
      <c r="S236" s="86"/>
      <c r="T236" s="86"/>
      <c r="U236" s="86"/>
      <c r="V236" s="86"/>
      <c r="W236" s="86"/>
      <c r="X236" s="86"/>
      <c r="Y236" s="86"/>
    </row>
    <row r="237" spans="1:25" ht="12.75" customHeight="1" x14ac:dyDescent="0.2">
      <c r="A237" s="62"/>
      <c r="B237" s="62"/>
      <c r="C237" s="62"/>
      <c r="D237" s="189"/>
      <c r="E237" s="189"/>
      <c r="F237" s="62"/>
      <c r="G237" s="62"/>
      <c r="H237" s="62"/>
      <c r="I237" s="63"/>
      <c r="J237" s="190"/>
      <c r="K237" s="90"/>
      <c r="L237" s="86"/>
      <c r="M237" s="86"/>
      <c r="N237" s="86"/>
      <c r="O237" s="86"/>
      <c r="P237" s="86"/>
      <c r="Q237" s="86"/>
      <c r="R237" s="86"/>
      <c r="S237" s="86"/>
      <c r="T237" s="86"/>
      <c r="U237" s="86"/>
      <c r="V237" s="86"/>
      <c r="W237" s="86"/>
      <c r="X237" s="86"/>
      <c r="Y237" s="86"/>
    </row>
    <row r="238" spans="1:25" ht="12.75" customHeight="1" x14ac:dyDescent="0.2">
      <c r="A238" s="62"/>
      <c r="B238" s="62"/>
      <c r="C238" s="62"/>
      <c r="D238" s="189"/>
      <c r="E238" s="189"/>
      <c r="F238" s="62"/>
      <c r="G238" s="62"/>
      <c r="H238" s="62"/>
      <c r="I238" s="63"/>
      <c r="J238" s="190"/>
      <c r="K238" s="90"/>
      <c r="L238" s="86"/>
      <c r="M238" s="86"/>
      <c r="N238" s="86"/>
      <c r="O238" s="86"/>
      <c r="P238" s="86"/>
      <c r="Q238" s="86"/>
      <c r="R238" s="86"/>
      <c r="S238" s="86"/>
      <c r="T238" s="86"/>
      <c r="U238" s="86"/>
      <c r="V238" s="86"/>
      <c r="W238" s="86"/>
      <c r="X238" s="86"/>
      <c r="Y238" s="86"/>
    </row>
    <row r="239" spans="1:25" ht="12.75" customHeight="1" x14ac:dyDescent="0.2">
      <c r="A239" s="62"/>
      <c r="B239" s="62"/>
      <c r="C239" s="62"/>
      <c r="D239" s="189"/>
      <c r="E239" s="189"/>
      <c r="F239" s="62"/>
      <c r="G239" s="62"/>
      <c r="H239" s="62"/>
      <c r="I239" s="63"/>
      <c r="J239" s="190"/>
      <c r="K239" s="90"/>
      <c r="L239" s="86"/>
      <c r="M239" s="86"/>
      <c r="N239" s="86"/>
      <c r="O239" s="86"/>
      <c r="P239" s="86"/>
      <c r="Q239" s="86"/>
      <c r="R239" s="86"/>
      <c r="S239" s="86"/>
      <c r="T239" s="86"/>
      <c r="U239" s="86"/>
      <c r="V239" s="86"/>
      <c r="W239" s="86"/>
      <c r="X239" s="86"/>
      <c r="Y239" s="86"/>
    </row>
    <row r="240" spans="1:25" ht="12.75" customHeight="1" x14ac:dyDescent="0.2">
      <c r="A240" s="62"/>
      <c r="B240" s="62"/>
      <c r="C240" s="62"/>
      <c r="D240" s="189"/>
      <c r="E240" s="189"/>
      <c r="F240" s="62"/>
      <c r="G240" s="62"/>
      <c r="H240" s="62"/>
      <c r="I240" s="63"/>
      <c r="J240" s="190"/>
      <c r="K240" s="90"/>
      <c r="L240" s="86"/>
      <c r="M240" s="86"/>
      <c r="N240" s="86"/>
      <c r="O240" s="86"/>
      <c r="P240" s="86"/>
      <c r="Q240" s="86"/>
      <c r="R240" s="86"/>
      <c r="S240" s="86"/>
      <c r="T240" s="86"/>
      <c r="U240" s="86"/>
      <c r="V240" s="86"/>
      <c r="W240" s="86"/>
      <c r="X240" s="86"/>
      <c r="Y240" s="86"/>
    </row>
    <row r="241" spans="1:25" ht="12.75" customHeight="1" x14ac:dyDescent="0.2">
      <c r="A241" s="62"/>
      <c r="B241" s="62"/>
      <c r="C241" s="62"/>
      <c r="D241" s="189"/>
      <c r="E241" s="189"/>
      <c r="F241" s="62"/>
      <c r="G241" s="62"/>
      <c r="H241" s="62"/>
      <c r="I241" s="63"/>
      <c r="J241" s="190"/>
      <c r="K241" s="90"/>
      <c r="L241" s="86"/>
      <c r="M241" s="86"/>
      <c r="N241" s="86"/>
      <c r="O241" s="86"/>
      <c r="P241" s="86"/>
      <c r="Q241" s="86"/>
      <c r="R241" s="86"/>
      <c r="S241" s="86"/>
      <c r="T241" s="86"/>
      <c r="U241" s="86"/>
      <c r="V241" s="86"/>
      <c r="W241" s="86"/>
      <c r="X241" s="86"/>
      <c r="Y241" s="86"/>
    </row>
    <row r="242" spans="1:25" ht="12.75" customHeight="1" x14ac:dyDescent="0.2">
      <c r="A242" s="62"/>
      <c r="B242" s="62"/>
      <c r="C242" s="62"/>
      <c r="D242" s="189"/>
      <c r="E242" s="189"/>
      <c r="F242" s="62"/>
      <c r="G242" s="62"/>
      <c r="H242" s="62"/>
      <c r="I242" s="63"/>
      <c r="J242" s="190"/>
      <c r="K242" s="90"/>
      <c r="L242" s="86"/>
      <c r="M242" s="86"/>
      <c r="N242" s="86"/>
      <c r="O242" s="86"/>
      <c r="P242" s="86"/>
      <c r="Q242" s="86"/>
      <c r="R242" s="86"/>
      <c r="S242" s="86"/>
      <c r="T242" s="86"/>
      <c r="U242" s="86"/>
      <c r="V242" s="86"/>
      <c r="W242" s="86"/>
      <c r="X242" s="86"/>
      <c r="Y242" s="86"/>
    </row>
    <row r="243" spans="1:25" ht="12.75" customHeight="1" x14ac:dyDescent="0.2">
      <c r="A243" s="62"/>
      <c r="B243" s="62"/>
      <c r="C243" s="62"/>
      <c r="D243" s="189"/>
      <c r="E243" s="189"/>
      <c r="F243" s="62"/>
      <c r="G243" s="62"/>
      <c r="H243" s="62"/>
      <c r="I243" s="63"/>
      <c r="J243" s="190"/>
      <c r="K243" s="90"/>
      <c r="L243" s="86"/>
      <c r="M243" s="86"/>
      <c r="N243" s="86"/>
      <c r="O243" s="86"/>
      <c r="P243" s="86"/>
      <c r="Q243" s="86"/>
      <c r="R243" s="86"/>
      <c r="S243" s="86"/>
      <c r="T243" s="86"/>
      <c r="U243" s="86"/>
      <c r="V243" s="86"/>
      <c r="W243" s="86"/>
      <c r="X243" s="86"/>
      <c r="Y243" s="86"/>
    </row>
    <row r="244" spans="1:25" ht="12.75" customHeight="1" x14ac:dyDescent="0.2">
      <c r="A244" s="62"/>
      <c r="B244" s="62"/>
      <c r="C244" s="62"/>
      <c r="D244" s="189"/>
      <c r="E244" s="189"/>
      <c r="F244" s="62"/>
      <c r="G244" s="62"/>
      <c r="H244" s="62"/>
      <c r="I244" s="63"/>
      <c r="J244" s="190"/>
      <c r="K244" s="90"/>
      <c r="L244" s="86"/>
      <c r="M244" s="86"/>
      <c r="N244" s="86"/>
      <c r="O244" s="86"/>
      <c r="P244" s="86"/>
      <c r="Q244" s="86"/>
      <c r="R244" s="86"/>
      <c r="S244" s="86"/>
      <c r="T244" s="86"/>
      <c r="U244" s="86"/>
      <c r="V244" s="86"/>
      <c r="W244" s="86"/>
      <c r="X244" s="86"/>
      <c r="Y244" s="86"/>
    </row>
    <row r="245" spans="1:25" ht="12.75" customHeight="1" x14ac:dyDescent="0.2">
      <c r="A245" s="62"/>
      <c r="B245" s="62"/>
      <c r="C245" s="62"/>
      <c r="D245" s="189"/>
      <c r="E245" s="189"/>
      <c r="F245" s="62"/>
      <c r="G245" s="62"/>
      <c r="H245" s="62"/>
      <c r="I245" s="63"/>
      <c r="J245" s="190"/>
      <c r="K245" s="90"/>
      <c r="L245" s="86"/>
      <c r="M245" s="86"/>
      <c r="N245" s="86"/>
      <c r="O245" s="86"/>
      <c r="P245" s="86"/>
      <c r="Q245" s="86"/>
      <c r="R245" s="86"/>
      <c r="S245" s="86"/>
      <c r="T245" s="86"/>
      <c r="U245" s="86"/>
      <c r="V245" s="86"/>
      <c r="W245" s="86"/>
      <c r="X245" s="86"/>
      <c r="Y245" s="86"/>
    </row>
    <row r="246" spans="1:25" ht="12.75" customHeight="1" x14ac:dyDescent="0.2">
      <c r="A246" s="62"/>
      <c r="B246" s="62"/>
      <c r="C246" s="62"/>
      <c r="D246" s="189"/>
      <c r="E246" s="189"/>
      <c r="F246" s="62"/>
      <c r="G246" s="62"/>
      <c r="H246" s="62"/>
      <c r="I246" s="63"/>
      <c r="J246" s="190"/>
      <c r="K246" s="90"/>
      <c r="L246" s="86"/>
      <c r="M246" s="86"/>
      <c r="N246" s="86"/>
      <c r="O246" s="86"/>
      <c r="P246" s="86"/>
      <c r="Q246" s="86"/>
      <c r="R246" s="86"/>
      <c r="S246" s="86"/>
      <c r="T246" s="86"/>
      <c r="U246" s="86"/>
      <c r="V246" s="86"/>
      <c r="W246" s="86"/>
      <c r="X246" s="86"/>
      <c r="Y246" s="86"/>
    </row>
    <row r="247" spans="1:25" ht="12.75" customHeight="1" x14ac:dyDescent="0.2">
      <c r="A247" s="62"/>
      <c r="B247" s="62"/>
      <c r="C247" s="62"/>
      <c r="D247" s="189"/>
      <c r="E247" s="189"/>
      <c r="F247" s="62"/>
      <c r="G247" s="62"/>
      <c r="H247" s="62"/>
      <c r="I247" s="63"/>
      <c r="J247" s="190"/>
      <c r="K247" s="90"/>
      <c r="L247" s="86"/>
      <c r="M247" s="86"/>
      <c r="N247" s="86"/>
      <c r="O247" s="86"/>
      <c r="P247" s="86"/>
      <c r="Q247" s="86"/>
      <c r="R247" s="86"/>
      <c r="S247" s="86"/>
      <c r="T247" s="86"/>
      <c r="U247" s="86"/>
      <c r="V247" s="86"/>
      <c r="W247" s="86"/>
      <c r="X247" s="86"/>
      <c r="Y247" s="86"/>
    </row>
    <row r="248" spans="1:25" ht="12.75" customHeight="1" x14ac:dyDescent="0.2">
      <c r="A248" s="62"/>
      <c r="B248" s="62"/>
      <c r="C248" s="62"/>
      <c r="D248" s="189"/>
      <c r="E248" s="189"/>
      <c r="F248" s="62"/>
      <c r="G248" s="62"/>
      <c r="H248" s="62"/>
      <c r="I248" s="63"/>
      <c r="J248" s="190"/>
      <c r="K248" s="90"/>
      <c r="L248" s="86"/>
      <c r="M248" s="86"/>
      <c r="N248" s="86"/>
      <c r="O248" s="86"/>
      <c r="P248" s="86"/>
      <c r="Q248" s="86"/>
      <c r="R248" s="86"/>
      <c r="S248" s="86"/>
      <c r="T248" s="86"/>
      <c r="U248" s="86"/>
      <c r="V248" s="86"/>
      <c r="W248" s="86"/>
      <c r="X248" s="86"/>
      <c r="Y248" s="86"/>
    </row>
    <row r="249" spans="1:25" ht="12.75" customHeight="1" x14ac:dyDescent="0.2">
      <c r="A249" s="62"/>
      <c r="B249" s="62"/>
      <c r="C249" s="62"/>
      <c r="D249" s="189"/>
      <c r="E249" s="189"/>
      <c r="F249" s="62"/>
      <c r="G249" s="62"/>
      <c r="H249" s="62"/>
      <c r="I249" s="63"/>
      <c r="J249" s="190"/>
      <c r="K249" s="90"/>
      <c r="L249" s="86"/>
      <c r="M249" s="86"/>
      <c r="N249" s="86"/>
      <c r="O249" s="86"/>
      <c r="P249" s="86"/>
      <c r="Q249" s="86"/>
      <c r="R249" s="86"/>
      <c r="S249" s="86"/>
      <c r="T249" s="86"/>
      <c r="U249" s="86"/>
      <c r="V249" s="86"/>
      <c r="W249" s="86"/>
      <c r="X249" s="86"/>
      <c r="Y249" s="86"/>
    </row>
    <row r="250" spans="1:25" ht="12.75" customHeight="1" x14ac:dyDescent="0.2">
      <c r="A250" s="62"/>
      <c r="B250" s="62"/>
      <c r="C250" s="62"/>
      <c r="D250" s="189"/>
      <c r="E250" s="189"/>
      <c r="F250" s="62"/>
      <c r="G250" s="62"/>
      <c r="H250" s="62"/>
      <c r="I250" s="63"/>
      <c r="J250" s="190"/>
      <c r="K250" s="90"/>
      <c r="L250" s="86"/>
      <c r="M250" s="86"/>
      <c r="N250" s="86"/>
      <c r="O250" s="86"/>
      <c r="P250" s="86"/>
      <c r="Q250" s="86"/>
      <c r="R250" s="86"/>
      <c r="S250" s="86"/>
      <c r="T250" s="86"/>
      <c r="U250" s="86"/>
      <c r="V250" s="86"/>
      <c r="W250" s="86"/>
      <c r="X250" s="86"/>
      <c r="Y250" s="86"/>
    </row>
    <row r="251" spans="1:25" ht="12.75" customHeight="1" x14ac:dyDescent="0.2">
      <c r="A251" s="62"/>
      <c r="B251" s="62"/>
      <c r="C251" s="62"/>
      <c r="D251" s="189"/>
      <c r="E251" s="189"/>
      <c r="F251" s="62"/>
      <c r="G251" s="62"/>
      <c r="H251" s="62"/>
      <c r="I251" s="63"/>
      <c r="J251" s="190"/>
      <c r="K251" s="90"/>
      <c r="L251" s="86"/>
      <c r="M251" s="86"/>
      <c r="N251" s="86"/>
      <c r="O251" s="86"/>
      <c r="P251" s="86"/>
      <c r="Q251" s="86"/>
      <c r="R251" s="86"/>
      <c r="S251" s="86"/>
      <c r="T251" s="86"/>
      <c r="U251" s="86"/>
      <c r="V251" s="86"/>
      <c r="W251" s="86"/>
      <c r="X251" s="86"/>
      <c r="Y251" s="86"/>
    </row>
    <row r="252" spans="1:25" ht="12.75" customHeight="1" x14ac:dyDescent="0.2">
      <c r="A252" s="62"/>
      <c r="B252" s="62"/>
      <c r="C252" s="62"/>
      <c r="D252" s="189"/>
      <c r="E252" s="189"/>
      <c r="F252" s="62"/>
      <c r="G252" s="62"/>
      <c r="H252" s="62"/>
      <c r="I252" s="63"/>
      <c r="J252" s="190"/>
      <c r="K252" s="90"/>
      <c r="L252" s="86"/>
      <c r="M252" s="86"/>
      <c r="N252" s="86"/>
      <c r="O252" s="86"/>
      <c r="P252" s="86"/>
      <c r="Q252" s="86"/>
      <c r="R252" s="86"/>
      <c r="S252" s="86"/>
      <c r="T252" s="86"/>
      <c r="U252" s="86"/>
      <c r="V252" s="86"/>
      <c r="W252" s="86"/>
      <c r="X252" s="86"/>
      <c r="Y252" s="86"/>
    </row>
    <row r="253" spans="1:25" ht="12.75" customHeight="1" x14ac:dyDescent="0.2">
      <c r="A253" s="62"/>
      <c r="B253" s="62"/>
      <c r="C253" s="62"/>
      <c r="D253" s="189"/>
      <c r="E253" s="189"/>
      <c r="F253" s="62"/>
      <c r="G253" s="62"/>
      <c r="H253" s="62"/>
      <c r="I253" s="63"/>
      <c r="J253" s="190"/>
      <c r="K253" s="90"/>
      <c r="L253" s="86"/>
      <c r="M253" s="86"/>
      <c r="N253" s="86"/>
      <c r="O253" s="86"/>
      <c r="P253" s="86"/>
      <c r="Q253" s="86"/>
      <c r="R253" s="86"/>
      <c r="S253" s="86"/>
      <c r="T253" s="86"/>
      <c r="U253" s="86"/>
      <c r="V253" s="86"/>
      <c r="W253" s="86"/>
      <c r="X253" s="86"/>
      <c r="Y253" s="86"/>
    </row>
    <row r="254" spans="1:25" ht="12.75" customHeight="1" x14ac:dyDescent="0.2">
      <c r="A254" s="62"/>
      <c r="B254" s="62"/>
      <c r="C254" s="62"/>
      <c r="D254" s="189"/>
      <c r="E254" s="189"/>
      <c r="F254" s="62"/>
      <c r="G254" s="62"/>
      <c r="H254" s="62"/>
      <c r="I254" s="63"/>
      <c r="J254" s="190"/>
      <c r="K254" s="90"/>
      <c r="L254" s="86"/>
      <c r="M254" s="86"/>
      <c r="N254" s="86"/>
      <c r="O254" s="86"/>
      <c r="P254" s="86"/>
      <c r="Q254" s="86"/>
      <c r="R254" s="86"/>
      <c r="S254" s="86"/>
      <c r="T254" s="86"/>
      <c r="U254" s="86"/>
      <c r="V254" s="86"/>
      <c r="W254" s="86"/>
      <c r="X254" s="86"/>
      <c r="Y254" s="86"/>
    </row>
    <row r="255" spans="1:25" ht="12.75" customHeight="1" x14ac:dyDescent="0.2">
      <c r="A255" s="62"/>
      <c r="B255" s="62"/>
      <c r="C255" s="62"/>
      <c r="D255" s="189"/>
      <c r="E255" s="189"/>
      <c r="F255" s="62"/>
      <c r="G255" s="62"/>
      <c r="H255" s="62"/>
      <c r="I255" s="63"/>
      <c r="J255" s="190"/>
      <c r="K255" s="90"/>
      <c r="L255" s="86"/>
      <c r="M255" s="86"/>
      <c r="N255" s="86"/>
      <c r="O255" s="86"/>
      <c r="P255" s="86"/>
      <c r="Q255" s="86"/>
      <c r="R255" s="86"/>
      <c r="S255" s="86"/>
      <c r="T255" s="86"/>
      <c r="U255" s="86"/>
      <c r="V255" s="86"/>
      <c r="W255" s="86"/>
      <c r="X255" s="86"/>
      <c r="Y255" s="86"/>
    </row>
    <row r="256" spans="1:25" ht="12.75" customHeight="1" x14ac:dyDescent="0.2">
      <c r="A256" s="62"/>
      <c r="B256" s="62"/>
      <c r="C256" s="62"/>
      <c r="D256" s="189"/>
      <c r="E256" s="189"/>
      <c r="F256" s="62"/>
      <c r="G256" s="62"/>
      <c r="H256" s="62"/>
      <c r="I256" s="63"/>
      <c r="J256" s="190"/>
      <c r="K256" s="90"/>
      <c r="L256" s="86"/>
      <c r="M256" s="86"/>
      <c r="N256" s="86"/>
      <c r="O256" s="86"/>
      <c r="P256" s="86"/>
      <c r="Q256" s="86"/>
      <c r="R256" s="86"/>
      <c r="S256" s="86"/>
      <c r="T256" s="86"/>
      <c r="U256" s="86"/>
      <c r="V256" s="86"/>
      <c r="W256" s="86"/>
      <c r="X256" s="86"/>
      <c r="Y256" s="86"/>
    </row>
    <row r="257" spans="1:25" ht="12.75" customHeight="1" x14ac:dyDescent="0.2">
      <c r="A257" s="62"/>
      <c r="B257" s="62"/>
      <c r="C257" s="62"/>
      <c r="D257" s="189"/>
      <c r="E257" s="189"/>
      <c r="F257" s="62"/>
      <c r="G257" s="62"/>
      <c r="H257" s="62"/>
      <c r="I257" s="63"/>
      <c r="J257" s="190"/>
      <c r="K257" s="90"/>
      <c r="L257" s="86"/>
      <c r="M257" s="86"/>
      <c r="N257" s="86"/>
      <c r="O257" s="86"/>
      <c r="P257" s="86"/>
      <c r="Q257" s="86"/>
      <c r="R257" s="86"/>
      <c r="S257" s="86"/>
      <c r="T257" s="86"/>
      <c r="U257" s="86"/>
      <c r="V257" s="86"/>
      <c r="W257" s="86"/>
      <c r="X257" s="86"/>
      <c r="Y257" s="86"/>
    </row>
    <row r="258" spans="1:25" ht="12.75" customHeight="1" x14ac:dyDescent="0.2">
      <c r="A258" s="62"/>
      <c r="B258" s="62"/>
      <c r="C258" s="62"/>
      <c r="D258" s="189"/>
      <c r="E258" s="189"/>
      <c r="F258" s="62"/>
      <c r="G258" s="62"/>
      <c r="H258" s="62"/>
      <c r="I258" s="63"/>
      <c r="J258" s="190"/>
      <c r="K258" s="90"/>
      <c r="L258" s="86"/>
      <c r="M258" s="86"/>
      <c r="N258" s="86"/>
      <c r="O258" s="86"/>
      <c r="P258" s="86"/>
      <c r="Q258" s="86"/>
      <c r="R258" s="86"/>
      <c r="S258" s="86"/>
      <c r="T258" s="86"/>
      <c r="U258" s="86"/>
      <c r="V258" s="86"/>
      <c r="W258" s="86"/>
      <c r="X258" s="86"/>
      <c r="Y258" s="86"/>
    </row>
    <row r="259" spans="1:25" ht="12.75" customHeight="1" x14ac:dyDescent="0.2">
      <c r="A259" s="62"/>
      <c r="B259" s="62"/>
      <c r="C259" s="62"/>
      <c r="D259" s="189"/>
      <c r="E259" s="189"/>
      <c r="F259" s="62"/>
      <c r="G259" s="62"/>
      <c r="H259" s="62"/>
      <c r="I259" s="63"/>
      <c r="J259" s="190"/>
      <c r="K259" s="90"/>
      <c r="L259" s="86"/>
      <c r="M259" s="86"/>
      <c r="N259" s="86"/>
      <c r="O259" s="86"/>
      <c r="P259" s="86"/>
      <c r="Q259" s="86"/>
      <c r="R259" s="86"/>
      <c r="S259" s="86"/>
      <c r="T259" s="86"/>
      <c r="U259" s="86"/>
      <c r="V259" s="86"/>
      <c r="W259" s="86"/>
      <c r="X259" s="86"/>
      <c r="Y259" s="86"/>
    </row>
    <row r="260" spans="1:25" ht="12.75" customHeight="1" x14ac:dyDescent="0.2">
      <c r="A260" s="62"/>
      <c r="B260" s="62"/>
      <c r="C260" s="62"/>
      <c r="D260" s="189"/>
      <c r="E260" s="189"/>
      <c r="F260" s="62"/>
      <c r="G260" s="62"/>
      <c r="H260" s="62"/>
      <c r="I260" s="63"/>
      <c r="J260" s="190"/>
      <c r="K260" s="90"/>
      <c r="L260" s="86"/>
      <c r="M260" s="86"/>
      <c r="N260" s="86"/>
      <c r="O260" s="86"/>
      <c r="P260" s="86"/>
      <c r="Q260" s="86"/>
      <c r="R260" s="86"/>
      <c r="S260" s="86"/>
      <c r="T260" s="86"/>
      <c r="U260" s="86"/>
      <c r="V260" s="86"/>
      <c r="W260" s="86"/>
      <c r="X260" s="86"/>
      <c r="Y260" s="86"/>
    </row>
    <row r="261" spans="1:25" ht="12.75" customHeight="1" x14ac:dyDescent="0.2">
      <c r="A261" s="62"/>
      <c r="B261" s="62"/>
      <c r="C261" s="62"/>
      <c r="D261" s="189"/>
      <c r="E261" s="189"/>
      <c r="F261" s="62"/>
      <c r="G261" s="62"/>
      <c r="H261" s="62"/>
      <c r="I261" s="63"/>
      <c r="J261" s="190"/>
      <c r="K261" s="90"/>
      <c r="L261" s="86"/>
      <c r="M261" s="86"/>
      <c r="N261" s="86"/>
      <c r="O261" s="86"/>
      <c r="P261" s="86"/>
      <c r="Q261" s="86"/>
      <c r="R261" s="86"/>
      <c r="S261" s="86"/>
      <c r="T261" s="86"/>
      <c r="U261" s="86"/>
      <c r="V261" s="86"/>
      <c r="W261" s="86"/>
      <c r="X261" s="86"/>
      <c r="Y261" s="86"/>
    </row>
    <row r="262" spans="1:25" ht="12.75" customHeight="1" x14ac:dyDescent="0.2">
      <c r="A262" s="62"/>
      <c r="B262" s="62"/>
      <c r="C262" s="62"/>
      <c r="D262" s="189"/>
      <c r="E262" s="189"/>
      <c r="F262" s="62"/>
      <c r="G262" s="62"/>
      <c r="H262" s="62"/>
      <c r="I262" s="63"/>
      <c r="J262" s="190"/>
      <c r="K262" s="90"/>
      <c r="L262" s="86"/>
      <c r="M262" s="86"/>
      <c r="N262" s="86"/>
      <c r="O262" s="86"/>
      <c r="P262" s="86"/>
      <c r="Q262" s="86"/>
      <c r="R262" s="86"/>
      <c r="S262" s="86"/>
      <c r="T262" s="86"/>
      <c r="U262" s="86"/>
      <c r="V262" s="86"/>
      <c r="W262" s="86"/>
      <c r="X262" s="86"/>
      <c r="Y262" s="86"/>
    </row>
    <row r="263" spans="1:25" ht="12.75" customHeight="1" x14ac:dyDescent="0.2">
      <c r="A263" s="62"/>
      <c r="B263" s="62"/>
      <c r="C263" s="62"/>
      <c r="D263" s="189"/>
      <c r="E263" s="189"/>
      <c r="F263" s="62"/>
      <c r="G263" s="62"/>
      <c r="H263" s="62"/>
      <c r="I263" s="63"/>
      <c r="J263" s="190"/>
      <c r="K263" s="90"/>
      <c r="L263" s="86"/>
      <c r="M263" s="86"/>
      <c r="N263" s="86"/>
      <c r="O263" s="86"/>
      <c r="P263" s="86"/>
      <c r="Q263" s="86"/>
      <c r="R263" s="86"/>
      <c r="S263" s="86"/>
      <c r="T263" s="86"/>
      <c r="U263" s="86"/>
      <c r="V263" s="86"/>
      <c r="W263" s="86"/>
      <c r="X263" s="86"/>
      <c r="Y263" s="86"/>
    </row>
    <row r="264" spans="1:25" ht="12.75" customHeight="1" x14ac:dyDescent="0.2">
      <c r="A264" s="62"/>
      <c r="B264" s="62"/>
      <c r="C264" s="62"/>
      <c r="D264" s="189"/>
      <c r="E264" s="189"/>
      <c r="F264" s="62"/>
      <c r="G264" s="62"/>
      <c r="H264" s="62"/>
      <c r="I264" s="63"/>
      <c r="J264" s="190"/>
      <c r="K264" s="90"/>
      <c r="L264" s="86"/>
      <c r="M264" s="86"/>
      <c r="N264" s="86"/>
      <c r="O264" s="86"/>
      <c r="P264" s="86"/>
      <c r="Q264" s="86"/>
      <c r="R264" s="86"/>
      <c r="S264" s="86"/>
      <c r="T264" s="86"/>
      <c r="U264" s="86"/>
      <c r="V264" s="86"/>
      <c r="W264" s="86"/>
      <c r="X264" s="86"/>
      <c r="Y264" s="86"/>
    </row>
    <row r="265" spans="1:25" ht="12.75" customHeight="1" x14ac:dyDescent="0.2">
      <c r="A265" s="62"/>
      <c r="B265" s="62"/>
      <c r="C265" s="62"/>
      <c r="D265" s="189"/>
      <c r="E265" s="189"/>
      <c r="F265" s="62"/>
      <c r="G265" s="62"/>
      <c r="H265" s="62"/>
      <c r="I265" s="63"/>
      <c r="J265" s="190"/>
      <c r="K265" s="90"/>
      <c r="L265" s="86"/>
      <c r="M265" s="86"/>
      <c r="N265" s="86"/>
      <c r="O265" s="86"/>
      <c r="P265" s="86"/>
      <c r="Q265" s="86"/>
      <c r="R265" s="86"/>
      <c r="S265" s="86"/>
      <c r="T265" s="86"/>
      <c r="U265" s="86"/>
      <c r="V265" s="86"/>
      <c r="W265" s="86"/>
      <c r="X265" s="86"/>
      <c r="Y265" s="86"/>
    </row>
    <row r="266" spans="1:25" ht="12.75" customHeight="1" x14ac:dyDescent="0.2">
      <c r="A266" s="62"/>
      <c r="B266" s="62"/>
      <c r="C266" s="62"/>
      <c r="D266" s="189"/>
      <c r="E266" s="189"/>
      <c r="F266" s="62"/>
      <c r="G266" s="62"/>
      <c r="H266" s="62"/>
      <c r="I266" s="63"/>
      <c r="J266" s="190"/>
      <c r="K266" s="90"/>
      <c r="L266" s="86"/>
      <c r="M266" s="86"/>
      <c r="N266" s="86"/>
      <c r="O266" s="86"/>
      <c r="P266" s="86"/>
      <c r="Q266" s="86"/>
      <c r="R266" s="86"/>
      <c r="S266" s="86"/>
      <c r="T266" s="86"/>
      <c r="U266" s="86"/>
      <c r="V266" s="86"/>
      <c r="W266" s="86"/>
      <c r="X266" s="86"/>
      <c r="Y266" s="86"/>
    </row>
    <row r="267" spans="1:25" ht="12.75" customHeight="1" x14ac:dyDescent="0.2">
      <c r="A267" s="62"/>
      <c r="B267" s="62"/>
      <c r="C267" s="62"/>
      <c r="D267" s="189"/>
      <c r="E267" s="189"/>
      <c r="F267" s="62"/>
      <c r="G267" s="62"/>
      <c r="H267" s="62"/>
      <c r="I267" s="63"/>
      <c r="J267" s="190"/>
      <c r="K267" s="90"/>
      <c r="L267" s="86"/>
      <c r="M267" s="86"/>
      <c r="N267" s="86"/>
      <c r="O267" s="86"/>
      <c r="P267" s="86"/>
      <c r="Q267" s="86"/>
      <c r="R267" s="86"/>
      <c r="S267" s="86"/>
      <c r="T267" s="86"/>
      <c r="U267" s="86"/>
      <c r="V267" s="86"/>
      <c r="W267" s="86"/>
      <c r="X267" s="86"/>
      <c r="Y267" s="86"/>
    </row>
    <row r="268" spans="1:25" ht="12.75" customHeight="1" x14ac:dyDescent="0.2">
      <c r="A268" s="62"/>
      <c r="B268" s="62"/>
      <c r="C268" s="62"/>
      <c r="D268" s="189"/>
      <c r="E268" s="189"/>
      <c r="F268" s="62"/>
      <c r="G268" s="62"/>
      <c r="H268" s="62"/>
      <c r="I268" s="63"/>
      <c r="J268" s="190"/>
      <c r="K268" s="90"/>
      <c r="L268" s="86"/>
      <c r="M268" s="86"/>
      <c r="N268" s="86"/>
      <c r="O268" s="86"/>
      <c r="P268" s="86"/>
      <c r="Q268" s="86"/>
      <c r="R268" s="86"/>
      <c r="S268" s="86"/>
      <c r="T268" s="86"/>
      <c r="U268" s="86"/>
      <c r="V268" s="86"/>
      <c r="W268" s="86"/>
      <c r="X268" s="86"/>
      <c r="Y268" s="86"/>
    </row>
    <row r="269" spans="1:25" ht="12.75" customHeight="1" x14ac:dyDescent="0.2">
      <c r="A269" s="62"/>
      <c r="B269" s="62"/>
      <c r="C269" s="62"/>
      <c r="D269" s="189"/>
      <c r="E269" s="189"/>
      <c r="F269" s="62"/>
      <c r="G269" s="62"/>
      <c r="H269" s="62"/>
      <c r="I269" s="63"/>
      <c r="J269" s="190"/>
      <c r="K269" s="90"/>
      <c r="L269" s="86"/>
      <c r="M269" s="86"/>
      <c r="N269" s="86"/>
      <c r="O269" s="86"/>
      <c r="P269" s="86"/>
      <c r="Q269" s="86"/>
      <c r="R269" s="86"/>
      <c r="S269" s="86"/>
      <c r="T269" s="86"/>
      <c r="U269" s="86"/>
      <c r="V269" s="86"/>
      <c r="W269" s="86"/>
      <c r="X269" s="86"/>
      <c r="Y269" s="86"/>
    </row>
    <row r="270" spans="1:25" ht="12.75" customHeight="1" x14ac:dyDescent="0.2">
      <c r="A270" s="62"/>
      <c r="B270" s="62"/>
      <c r="C270" s="62"/>
      <c r="D270" s="189"/>
      <c r="E270" s="189"/>
      <c r="F270" s="62"/>
      <c r="G270" s="62"/>
      <c r="H270" s="62"/>
      <c r="I270" s="63"/>
      <c r="J270" s="190"/>
      <c r="K270" s="90"/>
      <c r="L270" s="86"/>
      <c r="M270" s="86"/>
      <c r="N270" s="86"/>
      <c r="O270" s="86"/>
      <c r="P270" s="86"/>
      <c r="Q270" s="86"/>
      <c r="R270" s="86"/>
      <c r="S270" s="86"/>
      <c r="T270" s="86"/>
      <c r="U270" s="86"/>
      <c r="V270" s="86"/>
      <c r="W270" s="86"/>
      <c r="X270" s="86"/>
      <c r="Y270" s="86"/>
    </row>
    <row r="271" spans="1:25" ht="12.75" customHeight="1" x14ac:dyDescent="0.2">
      <c r="A271" s="62"/>
      <c r="B271" s="62"/>
      <c r="C271" s="62"/>
      <c r="D271" s="189"/>
      <c r="E271" s="189"/>
      <c r="F271" s="62"/>
      <c r="G271" s="62"/>
      <c r="H271" s="62"/>
      <c r="I271" s="63"/>
      <c r="J271" s="190"/>
      <c r="K271" s="90"/>
      <c r="L271" s="86"/>
      <c r="M271" s="86"/>
      <c r="N271" s="86"/>
      <c r="O271" s="86"/>
      <c r="P271" s="86"/>
      <c r="Q271" s="86"/>
      <c r="R271" s="86"/>
      <c r="S271" s="86"/>
      <c r="T271" s="86"/>
      <c r="U271" s="86"/>
      <c r="V271" s="86"/>
      <c r="W271" s="86"/>
      <c r="X271" s="86"/>
      <c r="Y271" s="86"/>
    </row>
    <row r="272" spans="1:25" ht="12.75" customHeight="1" x14ac:dyDescent="0.2">
      <c r="A272" s="62"/>
      <c r="B272" s="62"/>
      <c r="C272" s="62"/>
      <c r="D272" s="189"/>
      <c r="E272" s="189"/>
      <c r="F272" s="62"/>
      <c r="G272" s="62"/>
      <c r="H272" s="62"/>
      <c r="I272" s="63"/>
      <c r="J272" s="190"/>
      <c r="K272" s="90"/>
      <c r="L272" s="86"/>
      <c r="M272" s="86"/>
      <c r="N272" s="86"/>
      <c r="O272" s="86"/>
      <c r="P272" s="86"/>
      <c r="Q272" s="86"/>
      <c r="R272" s="86"/>
      <c r="S272" s="86"/>
      <c r="T272" s="86"/>
      <c r="U272" s="86"/>
      <c r="V272" s="86"/>
      <c r="W272" s="86"/>
      <c r="X272" s="86"/>
      <c r="Y272" s="86"/>
    </row>
    <row r="273" spans="1:25" ht="12.75" customHeight="1" x14ac:dyDescent="0.2">
      <c r="A273" s="62"/>
      <c r="B273" s="62"/>
      <c r="C273" s="62"/>
      <c r="D273" s="189"/>
      <c r="E273" s="189"/>
      <c r="F273" s="62"/>
      <c r="G273" s="62"/>
      <c r="H273" s="62"/>
      <c r="I273" s="63"/>
      <c r="J273" s="190"/>
      <c r="K273" s="90"/>
      <c r="L273" s="86"/>
      <c r="M273" s="86"/>
      <c r="N273" s="86"/>
      <c r="O273" s="86"/>
      <c r="P273" s="86"/>
      <c r="Q273" s="86"/>
      <c r="R273" s="86"/>
      <c r="S273" s="86"/>
      <c r="T273" s="86"/>
      <c r="U273" s="86"/>
      <c r="V273" s="86"/>
      <c r="W273" s="86"/>
      <c r="X273" s="86"/>
      <c r="Y273" s="86"/>
    </row>
    <row r="274" spans="1:25" ht="12.75" customHeight="1" x14ac:dyDescent="0.2">
      <c r="A274" s="62"/>
      <c r="B274" s="62"/>
      <c r="C274" s="62"/>
      <c r="D274" s="189"/>
      <c r="E274" s="189"/>
      <c r="F274" s="62"/>
      <c r="G274" s="62"/>
      <c r="H274" s="62"/>
      <c r="I274" s="63"/>
      <c r="J274" s="190"/>
      <c r="K274" s="90"/>
      <c r="L274" s="86"/>
      <c r="M274" s="86"/>
      <c r="N274" s="86"/>
      <c r="O274" s="86"/>
      <c r="P274" s="86"/>
      <c r="Q274" s="86"/>
      <c r="R274" s="86"/>
      <c r="S274" s="86"/>
      <c r="T274" s="86"/>
      <c r="U274" s="86"/>
      <c r="V274" s="86"/>
      <c r="W274" s="86"/>
      <c r="X274" s="86"/>
      <c r="Y274" s="86"/>
    </row>
    <row r="275" spans="1:25" ht="12.75" customHeight="1" x14ac:dyDescent="0.2">
      <c r="A275" s="62"/>
      <c r="B275" s="62"/>
      <c r="C275" s="62"/>
      <c r="D275" s="189"/>
      <c r="E275" s="189"/>
      <c r="F275" s="62"/>
      <c r="G275" s="62"/>
      <c r="H275" s="62"/>
      <c r="I275" s="63"/>
      <c r="J275" s="190"/>
      <c r="K275" s="90"/>
      <c r="L275" s="86"/>
      <c r="M275" s="86"/>
      <c r="N275" s="86"/>
      <c r="O275" s="86"/>
      <c r="P275" s="86"/>
      <c r="Q275" s="86"/>
      <c r="R275" s="86"/>
      <c r="S275" s="86"/>
      <c r="T275" s="86"/>
      <c r="U275" s="86"/>
      <c r="V275" s="86"/>
      <c r="W275" s="86"/>
      <c r="X275" s="86"/>
      <c r="Y275" s="86"/>
    </row>
    <row r="276" spans="1:25" ht="12.75" customHeight="1" x14ac:dyDescent="0.2">
      <c r="A276" s="62"/>
      <c r="B276" s="62"/>
      <c r="C276" s="62"/>
      <c r="D276" s="189"/>
      <c r="E276" s="189"/>
      <c r="F276" s="62"/>
      <c r="G276" s="62"/>
      <c r="H276" s="62"/>
      <c r="I276" s="63"/>
      <c r="J276" s="190"/>
      <c r="K276" s="90"/>
      <c r="L276" s="86"/>
      <c r="M276" s="86"/>
      <c r="N276" s="86"/>
      <c r="O276" s="86"/>
      <c r="P276" s="86"/>
      <c r="Q276" s="86"/>
      <c r="R276" s="86"/>
      <c r="S276" s="86"/>
      <c r="T276" s="86"/>
      <c r="U276" s="86"/>
      <c r="V276" s="86"/>
      <c r="W276" s="86"/>
      <c r="X276" s="86"/>
      <c r="Y276" s="86"/>
    </row>
    <row r="277" spans="1:25" ht="12.75" customHeight="1" x14ac:dyDescent="0.2">
      <c r="A277" s="62"/>
      <c r="B277" s="62"/>
      <c r="C277" s="62"/>
      <c r="D277" s="189"/>
      <c r="E277" s="189"/>
      <c r="F277" s="62"/>
      <c r="G277" s="62"/>
      <c r="H277" s="62"/>
      <c r="I277" s="63"/>
      <c r="J277" s="190"/>
      <c r="K277" s="90"/>
      <c r="L277" s="86"/>
      <c r="M277" s="86"/>
      <c r="N277" s="86"/>
      <c r="O277" s="86"/>
      <c r="P277" s="86"/>
      <c r="Q277" s="86"/>
      <c r="R277" s="86"/>
      <c r="S277" s="86"/>
      <c r="T277" s="86"/>
      <c r="U277" s="86"/>
      <c r="V277" s="86"/>
      <c r="W277" s="86"/>
      <c r="X277" s="86"/>
      <c r="Y277" s="86"/>
    </row>
    <row r="278" spans="1:25" ht="12.75" customHeight="1" x14ac:dyDescent="0.2">
      <c r="A278" s="62"/>
      <c r="B278" s="62"/>
      <c r="C278" s="62"/>
      <c r="D278" s="189"/>
      <c r="E278" s="189"/>
      <c r="F278" s="62"/>
      <c r="G278" s="62"/>
      <c r="H278" s="62"/>
      <c r="I278" s="63"/>
      <c r="J278" s="190"/>
      <c r="K278" s="90"/>
      <c r="L278" s="86"/>
      <c r="M278" s="86"/>
      <c r="N278" s="86"/>
      <c r="O278" s="86"/>
      <c r="P278" s="86"/>
      <c r="Q278" s="86"/>
      <c r="R278" s="86"/>
      <c r="S278" s="86"/>
      <c r="T278" s="86"/>
      <c r="U278" s="86"/>
      <c r="V278" s="86"/>
      <c r="W278" s="86"/>
      <c r="X278" s="86"/>
      <c r="Y278" s="86"/>
    </row>
    <row r="279" spans="1:25" ht="12.75" customHeight="1" x14ac:dyDescent="0.2">
      <c r="A279" s="62"/>
      <c r="B279" s="62"/>
      <c r="C279" s="62"/>
      <c r="D279" s="189"/>
      <c r="E279" s="189"/>
      <c r="F279" s="62"/>
      <c r="G279" s="62"/>
      <c r="H279" s="62"/>
      <c r="I279" s="63"/>
      <c r="J279" s="190"/>
      <c r="K279" s="90"/>
      <c r="L279" s="86"/>
      <c r="M279" s="86"/>
      <c r="N279" s="86"/>
      <c r="O279" s="86"/>
      <c r="P279" s="86"/>
      <c r="Q279" s="86"/>
      <c r="R279" s="86"/>
      <c r="S279" s="86"/>
      <c r="T279" s="86"/>
      <c r="U279" s="86"/>
      <c r="V279" s="86"/>
      <c r="W279" s="86"/>
      <c r="X279" s="86"/>
      <c r="Y279" s="86"/>
    </row>
    <row r="280" spans="1:25" ht="12.75" customHeight="1" x14ac:dyDescent="0.2">
      <c r="A280" s="62"/>
      <c r="B280" s="62"/>
      <c r="C280" s="62"/>
      <c r="D280" s="189"/>
      <c r="E280" s="189"/>
      <c r="F280" s="62"/>
      <c r="G280" s="62"/>
      <c r="H280" s="62"/>
      <c r="I280" s="63"/>
      <c r="J280" s="190"/>
      <c r="K280" s="90"/>
      <c r="L280" s="86"/>
      <c r="M280" s="86"/>
      <c r="N280" s="86"/>
      <c r="O280" s="86"/>
      <c r="P280" s="86"/>
      <c r="Q280" s="86"/>
      <c r="R280" s="86"/>
      <c r="S280" s="86"/>
      <c r="T280" s="86"/>
      <c r="U280" s="86"/>
      <c r="V280" s="86"/>
      <c r="W280" s="86"/>
      <c r="X280" s="86"/>
      <c r="Y280" s="86"/>
    </row>
    <row r="281" spans="1:25" ht="12.75" customHeight="1" x14ac:dyDescent="0.2">
      <c r="A281" s="62"/>
      <c r="B281" s="62"/>
      <c r="C281" s="62"/>
      <c r="D281" s="189"/>
      <c r="E281" s="189"/>
      <c r="F281" s="62"/>
      <c r="G281" s="62"/>
      <c r="H281" s="62"/>
      <c r="I281" s="63"/>
      <c r="J281" s="190"/>
      <c r="K281" s="90"/>
      <c r="L281" s="86"/>
      <c r="M281" s="86"/>
      <c r="N281" s="86"/>
      <c r="O281" s="86"/>
      <c r="P281" s="86"/>
      <c r="Q281" s="86"/>
      <c r="R281" s="86"/>
      <c r="S281" s="86"/>
      <c r="T281" s="86"/>
      <c r="U281" s="86"/>
      <c r="V281" s="86"/>
      <c r="W281" s="86"/>
      <c r="X281" s="86"/>
      <c r="Y281" s="86"/>
    </row>
    <row r="282" spans="1:25" ht="12.75" customHeight="1" x14ac:dyDescent="0.2">
      <c r="A282" s="62"/>
      <c r="B282" s="62"/>
      <c r="C282" s="62"/>
      <c r="D282" s="189"/>
      <c r="E282" s="189"/>
      <c r="F282" s="62"/>
      <c r="G282" s="62"/>
      <c r="H282" s="62"/>
      <c r="I282" s="63"/>
      <c r="J282" s="190"/>
      <c r="K282" s="90"/>
      <c r="L282" s="86"/>
      <c r="M282" s="86"/>
      <c r="N282" s="86"/>
      <c r="O282" s="86"/>
      <c r="P282" s="86"/>
      <c r="Q282" s="86"/>
      <c r="R282" s="86"/>
      <c r="S282" s="86"/>
      <c r="T282" s="86"/>
      <c r="U282" s="86"/>
      <c r="V282" s="86"/>
      <c r="W282" s="86"/>
      <c r="X282" s="86"/>
      <c r="Y282" s="86"/>
    </row>
    <row r="283" spans="1:25" ht="12.75" customHeight="1" x14ac:dyDescent="0.2">
      <c r="A283" s="62"/>
      <c r="B283" s="62"/>
      <c r="C283" s="62"/>
      <c r="D283" s="189"/>
      <c r="E283" s="189"/>
      <c r="F283" s="62"/>
      <c r="G283" s="62"/>
      <c r="H283" s="62"/>
      <c r="I283" s="63"/>
      <c r="J283" s="190"/>
      <c r="K283" s="90"/>
      <c r="L283" s="86"/>
      <c r="M283" s="86"/>
      <c r="N283" s="86"/>
      <c r="O283" s="86"/>
      <c r="P283" s="86"/>
      <c r="Q283" s="86"/>
      <c r="R283" s="86"/>
      <c r="S283" s="86"/>
      <c r="T283" s="86"/>
      <c r="U283" s="86"/>
      <c r="V283" s="86"/>
      <c r="W283" s="86"/>
      <c r="X283" s="86"/>
      <c r="Y283" s="86"/>
    </row>
    <row r="284" spans="1:25" ht="12.75" customHeight="1" x14ac:dyDescent="0.2">
      <c r="A284" s="62"/>
      <c r="B284" s="62"/>
      <c r="C284" s="62"/>
      <c r="D284" s="189"/>
      <c r="E284" s="189"/>
      <c r="F284" s="62"/>
      <c r="G284" s="62"/>
      <c r="H284" s="62"/>
      <c r="I284" s="63"/>
      <c r="J284" s="190"/>
      <c r="K284" s="90"/>
      <c r="L284" s="86"/>
      <c r="M284" s="86"/>
      <c r="N284" s="86"/>
      <c r="O284" s="86"/>
      <c r="P284" s="86"/>
      <c r="Q284" s="86"/>
      <c r="R284" s="86"/>
      <c r="S284" s="86"/>
      <c r="T284" s="86"/>
      <c r="U284" s="86"/>
      <c r="V284" s="86"/>
      <c r="W284" s="86"/>
      <c r="X284" s="86"/>
      <c r="Y284" s="86"/>
    </row>
    <row r="285" spans="1:25" ht="12.75" customHeight="1" x14ac:dyDescent="0.2">
      <c r="A285" s="62"/>
      <c r="B285" s="62"/>
      <c r="C285" s="62"/>
      <c r="D285" s="189"/>
      <c r="E285" s="189"/>
      <c r="F285" s="62"/>
      <c r="G285" s="62"/>
      <c r="H285" s="62"/>
      <c r="I285" s="63"/>
      <c r="J285" s="190"/>
      <c r="K285" s="90"/>
      <c r="L285" s="86"/>
      <c r="M285" s="86"/>
      <c r="N285" s="86"/>
      <c r="O285" s="86"/>
      <c r="P285" s="86"/>
      <c r="Q285" s="86"/>
      <c r="R285" s="86"/>
      <c r="S285" s="86"/>
      <c r="T285" s="86"/>
      <c r="U285" s="86"/>
      <c r="V285" s="86"/>
      <c r="W285" s="86"/>
      <c r="X285" s="86"/>
      <c r="Y285" s="86"/>
    </row>
    <row r="286" spans="1:25" ht="12.75" customHeight="1" x14ac:dyDescent="0.2">
      <c r="A286" s="62"/>
      <c r="B286" s="62"/>
      <c r="C286" s="62"/>
      <c r="D286" s="189"/>
      <c r="E286" s="189"/>
      <c r="F286" s="62"/>
      <c r="G286" s="62"/>
      <c r="H286" s="62"/>
      <c r="I286" s="63"/>
      <c r="J286" s="190"/>
      <c r="K286" s="90"/>
      <c r="L286" s="86"/>
      <c r="M286" s="86"/>
      <c r="N286" s="86"/>
      <c r="O286" s="86"/>
      <c r="P286" s="86"/>
      <c r="Q286" s="86"/>
      <c r="R286" s="86"/>
      <c r="S286" s="86"/>
      <c r="T286" s="86"/>
      <c r="U286" s="86"/>
      <c r="V286" s="86"/>
      <c r="W286" s="86"/>
      <c r="X286" s="86"/>
      <c r="Y286" s="86"/>
    </row>
    <row r="287" spans="1:25" ht="12.75" customHeight="1" x14ac:dyDescent="0.2">
      <c r="A287" s="62"/>
      <c r="B287" s="62"/>
      <c r="C287" s="62"/>
      <c r="D287" s="189"/>
      <c r="E287" s="189"/>
      <c r="F287" s="62"/>
      <c r="G287" s="62"/>
      <c r="H287" s="62"/>
      <c r="I287" s="63"/>
      <c r="J287" s="190"/>
      <c r="K287" s="90"/>
      <c r="L287" s="86"/>
      <c r="M287" s="86"/>
      <c r="N287" s="86"/>
      <c r="O287" s="86"/>
      <c r="P287" s="86"/>
      <c r="Q287" s="86"/>
      <c r="R287" s="86"/>
      <c r="S287" s="86"/>
      <c r="T287" s="86"/>
      <c r="U287" s="86"/>
      <c r="V287" s="86"/>
      <c r="W287" s="86"/>
      <c r="X287" s="86"/>
      <c r="Y287" s="86"/>
    </row>
    <row r="288" spans="1:25" ht="12.75" customHeight="1" x14ac:dyDescent="0.2">
      <c r="A288" s="62"/>
      <c r="B288" s="62"/>
      <c r="C288" s="62"/>
      <c r="D288" s="189"/>
      <c r="E288" s="189"/>
      <c r="F288" s="62"/>
      <c r="G288" s="62"/>
      <c r="H288" s="62"/>
      <c r="I288" s="63"/>
      <c r="J288" s="190"/>
      <c r="K288" s="90"/>
      <c r="L288" s="86"/>
      <c r="M288" s="86"/>
      <c r="N288" s="86"/>
      <c r="O288" s="86"/>
      <c r="P288" s="86"/>
      <c r="Q288" s="86"/>
      <c r="R288" s="86"/>
      <c r="S288" s="86"/>
      <c r="T288" s="86"/>
      <c r="U288" s="86"/>
      <c r="V288" s="86"/>
      <c r="W288" s="86"/>
      <c r="X288" s="86"/>
      <c r="Y288" s="86"/>
    </row>
    <row r="289" spans="1:25" ht="12.75" customHeight="1" x14ac:dyDescent="0.2">
      <c r="A289" s="62"/>
      <c r="B289" s="62"/>
      <c r="C289" s="62"/>
      <c r="D289" s="189"/>
      <c r="E289" s="189"/>
      <c r="F289" s="62"/>
      <c r="G289" s="62"/>
      <c r="H289" s="62"/>
      <c r="I289" s="63"/>
      <c r="J289" s="190"/>
      <c r="K289" s="90"/>
      <c r="L289" s="86"/>
      <c r="M289" s="86"/>
      <c r="N289" s="86"/>
      <c r="O289" s="86"/>
      <c r="P289" s="86"/>
      <c r="Q289" s="86"/>
      <c r="R289" s="86"/>
      <c r="S289" s="86"/>
      <c r="T289" s="86"/>
      <c r="U289" s="86"/>
      <c r="V289" s="86"/>
      <c r="W289" s="86"/>
      <c r="X289" s="86"/>
      <c r="Y289" s="86"/>
    </row>
    <row r="290" spans="1:25" ht="12.75" customHeight="1" x14ac:dyDescent="0.2">
      <c r="A290" s="62"/>
      <c r="B290" s="62"/>
      <c r="C290" s="62"/>
      <c r="D290" s="189"/>
      <c r="E290" s="189"/>
      <c r="F290" s="62"/>
      <c r="G290" s="62"/>
      <c r="H290" s="62"/>
      <c r="I290" s="63"/>
      <c r="J290" s="190"/>
      <c r="K290" s="90"/>
      <c r="L290" s="86"/>
      <c r="M290" s="86"/>
      <c r="N290" s="86"/>
      <c r="O290" s="86"/>
      <c r="P290" s="86"/>
      <c r="Q290" s="86"/>
      <c r="R290" s="86"/>
      <c r="S290" s="86"/>
      <c r="T290" s="86"/>
      <c r="U290" s="86"/>
      <c r="V290" s="86"/>
      <c r="W290" s="86"/>
      <c r="X290" s="86"/>
      <c r="Y290" s="86"/>
    </row>
    <row r="291" spans="1:25" ht="12.75" customHeight="1" x14ac:dyDescent="0.2">
      <c r="A291" s="62"/>
      <c r="B291" s="62"/>
      <c r="C291" s="62"/>
      <c r="D291" s="189"/>
      <c r="E291" s="189"/>
      <c r="F291" s="62"/>
      <c r="G291" s="62"/>
      <c r="H291" s="62"/>
      <c r="I291" s="63"/>
      <c r="J291" s="190"/>
      <c r="K291" s="90"/>
      <c r="L291" s="86"/>
      <c r="M291" s="86"/>
      <c r="N291" s="86"/>
      <c r="O291" s="86"/>
      <c r="P291" s="86"/>
      <c r="Q291" s="86"/>
      <c r="R291" s="86"/>
      <c r="S291" s="86"/>
      <c r="T291" s="86"/>
      <c r="U291" s="86"/>
      <c r="V291" s="86"/>
      <c r="W291" s="86"/>
      <c r="X291" s="86"/>
      <c r="Y291" s="86"/>
    </row>
    <row r="292" spans="1:25" ht="12.75" customHeight="1" x14ac:dyDescent="0.2">
      <c r="A292" s="62"/>
      <c r="B292" s="62"/>
      <c r="C292" s="62"/>
      <c r="D292" s="189"/>
      <c r="E292" s="189"/>
      <c r="F292" s="62"/>
      <c r="G292" s="62"/>
      <c r="H292" s="62"/>
      <c r="I292" s="63"/>
      <c r="J292" s="190"/>
      <c r="K292" s="90"/>
      <c r="L292" s="86"/>
      <c r="M292" s="86"/>
      <c r="N292" s="86"/>
      <c r="O292" s="86"/>
      <c r="P292" s="86"/>
      <c r="Q292" s="86"/>
      <c r="R292" s="86"/>
      <c r="S292" s="86"/>
      <c r="T292" s="86"/>
      <c r="U292" s="86"/>
      <c r="V292" s="86"/>
      <c r="W292" s="86"/>
      <c r="X292" s="86"/>
      <c r="Y292" s="86"/>
    </row>
    <row r="293" spans="1:25" ht="12.75" customHeight="1" x14ac:dyDescent="0.2">
      <c r="A293" s="62"/>
      <c r="B293" s="62"/>
      <c r="C293" s="62"/>
      <c r="D293" s="189"/>
      <c r="E293" s="189"/>
      <c r="F293" s="62"/>
      <c r="G293" s="62"/>
      <c r="H293" s="62"/>
      <c r="I293" s="63"/>
      <c r="J293" s="190"/>
      <c r="K293" s="90"/>
      <c r="L293" s="86"/>
      <c r="M293" s="86"/>
      <c r="N293" s="86"/>
      <c r="O293" s="86"/>
      <c r="P293" s="86"/>
      <c r="Q293" s="86"/>
      <c r="R293" s="86"/>
      <c r="S293" s="86"/>
      <c r="T293" s="86"/>
      <c r="U293" s="86"/>
      <c r="V293" s="86"/>
      <c r="W293" s="86"/>
      <c r="X293" s="86"/>
      <c r="Y293" s="86"/>
    </row>
    <row r="294" spans="1:25" ht="12.75" customHeight="1" x14ac:dyDescent="0.2">
      <c r="A294" s="62"/>
      <c r="B294" s="62"/>
      <c r="C294" s="62"/>
      <c r="D294" s="189"/>
      <c r="E294" s="189"/>
      <c r="F294" s="62"/>
      <c r="G294" s="62"/>
      <c r="H294" s="62"/>
      <c r="I294" s="63"/>
      <c r="J294" s="190"/>
      <c r="K294" s="90"/>
      <c r="L294" s="86"/>
      <c r="M294" s="86"/>
      <c r="N294" s="86"/>
      <c r="O294" s="86"/>
      <c r="P294" s="86"/>
      <c r="Q294" s="86"/>
      <c r="R294" s="86"/>
      <c r="S294" s="86"/>
      <c r="T294" s="86"/>
      <c r="U294" s="86"/>
      <c r="V294" s="86"/>
      <c r="W294" s="86"/>
      <c r="X294" s="86"/>
      <c r="Y294" s="86"/>
    </row>
    <row r="295" spans="1:25" ht="12.75" customHeight="1" x14ac:dyDescent="0.2">
      <c r="A295" s="62"/>
      <c r="B295" s="62"/>
      <c r="C295" s="62"/>
      <c r="D295" s="189"/>
      <c r="E295" s="189"/>
      <c r="F295" s="62"/>
      <c r="G295" s="62"/>
      <c r="H295" s="62"/>
      <c r="I295" s="63"/>
      <c r="J295" s="190"/>
      <c r="K295" s="90"/>
      <c r="L295" s="86"/>
      <c r="M295" s="86"/>
      <c r="N295" s="86"/>
      <c r="O295" s="86"/>
      <c r="P295" s="86"/>
      <c r="Q295" s="86"/>
      <c r="R295" s="86"/>
      <c r="S295" s="86"/>
      <c r="T295" s="86"/>
      <c r="U295" s="86"/>
      <c r="V295" s="86"/>
      <c r="W295" s="86"/>
      <c r="X295" s="86"/>
      <c r="Y295" s="86"/>
    </row>
    <row r="296" spans="1:25" ht="12.75" customHeight="1" x14ac:dyDescent="0.2">
      <c r="A296" s="62"/>
      <c r="B296" s="62"/>
      <c r="C296" s="62"/>
      <c r="D296" s="189"/>
      <c r="E296" s="189"/>
      <c r="F296" s="62"/>
      <c r="G296" s="62"/>
      <c r="H296" s="62"/>
      <c r="I296" s="63"/>
      <c r="J296" s="190"/>
      <c r="K296" s="90"/>
      <c r="L296" s="86"/>
      <c r="M296" s="86"/>
      <c r="N296" s="86"/>
      <c r="O296" s="86"/>
      <c r="P296" s="86"/>
      <c r="Q296" s="86"/>
      <c r="R296" s="86"/>
      <c r="S296" s="86"/>
      <c r="T296" s="86"/>
      <c r="U296" s="86"/>
      <c r="V296" s="86"/>
      <c r="W296" s="86"/>
      <c r="X296" s="86"/>
      <c r="Y296" s="86"/>
    </row>
    <row r="297" spans="1:25" ht="12.75" customHeight="1" x14ac:dyDescent="0.2">
      <c r="A297" s="62"/>
      <c r="B297" s="62"/>
      <c r="C297" s="62"/>
      <c r="D297" s="189"/>
      <c r="E297" s="189"/>
      <c r="F297" s="62"/>
      <c r="G297" s="62"/>
      <c r="H297" s="62"/>
      <c r="I297" s="63"/>
      <c r="J297" s="190"/>
      <c r="K297" s="90"/>
      <c r="L297" s="86"/>
      <c r="M297" s="86"/>
      <c r="N297" s="86"/>
      <c r="O297" s="86"/>
      <c r="P297" s="86"/>
      <c r="Q297" s="86"/>
      <c r="R297" s="86"/>
      <c r="S297" s="86"/>
      <c r="T297" s="86"/>
      <c r="U297" s="86"/>
      <c r="V297" s="86"/>
      <c r="W297" s="86"/>
      <c r="X297" s="86"/>
      <c r="Y297" s="86"/>
    </row>
    <row r="298" spans="1:25" ht="12.75" customHeight="1" x14ac:dyDescent="0.2">
      <c r="A298" s="62"/>
      <c r="B298" s="62"/>
      <c r="C298" s="62"/>
      <c r="D298" s="189"/>
      <c r="E298" s="189"/>
      <c r="F298" s="62"/>
      <c r="G298" s="62"/>
      <c r="H298" s="62"/>
      <c r="I298" s="63"/>
      <c r="J298" s="190"/>
      <c r="K298" s="90"/>
      <c r="L298" s="86"/>
      <c r="M298" s="86"/>
      <c r="N298" s="86"/>
      <c r="O298" s="86"/>
      <c r="P298" s="86"/>
      <c r="Q298" s="86"/>
      <c r="R298" s="86"/>
      <c r="S298" s="86"/>
      <c r="T298" s="86"/>
      <c r="U298" s="86"/>
      <c r="V298" s="86"/>
      <c r="W298" s="86"/>
      <c r="X298" s="86"/>
      <c r="Y298" s="86"/>
    </row>
    <row r="299" spans="1:25" ht="12.75" customHeight="1" x14ac:dyDescent="0.2">
      <c r="A299" s="62"/>
      <c r="B299" s="62"/>
      <c r="C299" s="62"/>
      <c r="D299" s="189"/>
      <c r="E299" s="189"/>
      <c r="F299" s="62"/>
      <c r="G299" s="62"/>
      <c r="H299" s="62"/>
      <c r="I299" s="63"/>
      <c r="J299" s="190"/>
      <c r="K299" s="90"/>
      <c r="L299" s="86"/>
      <c r="M299" s="86"/>
      <c r="N299" s="86"/>
      <c r="O299" s="86"/>
      <c r="P299" s="86"/>
      <c r="Q299" s="86"/>
      <c r="R299" s="86"/>
      <c r="S299" s="86"/>
      <c r="T299" s="86"/>
      <c r="U299" s="86"/>
      <c r="V299" s="86"/>
      <c r="W299" s="86"/>
      <c r="X299" s="86"/>
      <c r="Y299" s="86"/>
    </row>
    <row r="300" spans="1:25" ht="12.75" customHeight="1" x14ac:dyDescent="0.2">
      <c r="A300" s="62"/>
      <c r="B300" s="62"/>
      <c r="C300" s="62"/>
      <c r="D300" s="189"/>
      <c r="E300" s="189"/>
      <c r="F300" s="62"/>
      <c r="G300" s="62"/>
      <c r="H300" s="62"/>
      <c r="I300" s="63"/>
      <c r="J300" s="190"/>
      <c r="K300" s="90"/>
      <c r="L300" s="86"/>
      <c r="M300" s="86"/>
      <c r="N300" s="86"/>
      <c r="O300" s="86"/>
      <c r="P300" s="86"/>
      <c r="Q300" s="86"/>
      <c r="R300" s="86"/>
      <c r="S300" s="86"/>
      <c r="T300" s="86"/>
      <c r="U300" s="86"/>
      <c r="V300" s="86"/>
      <c r="W300" s="86"/>
      <c r="X300" s="86"/>
      <c r="Y300" s="86"/>
    </row>
    <row r="301" spans="1:25" ht="12.75" customHeight="1" x14ac:dyDescent="0.2">
      <c r="A301" s="62"/>
      <c r="B301" s="62"/>
      <c r="C301" s="62"/>
      <c r="D301" s="189"/>
      <c r="E301" s="189"/>
      <c r="F301" s="62"/>
      <c r="G301" s="62"/>
      <c r="H301" s="62"/>
      <c r="I301" s="63"/>
      <c r="J301" s="190"/>
      <c r="K301" s="90"/>
      <c r="L301" s="86"/>
      <c r="M301" s="86"/>
      <c r="N301" s="86"/>
      <c r="O301" s="86"/>
      <c r="P301" s="86"/>
      <c r="Q301" s="86"/>
      <c r="R301" s="86"/>
      <c r="S301" s="86"/>
      <c r="T301" s="86"/>
      <c r="U301" s="86"/>
      <c r="V301" s="86"/>
      <c r="W301" s="86"/>
      <c r="X301" s="86"/>
      <c r="Y301" s="86"/>
    </row>
    <row r="302" spans="1:25" ht="12.75" customHeight="1" x14ac:dyDescent="0.2">
      <c r="A302" s="62"/>
      <c r="B302" s="62"/>
      <c r="C302" s="62"/>
      <c r="D302" s="189"/>
      <c r="E302" s="189"/>
      <c r="F302" s="62"/>
      <c r="G302" s="62"/>
      <c r="H302" s="62"/>
      <c r="I302" s="63"/>
      <c r="J302" s="190"/>
      <c r="K302" s="90"/>
      <c r="L302" s="86"/>
      <c r="M302" s="86"/>
      <c r="N302" s="86"/>
      <c r="O302" s="86"/>
      <c r="P302" s="86"/>
      <c r="Q302" s="86"/>
      <c r="R302" s="86"/>
      <c r="S302" s="86"/>
      <c r="T302" s="86"/>
      <c r="U302" s="86"/>
      <c r="V302" s="86"/>
      <c r="W302" s="86"/>
      <c r="X302" s="86"/>
      <c r="Y302" s="86"/>
    </row>
    <row r="303" spans="1:25" ht="12.75" customHeight="1" x14ac:dyDescent="0.2">
      <c r="A303" s="62"/>
      <c r="B303" s="62"/>
      <c r="C303" s="62"/>
      <c r="D303" s="189"/>
      <c r="E303" s="189"/>
      <c r="F303" s="62"/>
      <c r="G303" s="62"/>
      <c r="H303" s="62"/>
      <c r="I303" s="63"/>
      <c r="J303" s="190"/>
      <c r="K303" s="90"/>
      <c r="L303" s="86"/>
      <c r="M303" s="86"/>
      <c r="N303" s="86"/>
      <c r="O303" s="86"/>
      <c r="P303" s="86"/>
      <c r="Q303" s="86"/>
      <c r="R303" s="86"/>
      <c r="S303" s="86"/>
      <c r="T303" s="86"/>
      <c r="U303" s="86"/>
      <c r="V303" s="86"/>
      <c r="W303" s="86"/>
      <c r="X303" s="86"/>
      <c r="Y303" s="86"/>
    </row>
    <row r="304" spans="1:25" ht="12.75" customHeight="1" x14ac:dyDescent="0.2">
      <c r="A304" s="62"/>
      <c r="B304" s="62"/>
      <c r="C304" s="62"/>
      <c r="D304" s="189"/>
      <c r="E304" s="189"/>
      <c r="F304" s="62"/>
      <c r="G304" s="62"/>
      <c r="H304" s="62"/>
      <c r="I304" s="63"/>
      <c r="J304" s="190"/>
      <c r="K304" s="90"/>
      <c r="L304" s="86"/>
      <c r="M304" s="86"/>
      <c r="N304" s="86"/>
      <c r="O304" s="86"/>
      <c r="P304" s="86"/>
      <c r="Q304" s="86"/>
      <c r="R304" s="86"/>
      <c r="S304" s="86"/>
      <c r="T304" s="86"/>
      <c r="U304" s="86"/>
      <c r="V304" s="86"/>
      <c r="W304" s="86"/>
      <c r="X304" s="86"/>
      <c r="Y304" s="86"/>
    </row>
    <row r="305" spans="1:25" ht="12.75" customHeight="1" x14ac:dyDescent="0.2">
      <c r="A305" s="62"/>
      <c r="B305" s="62"/>
      <c r="C305" s="62"/>
      <c r="D305" s="189"/>
      <c r="E305" s="189"/>
      <c r="F305" s="62"/>
      <c r="G305" s="62"/>
      <c r="H305" s="62"/>
      <c r="I305" s="63"/>
      <c r="J305" s="190"/>
      <c r="K305" s="90"/>
      <c r="L305" s="86"/>
      <c r="M305" s="86"/>
      <c r="N305" s="86"/>
      <c r="O305" s="86"/>
      <c r="P305" s="86"/>
      <c r="Q305" s="86"/>
      <c r="R305" s="86"/>
      <c r="S305" s="86"/>
      <c r="T305" s="86"/>
      <c r="U305" s="86"/>
      <c r="V305" s="86"/>
      <c r="W305" s="86"/>
      <c r="X305" s="86"/>
      <c r="Y305" s="86"/>
    </row>
    <row r="306" spans="1:25" ht="12.75" customHeight="1" x14ac:dyDescent="0.2">
      <c r="A306" s="62"/>
      <c r="B306" s="62"/>
      <c r="C306" s="62"/>
      <c r="D306" s="189"/>
      <c r="E306" s="189"/>
      <c r="F306" s="62"/>
      <c r="G306" s="62"/>
      <c r="H306" s="62"/>
      <c r="I306" s="63"/>
      <c r="J306" s="190"/>
      <c r="K306" s="90"/>
      <c r="L306" s="86"/>
      <c r="M306" s="86"/>
      <c r="N306" s="86"/>
      <c r="O306" s="86"/>
      <c r="P306" s="86"/>
      <c r="Q306" s="86"/>
      <c r="R306" s="86"/>
      <c r="S306" s="86"/>
      <c r="T306" s="86"/>
      <c r="U306" s="86"/>
      <c r="V306" s="86"/>
      <c r="W306" s="86"/>
      <c r="X306" s="86"/>
      <c r="Y306" s="86"/>
    </row>
    <row r="307" spans="1:25" ht="12.75" customHeight="1" x14ac:dyDescent="0.2">
      <c r="A307" s="62"/>
      <c r="B307" s="62"/>
      <c r="C307" s="62"/>
      <c r="D307" s="189"/>
      <c r="E307" s="189"/>
      <c r="F307" s="62"/>
      <c r="G307" s="62"/>
      <c r="H307" s="62"/>
      <c r="I307" s="63"/>
      <c r="J307" s="190"/>
      <c r="K307" s="90"/>
      <c r="L307" s="86"/>
      <c r="M307" s="86"/>
      <c r="N307" s="86"/>
      <c r="O307" s="86"/>
      <c r="P307" s="86"/>
      <c r="Q307" s="86"/>
      <c r="R307" s="86"/>
      <c r="S307" s="86"/>
      <c r="T307" s="86"/>
      <c r="U307" s="86"/>
      <c r="V307" s="86"/>
      <c r="W307" s="86"/>
      <c r="X307" s="86"/>
      <c r="Y307" s="86"/>
    </row>
    <row r="308" spans="1:25" ht="12.75" customHeight="1" x14ac:dyDescent="0.2">
      <c r="A308" s="62"/>
      <c r="B308" s="62"/>
      <c r="C308" s="62"/>
      <c r="D308" s="189"/>
      <c r="E308" s="189"/>
      <c r="F308" s="62"/>
      <c r="G308" s="62"/>
      <c r="H308" s="62"/>
      <c r="I308" s="63"/>
      <c r="J308" s="190"/>
      <c r="K308" s="90"/>
      <c r="L308" s="86"/>
      <c r="M308" s="86"/>
      <c r="N308" s="86"/>
      <c r="O308" s="86"/>
      <c r="P308" s="86"/>
      <c r="Q308" s="86"/>
      <c r="R308" s="86"/>
      <c r="S308" s="86"/>
      <c r="T308" s="86"/>
      <c r="U308" s="86"/>
      <c r="V308" s="86"/>
      <c r="W308" s="86"/>
      <c r="X308" s="86"/>
      <c r="Y308" s="86"/>
    </row>
    <row r="309" spans="1:25" ht="12.75" customHeight="1" x14ac:dyDescent="0.2">
      <c r="A309" s="62"/>
      <c r="B309" s="62"/>
      <c r="C309" s="62"/>
      <c r="D309" s="189"/>
      <c r="E309" s="189"/>
      <c r="F309" s="62"/>
      <c r="G309" s="62"/>
      <c r="H309" s="62"/>
      <c r="I309" s="63"/>
      <c r="J309" s="190"/>
      <c r="K309" s="90"/>
      <c r="L309" s="86"/>
      <c r="M309" s="86"/>
      <c r="N309" s="86"/>
      <c r="O309" s="86"/>
      <c r="P309" s="86"/>
      <c r="Q309" s="86"/>
      <c r="R309" s="86"/>
      <c r="S309" s="86"/>
      <c r="T309" s="86"/>
      <c r="U309" s="86"/>
      <c r="V309" s="86"/>
      <c r="W309" s="86"/>
      <c r="X309" s="86"/>
      <c r="Y309" s="86"/>
    </row>
    <row r="310" spans="1:25" ht="12.75" customHeight="1" x14ac:dyDescent="0.2">
      <c r="A310" s="62"/>
      <c r="B310" s="62"/>
      <c r="C310" s="62"/>
      <c r="D310" s="189"/>
      <c r="E310" s="189"/>
      <c r="F310" s="62"/>
      <c r="G310" s="62"/>
      <c r="H310" s="62"/>
      <c r="I310" s="63"/>
      <c r="J310" s="190"/>
      <c r="K310" s="90"/>
      <c r="L310" s="86"/>
      <c r="M310" s="86"/>
      <c r="N310" s="86"/>
      <c r="O310" s="86"/>
      <c r="P310" s="86"/>
      <c r="Q310" s="86"/>
      <c r="R310" s="86"/>
      <c r="S310" s="86"/>
      <c r="T310" s="86"/>
      <c r="U310" s="86"/>
      <c r="V310" s="86"/>
      <c r="W310" s="86"/>
      <c r="X310" s="86"/>
      <c r="Y310" s="86"/>
    </row>
    <row r="311" spans="1:25" ht="12.75" customHeight="1" x14ac:dyDescent="0.2">
      <c r="A311" s="62"/>
      <c r="B311" s="62"/>
      <c r="C311" s="62"/>
      <c r="D311" s="189"/>
      <c r="E311" s="189"/>
      <c r="F311" s="62"/>
      <c r="G311" s="62"/>
      <c r="H311" s="62"/>
      <c r="I311" s="63"/>
      <c r="J311" s="190"/>
      <c r="K311" s="90"/>
      <c r="L311" s="86"/>
      <c r="M311" s="86"/>
      <c r="N311" s="86"/>
      <c r="O311" s="86"/>
      <c r="P311" s="86"/>
      <c r="Q311" s="86"/>
      <c r="R311" s="86"/>
      <c r="S311" s="86"/>
      <c r="T311" s="86"/>
      <c r="U311" s="86"/>
      <c r="V311" s="86"/>
      <c r="W311" s="86"/>
      <c r="X311" s="86"/>
      <c r="Y311" s="86"/>
    </row>
    <row r="312" spans="1:25" ht="12.75" customHeight="1" x14ac:dyDescent="0.2">
      <c r="A312" s="62"/>
      <c r="B312" s="62"/>
      <c r="C312" s="62"/>
      <c r="D312" s="189"/>
      <c r="E312" s="189"/>
      <c r="F312" s="62"/>
      <c r="G312" s="62"/>
      <c r="H312" s="62"/>
      <c r="I312" s="63"/>
      <c r="J312" s="190"/>
      <c r="K312" s="90"/>
      <c r="L312" s="86"/>
      <c r="M312" s="86"/>
      <c r="N312" s="86"/>
      <c r="O312" s="86"/>
      <c r="P312" s="86"/>
      <c r="Q312" s="86"/>
      <c r="R312" s="86"/>
      <c r="S312" s="86"/>
      <c r="T312" s="86"/>
      <c r="U312" s="86"/>
      <c r="V312" s="86"/>
      <c r="W312" s="86"/>
      <c r="X312" s="86"/>
      <c r="Y312" s="86"/>
    </row>
    <row r="313" spans="1:25" ht="12.75" customHeight="1" x14ac:dyDescent="0.2">
      <c r="A313" s="62"/>
      <c r="B313" s="62"/>
      <c r="C313" s="62"/>
      <c r="D313" s="189"/>
      <c r="E313" s="189"/>
      <c r="F313" s="62"/>
      <c r="G313" s="62"/>
      <c r="H313" s="62"/>
      <c r="I313" s="63"/>
      <c r="J313" s="190"/>
      <c r="K313" s="90"/>
      <c r="L313" s="86"/>
      <c r="M313" s="86"/>
      <c r="N313" s="86"/>
      <c r="O313" s="86"/>
      <c r="P313" s="86"/>
      <c r="Q313" s="86"/>
      <c r="R313" s="86"/>
      <c r="S313" s="86"/>
      <c r="T313" s="86"/>
      <c r="U313" s="86"/>
      <c r="V313" s="86"/>
      <c r="W313" s="86"/>
      <c r="X313" s="86"/>
      <c r="Y313" s="86"/>
    </row>
    <row r="314" spans="1:25" ht="12.75" customHeight="1" x14ac:dyDescent="0.2">
      <c r="A314" s="62"/>
      <c r="B314" s="62"/>
      <c r="C314" s="62"/>
      <c r="D314" s="189"/>
      <c r="E314" s="189"/>
      <c r="F314" s="62"/>
      <c r="G314" s="62"/>
      <c r="H314" s="62"/>
      <c r="I314" s="63"/>
      <c r="J314" s="190"/>
      <c r="K314" s="90"/>
      <c r="L314" s="86"/>
      <c r="M314" s="86"/>
      <c r="N314" s="86"/>
      <c r="O314" s="86"/>
      <c r="P314" s="86"/>
      <c r="Q314" s="86"/>
      <c r="R314" s="86"/>
      <c r="S314" s="86"/>
      <c r="T314" s="86"/>
      <c r="U314" s="86"/>
      <c r="V314" s="86"/>
      <c r="W314" s="86"/>
      <c r="X314" s="86"/>
      <c r="Y314" s="86"/>
    </row>
    <row r="315" spans="1:25" ht="12.75" customHeight="1" x14ac:dyDescent="0.2">
      <c r="A315" s="62"/>
      <c r="B315" s="62"/>
      <c r="C315" s="62"/>
      <c r="D315" s="189"/>
      <c r="E315" s="189"/>
      <c r="F315" s="62"/>
      <c r="G315" s="62"/>
      <c r="H315" s="62"/>
      <c r="I315" s="63"/>
      <c r="J315" s="190"/>
      <c r="K315" s="90"/>
      <c r="L315" s="86"/>
      <c r="M315" s="86"/>
      <c r="N315" s="86"/>
      <c r="O315" s="86"/>
      <c r="P315" s="86"/>
      <c r="Q315" s="86"/>
      <c r="R315" s="86"/>
      <c r="S315" s="86"/>
      <c r="T315" s="86"/>
      <c r="U315" s="86"/>
      <c r="V315" s="86"/>
      <c r="W315" s="86"/>
      <c r="X315" s="86"/>
      <c r="Y315" s="86"/>
    </row>
    <row r="316" spans="1:25" ht="12.75" customHeight="1" x14ac:dyDescent="0.2">
      <c r="A316" s="62"/>
      <c r="B316" s="62"/>
      <c r="C316" s="62"/>
      <c r="D316" s="189"/>
      <c r="E316" s="189"/>
      <c r="F316" s="62"/>
      <c r="G316" s="62"/>
      <c r="H316" s="62"/>
      <c r="I316" s="63"/>
      <c r="J316" s="190"/>
      <c r="K316" s="90"/>
      <c r="L316" s="86"/>
      <c r="M316" s="86"/>
      <c r="N316" s="86"/>
      <c r="O316" s="86"/>
      <c r="P316" s="86"/>
      <c r="Q316" s="86"/>
      <c r="R316" s="86"/>
      <c r="S316" s="86"/>
      <c r="T316" s="86"/>
      <c r="U316" s="86"/>
      <c r="V316" s="86"/>
      <c r="W316" s="86"/>
      <c r="X316" s="86"/>
      <c r="Y316" s="86"/>
    </row>
    <row r="317" spans="1:25" ht="12.75" customHeight="1" x14ac:dyDescent="0.2">
      <c r="A317" s="62"/>
      <c r="B317" s="62"/>
      <c r="C317" s="62"/>
      <c r="D317" s="189"/>
      <c r="E317" s="189"/>
      <c r="F317" s="62"/>
      <c r="G317" s="62"/>
      <c r="H317" s="62"/>
      <c r="I317" s="63"/>
      <c r="J317" s="190"/>
      <c r="K317" s="90"/>
      <c r="L317" s="86"/>
      <c r="M317" s="86"/>
      <c r="N317" s="86"/>
      <c r="O317" s="86"/>
      <c r="P317" s="86"/>
      <c r="Q317" s="86"/>
      <c r="R317" s="86"/>
      <c r="S317" s="86"/>
      <c r="T317" s="86"/>
      <c r="U317" s="86"/>
      <c r="V317" s="86"/>
      <c r="W317" s="86"/>
      <c r="X317" s="86"/>
      <c r="Y317" s="86"/>
    </row>
    <row r="318" spans="1:25" ht="12.75" customHeight="1" x14ac:dyDescent="0.2">
      <c r="A318" s="62"/>
      <c r="B318" s="62"/>
      <c r="C318" s="62"/>
      <c r="D318" s="189"/>
      <c r="E318" s="189"/>
      <c r="F318" s="62"/>
      <c r="G318" s="62"/>
      <c r="H318" s="62"/>
      <c r="I318" s="63"/>
      <c r="J318" s="190"/>
      <c r="K318" s="90"/>
      <c r="L318" s="86"/>
      <c r="M318" s="86"/>
      <c r="N318" s="86"/>
      <c r="O318" s="86"/>
      <c r="P318" s="86"/>
      <c r="Q318" s="86"/>
      <c r="R318" s="86"/>
      <c r="S318" s="86"/>
      <c r="T318" s="86"/>
      <c r="U318" s="86"/>
      <c r="V318" s="86"/>
      <c r="W318" s="86"/>
      <c r="X318" s="86"/>
      <c r="Y318" s="86"/>
    </row>
    <row r="319" spans="1:25" ht="12.75" customHeight="1" x14ac:dyDescent="0.2">
      <c r="A319" s="62"/>
      <c r="B319" s="62"/>
      <c r="C319" s="62"/>
      <c r="D319" s="189"/>
      <c r="E319" s="189"/>
      <c r="F319" s="62"/>
      <c r="G319" s="62"/>
      <c r="H319" s="62"/>
      <c r="I319" s="63"/>
      <c r="J319" s="190"/>
      <c r="K319" s="90"/>
      <c r="L319" s="86"/>
      <c r="M319" s="86"/>
      <c r="N319" s="86"/>
      <c r="O319" s="86"/>
      <c r="P319" s="86"/>
      <c r="Q319" s="86"/>
      <c r="R319" s="86"/>
      <c r="S319" s="86"/>
      <c r="T319" s="86"/>
      <c r="U319" s="86"/>
      <c r="V319" s="86"/>
      <c r="W319" s="86"/>
      <c r="X319" s="86"/>
      <c r="Y319" s="86"/>
    </row>
    <row r="320" spans="1:25" ht="12.75" customHeight="1" x14ac:dyDescent="0.2">
      <c r="A320" s="62"/>
      <c r="B320" s="62"/>
      <c r="C320" s="62"/>
      <c r="D320" s="189"/>
      <c r="E320" s="189"/>
      <c r="F320" s="62"/>
      <c r="G320" s="62"/>
      <c r="H320" s="62"/>
      <c r="I320" s="63"/>
      <c r="J320" s="190"/>
      <c r="K320" s="90"/>
      <c r="L320" s="86"/>
      <c r="M320" s="86"/>
      <c r="N320" s="86"/>
      <c r="O320" s="86"/>
      <c r="P320" s="86"/>
      <c r="Q320" s="86"/>
      <c r="R320" s="86"/>
      <c r="S320" s="86"/>
      <c r="T320" s="86"/>
      <c r="U320" s="86"/>
      <c r="V320" s="86"/>
      <c r="W320" s="86"/>
      <c r="X320" s="86"/>
      <c r="Y320" s="86"/>
    </row>
    <row r="321" spans="1:25" ht="12.75" customHeight="1" x14ac:dyDescent="0.2">
      <c r="A321" s="62"/>
      <c r="B321" s="62"/>
      <c r="C321" s="62"/>
      <c r="D321" s="189"/>
      <c r="E321" s="189"/>
      <c r="F321" s="62"/>
      <c r="G321" s="62"/>
      <c r="H321" s="62"/>
      <c r="I321" s="63"/>
      <c r="J321" s="190"/>
      <c r="K321" s="90"/>
      <c r="L321" s="86"/>
      <c r="M321" s="86"/>
      <c r="N321" s="86"/>
      <c r="O321" s="86"/>
      <c r="P321" s="86"/>
      <c r="Q321" s="86"/>
      <c r="R321" s="86"/>
      <c r="S321" s="86"/>
      <c r="T321" s="86"/>
      <c r="U321" s="86"/>
      <c r="V321" s="86"/>
      <c r="W321" s="86"/>
      <c r="X321" s="86"/>
      <c r="Y321" s="86"/>
    </row>
    <row r="322" spans="1:25" ht="12.75" customHeight="1" x14ac:dyDescent="0.2">
      <c r="A322" s="62"/>
      <c r="B322" s="62"/>
      <c r="C322" s="62"/>
      <c r="D322" s="189"/>
      <c r="E322" s="189"/>
      <c r="F322" s="62"/>
      <c r="G322" s="62"/>
      <c r="H322" s="62"/>
      <c r="I322" s="63"/>
      <c r="J322" s="190"/>
      <c r="K322" s="90"/>
      <c r="L322" s="86"/>
      <c r="M322" s="86"/>
      <c r="N322" s="86"/>
      <c r="O322" s="86"/>
      <c r="P322" s="86"/>
      <c r="Q322" s="86"/>
      <c r="R322" s="86"/>
      <c r="S322" s="86"/>
      <c r="T322" s="86"/>
      <c r="U322" s="86"/>
      <c r="V322" s="86"/>
      <c r="W322" s="86"/>
      <c r="X322" s="86"/>
      <c r="Y322" s="86"/>
    </row>
    <row r="323" spans="1:25" ht="12.75" customHeight="1" x14ac:dyDescent="0.2">
      <c r="A323" s="62"/>
      <c r="B323" s="62"/>
      <c r="C323" s="62"/>
      <c r="D323" s="189"/>
      <c r="E323" s="189"/>
      <c r="F323" s="62"/>
      <c r="G323" s="62"/>
      <c r="H323" s="62"/>
      <c r="I323" s="63"/>
      <c r="J323" s="190"/>
      <c r="K323" s="90"/>
      <c r="L323" s="86"/>
      <c r="M323" s="86"/>
      <c r="N323" s="86"/>
      <c r="O323" s="86"/>
      <c r="P323" s="86"/>
      <c r="Q323" s="86"/>
      <c r="R323" s="86"/>
      <c r="S323" s="86"/>
      <c r="T323" s="86"/>
      <c r="U323" s="86"/>
      <c r="V323" s="86"/>
      <c r="W323" s="86"/>
      <c r="X323" s="86"/>
      <c r="Y323" s="86"/>
    </row>
    <row r="324" spans="1:25" ht="12.75" customHeight="1" x14ac:dyDescent="0.2">
      <c r="A324" s="62"/>
      <c r="B324" s="62"/>
      <c r="C324" s="62"/>
      <c r="D324" s="189"/>
      <c r="E324" s="189"/>
      <c r="F324" s="62"/>
      <c r="G324" s="62"/>
      <c r="H324" s="62"/>
      <c r="I324" s="63"/>
      <c r="J324" s="190"/>
      <c r="K324" s="90"/>
      <c r="L324" s="86"/>
      <c r="M324" s="86"/>
      <c r="N324" s="86"/>
      <c r="O324" s="86"/>
      <c r="P324" s="86"/>
      <c r="Q324" s="86"/>
      <c r="R324" s="86"/>
      <c r="S324" s="86"/>
      <c r="T324" s="86"/>
      <c r="U324" s="86"/>
      <c r="V324" s="86"/>
      <c r="W324" s="86"/>
      <c r="X324" s="86"/>
      <c r="Y324" s="86"/>
    </row>
    <row r="325" spans="1:25" ht="12.75" customHeight="1" x14ac:dyDescent="0.2">
      <c r="A325" s="62"/>
      <c r="B325" s="62"/>
      <c r="C325" s="62"/>
      <c r="D325" s="189"/>
      <c r="E325" s="189"/>
      <c r="F325" s="62"/>
      <c r="G325" s="62"/>
      <c r="H325" s="62"/>
      <c r="I325" s="63"/>
      <c r="J325" s="190"/>
      <c r="K325" s="90"/>
      <c r="L325" s="86"/>
      <c r="M325" s="86"/>
      <c r="N325" s="86"/>
      <c r="O325" s="86"/>
      <c r="P325" s="86"/>
      <c r="Q325" s="86"/>
      <c r="R325" s="86"/>
      <c r="S325" s="86"/>
      <c r="T325" s="86"/>
      <c r="U325" s="86"/>
      <c r="V325" s="86"/>
      <c r="W325" s="86"/>
      <c r="X325" s="86"/>
      <c r="Y325" s="86"/>
    </row>
    <row r="326" spans="1:25" ht="12.75" customHeight="1" x14ac:dyDescent="0.2">
      <c r="A326" s="62"/>
      <c r="B326" s="62"/>
      <c r="C326" s="62"/>
      <c r="D326" s="189"/>
      <c r="E326" s="189"/>
      <c r="F326" s="62"/>
      <c r="G326" s="62"/>
      <c r="H326" s="62"/>
      <c r="I326" s="63"/>
      <c r="J326" s="190"/>
      <c r="K326" s="90"/>
      <c r="L326" s="86"/>
      <c r="M326" s="86"/>
      <c r="N326" s="86"/>
      <c r="O326" s="86"/>
      <c r="P326" s="86"/>
      <c r="Q326" s="86"/>
      <c r="R326" s="86"/>
      <c r="S326" s="86"/>
      <c r="T326" s="86"/>
      <c r="U326" s="86"/>
      <c r="V326" s="86"/>
      <c r="W326" s="86"/>
      <c r="X326" s="86"/>
      <c r="Y326" s="86"/>
    </row>
    <row r="327" spans="1:25" ht="12.75" customHeight="1" x14ac:dyDescent="0.2">
      <c r="A327" s="62"/>
      <c r="B327" s="62"/>
      <c r="C327" s="62"/>
      <c r="D327" s="189"/>
      <c r="E327" s="189"/>
      <c r="F327" s="62"/>
      <c r="G327" s="62"/>
      <c r="H327" s="62"/>
      <c r="I327" s="63"/>
      <c r="J327" s="190"/>
      <c r="K327" s="90"/>
      <c r="L327" s="86"/>
      <c r="M327" s="86"/>
      <c r="N327" s="86"/>
      <c r="O327" s="86"/>
      <c r="P327" s="86"/>
      <c r="Q327" s="86"/>
      <c r="R327" s="86"/>
      <c r="S327" s="86"/>
      <c r="T327" s="86"/>
      <c r="U327" s="86"/>
      <c r="V327" s="86"/>
      <c r="W327" s="86"/>
      <c r="X327" s="86"/>
      <c r="Y327" s="86"/>
    </row>
    <row r="328" spans="1:25" ht="12.75" customHeight="1" x14ac:dyDescent="0.2">
      <c r="A328" s="62"/>
      <c r="B328" s="62"/>
      <c r="C328" s="62"/>
      <c r="D328" s="189"/>
      <c r="E328" s="189"/>
      <c r="F328" s="62"/>
      <c r="G328" s="62"/>
      <c r="H328" s="62"/>
      <c r="I328" s="63"/>
      <c r="J328" s="190"/>
      <c r="K328" s="90"/>
      <c r="L328" s="86"/>
      <c r="M328" s="86"/>
      <c r="N328" s="86"/>
      <c r="O328" s="86"/>
      <c r="P328" s="86"/>
      <c r="Q328" s="86"/>
      <c r="R328" s="86"/>
      <c r="S328" s="86"/>
      <c r="T328" s="86"/>
      <c r="U328" s="86"/>
      <c r="V328" s="86"/>
      <c r="W328" s="86"/>
      <c r="X328" s="86"/>
      <c r="Y328" s="86"/>
    </row>
    <row r="329" spans="1:25" ht="12.75" customHeight="1" x14ac:dyDescent="0.2">
      <c r="A329" s="62"/>
      <c r="B329" s="62"/>
      <c r="C329" s="62"/>
      <c r="D329" s="189"/>
      <c r="E329" s="189"/>
      <c r="F329" s="62"/>
      <c r="G329" s="62"/>
      <c r="H329" s="62"/>
      <c r="I329" s="63"/>
      <c r="J329" s="190"/>
      <c r="K329" s="90"/>
      <c r="L329" s="86"/>
      <c r="M329" s="86"/>
      <c r="N329" s="86"/>
      <c r="O329" s="86"/>
      <c r="P329" s="86"/>
      <c r="Q329" s="86"/>
      <c r="R329" s="86"/>
      <c r="S329" s="86"/>
      <c r="T329" s="86"/>
      <c r="U329" s="86"/>
      <c r="V329" s="86"/>
      <c r="W329" s="86"/>
      <c r="X329" s="86"/>
      <c r="Y329" s="86"/>
    </row>
    <row r="330" spans="1:25" ht="12.75" customHeight="1" x14ac:dyDescent="0.2">
      <c r="A330" s="62"/>
      <c r="B330" s="62"/>
      <c r="C330" s="62"/>
      <c r="D330" s="189"/>
      <c r="E330" s="189"/>
      <c r="F330" s="62"/>
      <c r="G330" s="62"/>
      <c r="H330" s="62"/>
      <c r="I330" s="63"/>
      <c r="J330" s="190"/>
      <c r="K330" s="90"/>
      <c r="L330" s="86"/>
      <c r="M330" s="86"/>
      <c r="N330" s="86"/>
      <c r="O330" s="86"/>
      <c r="P330" s="86"/>
      <c r="Q330" s="86"/>
      <c r="R330" s="86"/>
      <c r="S330" s="86"/>
      <c r="T330" s="86"/>
      <c r="U330" s="86"/>
      <c r="V330" s="86"/>
      <c r="W330" s="86"/>
      <c r="X330" s="86"/>
      <c r="Y330" s="86"/>
    </row>
    <row r="331" spans="1:25" ht="12.75" customHeight="1" x14ac:dyDescent="0.2">
      <c r="A331" s="62"/>
      <c r="B331" s="62"/>
      <c r="C331" s="62"/>
      <c r="D331" s="189"/>
      <c r="E331" s="189"/>
      <c r="F331" s="62"/>
      <c r="G331" s="62"/>
      <c r="H331" s="62"/>
      <c r="I331" s="63"/>
      <c r="J331" s="190"/>
      <c r="K331" s="90"/>
      <c r="L331" s="86"/>
      <c r="M331" s="86"/>
      <c r="N331" s="86"/>
      <c r="O331" s="86"/>
      <c r="P331" s="86"/>
      <c r="Q331" s="86"/>
      <c r="R331" s="86"/>
      <c r="S331" s="86"/>
      <c r="T331" s="86"/>
      <c r="U331" s="86"/>
      <c r="V331" s="86"/>
      <c r="W331" s="86"/>
      <c r="X331" s="86"/>
      <c r="Y331" s="86"/>
    </row>
    <row r="332" spans="1:25" ht="12.75" customHeight="1" x14ac:dyDescent="0.2">
      <c r="A332" s="62"/>
      <c r="B332" s="62"/>
      <c r="C332" s="62"/>
      <c r="D332" s="189"/>
      <c r="E332" s="189"/>
      <c r="F332" s="62"/>
      <c r="G332" s="62"/>
      <c r="H332" s="62"/>
      <c r="I332" s="63"/>
      <c r="J332" s="190"/>
      <c r="K332" s="90"/>
      <c r="L332" s="86"/>
      <c r="M332" s="86"/>
      <c r="N332" s="86"/>
      <c r="O332" s="86"/>
      <c r="P332" s="86"/>
      <c r="Q332" s="86"/>
      <c r="R332" s="86"/>
      <c r="S332" s="86"/>
      <c r="T332" s="86"/>
      <c r="U332" s="86"/>
      <c r="V332" s="86"/>
      <c r="W332" s="86"/>
      <c r="X332" s="86"/>
      <c r="Y332" s="86"/>
    </row>
    <row r="333" spans="1:25" ht="12.75" customHeight="1" x14ac:dyDescent="0.2">
      <c r="A333" s="62"/>
      <c r="B333" s="62"/>
      <c r="C333" s="62"/>
      <c r="D333" s="189"/>
      <c r="E333" s="189"/>
      <c r="F333" s="62"/>
      <c r="G333" s="62"/>
      <c r="H333" s="62"/>
      <c r="I333" s="63"/>
      <c r="J333" s="190"/>
      <c r="K333" s="90"/>
      <c r="L333" s="86"/>
      <c r="M333" s="86"/>
      <c r="N333" s="86"/>
      <c r="O333" s="86"/>
      <c r="P333" s="86"/>
      <c r="Q333" s="86"/>
      <c r="R333" s="86"/>
      <c r="S333" s="86"/>
      <c r="T333" s="86"/>
      <c r="U333" s="86"/>
      <c r="V333" s="86"/>
      <c r="W333" s="86"/>
      <c r="X333" s="86"/>
      <c r="Y333" s="86"/>
    </row>
    <row r="334" spans="1:25" ht="12.75" customHeight="1" x14ac:dyDescent="0.2">
      <c r="A334" s="62"/>
      <c r="B334" s="62"/>
      <c r="C334" s="62"/>
      <c r="D334" s="189"/>
      <c r="E334" s="189"/>
      <c r="F334" s="62"/>
      <c r="G334" s="62"/>
      <c r="H334" s="62"/>
      <c r="I334" s="63"/>
      <c r="J334" s="190"/>
      <c r="K334" s="90"/>
      <c r="L334" s="86"/>
      <c r="M334" s="86"/>
      <c r="N334" s="86"/>
      <c r="O334" s="86"/>
      <c r="P334" s="86"/>
      <c r="Q334" s="86"/>
      <c r="R334" s="86"/>
      <c r="S334" s="86"/>
      <c r="T334" s="86"/>
      <c r="U334" s="86"/>
      <c r="V334" s="86"/>
      <c r="W334" s="86"/>
      <c r="X334" s="86"/>
      <c r="Y334" s="86"/>
    </row>
    <row r="335" spans="1:25" ht="12.75" customHeight="1" x14ac:dyDescent="0.2">
      <c r="A335" s="62"/>
      <c r="B335" s="62"/>
      <c r="C335" s="62"/>
      <c r="D335" s="189"/>
      <c r="E335" s="189"/>
      <c r="F335" s="62"/>
      <c r="G335" s="62"/>
      <c r="H335" s="62"/>
      <c r="I335" s="63"/>
      <c r="J335" s="190"/>
      <c r="K335" s="90"/>
      <c r="L335" s="86"/>
      <c r="M335" s="86"/>
      <c r="N335" s="86"/>
      <c r="O335" s="86"/>
      <c r="P335" s="86"/>
      <c r="Q335" s="86"/>
      <c r="R335" s="86"/>
      <c r="S335" s="86"/>
      <c r="T335" s="86"/>
      <c r="U335" s="86"/>
      <c r="V335" s="86"/>
      <c r="W335" s="86"/>
      <c r="X335" s="86"/>
      <c r="Y335" s="86"/>
    </row>
    <row r="336" spans="1:25" ht="12.75" customHeight="1" x14ac:dyDescent="0.2">
      <c r="A336" s="62"/>
      <c r="B336" s="62"/>
      <c r="C336" s="62"/>
      <c r="D336" s="189"/>
      <c r="E336" s="189"/>
      <c r="F336" s="62"/>
      <c r="G336" s="62"/>
      <c r="H336" s="62"/>
      <c r="I336" s="63"/>
      <c r="J336" s="190"/>
      <c r="K336" s="90"/>
      <c r="L336" s="86"/>
      <c r="M336" s="86"/>
      <c r="N336" s="86"/>
      <c r="O336" s="86"/>
      <c r="P336" s="86"/>
      <c r="Q336" s="86"/>
      <c r="R336" s="86"/>
      <c r="S336" s="86"/>
      <c r="T336" s="86"/>
      <c r="U336" s="86"/>
      <c r="V336" s="86"/>
      <c r="W336" s="86"/>
      <c r="X336" s="86"/>
      <c r="Y336" s="86"/>
    </row>
    <row r="337" spans="1:25" ht="12.75" customHeight="1" x14ac:dyDescent="0.2">
      <c r="A337" s="62"/>
      <c r="B337" s="62"/>
      <c r="C337" s="62"/>
      <c r="D337" s="189"/>
      <c r="E337" s="189"/>
      <c r="F337" s="62"/>
      <c r="G337" s="62"/>
      <c r="H337" s="62"/>
      <c r="I337" s="63"/>
      <c r="J337" s="190"/>
      <c r="K337" s="90"/>
      <c r="L337" s="86"/>
      <c r="M337" s="86"/>
      <c r="N337" s="86"/>
      <c r="O337" s="86"/>
      <c r="P337" s="86"/>
      <c r="Q337" s="86"/>
      <c r="R337" s="86"/>
      <c r="S337" s="86"/>
      <c r="T337" s="86"/>
      <c r="U337" s="86"/>
      <c r="V337" s="86"/>
      <c r="W337" s="86"/>
      <c r="X337" s="86"/>
      <c r="Y337" s="86"/>
    </row>
    <row r="338" spans="1:25" ht="12.75" customHeight="1" x14ac:dyDescent="0.2">
      <c r="A338" s="62"/>
      <c r="B338" s="62"/>
      <c r="C338" s="62"/>
      <c r="D338" s="189"/>
      <c r="E338" s="189"/>
      <c r="F338" s="62"/>
      <c r="G338" s="62"/>
      <c r="H338" s="62"/>
      <c r="I338" s="63"/>
      <c r="J338" s="190"/>
      <c r="K338" s="90"/>
      <c r="L338" s="86"/>
      <c r="M338" s="86"/>
      <c r="N338" s="86"/>
      <c r="O338" s="86"/>
      <c r="P338" s="86"/>
      <c r="Q338" s="86"/>
      <c r="R338" s="86"/>
      <c r="S338" s="86"/>
      <c r="T338" s="86"/>
      <c r="U338" s="86"/>
      <c r="V338" s="86"/>
      <c r="W338" s="86"/>
      <c r="X338" s="86"/>
      <c r="Y338" s="86"/>
    </row>
    <row r="339" spans="1:25" ht="12.75" customHeight="1" x14ac:dyDescent="0.2">
      <c r="A339" s="62"/>
      <c r="B339" s="62"/>
      <c r="C339" s="62"/>
      <c r="D339" s="189"/>
      <c r="E339" s="189"/>
      <c r="F339" s="62"/>
      <c r="G339" s="62"/>
      <c r="H339" s="62"/>
      <c r="I339" s="63"/>
      <c r="J339" s="190"/>
      <c r="K339" s="90"/>
      <c r="L339" s="86"/>
      <c r="M339" s="86"/>
      <c r="N339" s="86"/>
      <c r="O339" s="86"/>
      <c r="P339" s="86"/>
      <c r="Q339" s="86"/>
      <c r="R339" s="86"/>
      <c r="S339" s="86"/>
      <c r="T339" s="86"/>
      <c r="U339" s="86"/>
      <c r="V339" s="86"/>
      <c r="W339" s="86"/>
      <c r="X339" s="86"/>
      <c r="Y339" s="86"/>
    </row>
    <row r="340" spans="1:25" ht="12.75" customHeight="1" x14ac:dyDescent="0.2">
      <c r="A340" s="62"/>
      <c r="B340" s="62"/>
      <c r="C340" s="62"/>
      <c r="D340" s="189"/>
      <c r="E340" s="189"/>
      <c r="F340" s="62"/>
      <c r="G340" s="62"/>
      <c r="H340" s="62"/>
      <c r="I340" s="63"/>
      <c r="J340" s="190"/>
      <c r="K340" s="90"/>
      <c r="L340" s="86"/>
      <c r="M340" s="86"/>
      <c r="N340" s="86"/>
      <c r="O340" s="86"/>
      <c r="P340" s="86"/>
      <c r="Q340" s="86"/>
      <c r="R340" s="86"/>
      <c r="S340" s="86"/>
      <c r="T340" s="86"/>
      <c r="U340" s="86"/>
      <c r="V340" s="86"/>
      <c r="W340" s="86"/>
      <c r="X340" s="86"/>
      <c r="Y340" s="86"/>
    </row>
    <row r="341" spans="1:25" ht="12.75" customHeight="1" x14ac:dyDescent="0.2">
      <c r="A341" s="62"/>
      <c r="B341" s="62"/>
      <c r="C341" s="62"/>
      <c r="D341" s="189"/>
      <c r="E341" s="189"/>
      <c r="F341" s="62"/>
      <c r="G341" s="62"/>
      <c r="H341" s="62"/>
      <c r="I341" s="63"/>
      <c r="J341" s="190"/>
      <c r="K341" s="90"/>
      <c r="L341" s="86"/>
      <c r="M341" s="86"/>
      <c r="N341" s="86"/>
      <c r="O341" s="86"/>
      <c r="P341" s="86"/>
      <c r="Q341" s="86"/>
      <c r="R341" s="86"/>
      <c r="S341" s="86"/>
      <c r="T341" s="86"/>
      <c r="U341" s="86"/>
      <c r="V341" s="86"/>
      <c r="W341" s="86"/>
      <c r="X341" s="86"/>
      <c r="Y341" s="86"/>
    </row>
    <row r="342" spans="1:25" ht="12.75" customHeight="1" x14ac:dyDescent="0.2">
      <c r="A342" s="62"/>
      <c r="B342" s="62"/>
      <c r="C342" s="62"/>
      <c r="D342" s="189"/>
      <c r="E342" s="189"/>
      <c r="F342" s="62"/>
      <c r="G342" s="62"/>
      <c r="H342" s="62"/>
      <c r="I342" s="63"/>
      <c r="J342" s="190"/>
      <c r="K342" s="90"/>
      <c r="L342" s="86"/>
      <c r="M342" s="86"/>
      <c r="N342" s="86"/>
      <c r="O342" s="86"/>
      <c r="P342" s="86"/>
      <c r="Q342" s="86"/>
      <c r="R342" s="86"/>
      <c r="S342" s="86"/>
      <c r="T342" s="86"/>
      <c r="U342" s="86"/>
      <c r="V342" s="86"/>
      <c r="W342" s="86"/>
      <c r="X342" s="86"/>
      <c r="Y342" s="86"/>
    </row>
    <row r="343" spans="1:25" ht="12.75" customHeight="1" x14ac:dyDescent="0.2">
      <c r="A343" s="62"/>
      <c r="B343" s="62"/>
      <c r="C343" s="62"/>
      <c r="D343" s="189"/>
      <c r="E343" s="189"/>
      <c r="F343" s="62"/>
      <c r="G343" s="62"/>
      <c r="H343" s="62"/>
      <c r="I343" s="63"/>
      <c r="J343" s="190"/>
      <c r="K343" s="90"/>
      <c r="L343" s="86"/>
      <c r="M343" s="86"/>
      <c r="N343" s="86"/>
      <c r="O343" s="86"/>
      <c r="P343" s="86"/>
      <c r="Q343" s="86"/>
      <c r="R343" s="86"/>
      <c r="S343" s="86"/>
      <c r="T343" s="86"/>
      <c r="U343" s="86"/>
      <c r="V343" s="86"/>
      <c r="W343" s="86"/>
      <c r="X343" s="86"/>
      <c r="Y343" s="86"/>
    </row>
    <row r="344" spans="1:25" ht="12.75" customHeight="1" x14ac:dyDescent="0.2">
      <c r="A344" s="62"/>
      <c r="B344" s="62"/>
      <c r="C344" s="62"/>
      <c r="D344" s="189"/>
      <c r="E344" s="189"/>
      <c r="F344" s="62"/>
      <c r="G344" s="62"/>
      <c r="H344" s="62"/>
      <c r="I344" s="63"/>
      <c r="J344" s="190"/>
      <c r="K344" s="90"/>
      <c r="L344" s="86"/>
      <c r="M344" s="86"/>
      <c r="N344" s="86"/>
      <c r="O344" s="86"/>
      <c r="P344" s="86"/>
      <c r="Q344" s="86"/>
      <c r="R344" s="86"/>
      <c r="S344" s="86"/>
      <c r="T344" s="86"/>
      <c r="U344" s="86"/>
      <c r="V344" s="86"/>
      <c r="W344" s="86"/>
      <c r="X344" s="86"/>
      <c r="Y344" s="86"/>
    </row>
    <row r="345" spans="1:25" ht="12.75" customHeight="1" x14ac:dyDescent="0.2">
      <c r="A345" s="62"/>
      <c r="B345" s="62"/>
      <c r="C345" s="62"/>
      <c r="D345" s="189"/>
      <c r="E345" s="189"/>
      <c r="F345" s="62"/>
      <c r="G345" s="62"/>
      <c r="H345" s="62"/>
      <c r="I345" s="63"/>
      <c r="J345" s="190"/>
      <c r="K345" s="90"/>
      <c r="L345" s="86"/>
      <c r="M345" s="86"/>
      <c r="N345" s="86"/>
      <c r="O345" s="86"/>
      <c r="P345" s="86"/>
      <c r="Q345" s="86"/>
      <c r="R345" s="86"/>
      <c r="S345" s="86"/>
      <c r="T345" s="86"/>
      <c r="U345" s="86"/>
      <c r="V345" s="86"/>
      <c r="W345" s="86"/>
      <c r="X345" s="86"/>
      <c r="Y345" s="86"/>
    </row>
    <row r="346" spans="1:25" ht="12.75" customHeight="1" x14ac:dyDescent="0.2">
      <c r="A346" s="62"/>
      <c r="B346" s="62"/>
      <c r="C346" s="62"/>
      <c r="D346" s="189"/>
      <c r="E346" s="189"/>
      <c r="F346" s="62"/>
      <c r="G346" s="62"/>
      <c r="H346" s="62"/>
      <c r="I346" s="63"/>
      <c r="J346" s="190"/>
      <c r="K346" s="90"/>
      <c r="L346" s="86"/>
      <c r="M346" s="86"/>
      <c r="N346" s="86"/>
      <c r="O346" s="86"/>
      <c r="P346" s="86"/>
      <c r="Q346" s="86"/>
      <c r="R346" s="86"/>
      <c r="S346" s="86"/>
      <c r="T346" s="86"/>
      <c r="U346" s="86"/>
      <c r="V346" s="86"/>
      <c r="W346" s="86"/>
      <c r="X346" s="86"/>
      <c r="Y346" s="86"/>
    </row>
    <row r="347" spans="1:25" ht="12.75" customHeight="1" x14ac:dyDescent="0.2">
      <c r="A347" s="62"/>
      <c r="B347" s="62"/>
      <c r="C347" s="62"/>
      <c r="D347" s="189"/>
      <c r="E347" s="189"/>
      <c r="F347" s="62"/>
      <c r="G347" s="62"/>
      <c r="H347" s="62"/>
      <c r="I347" s="63"/>
      <c r="J347" s="190"/>
      <c r="K347" s="90"/>
      <c r="L347" s="86"/>
      <c r="M347" s="86"/>
      <c r="N347" s="86"/>
      <c r="O347" s="86"/>
      <c r="P347" s="86"/>
      <c r="Q347" s="86"/>
      <c r="R347" s="86"/>
      <c r="S347" s="86"/>
      <c r="T347" s="86"/>
      <c r="U347" s="86"/>
      <c r="V347" s="86"/>
      <c r="W347" s="86"/>
      <c r="X347" s="86"/>
      <c r="Y347" s="86"/>
    </row>
    <row r="348" spans="1:25" ht="12.75" customHeight="1" x14ac:dyDescent="0.2">
      <c r="A348" s="62"/>
      <c r="B348" s="62"/>
      <c r="C348" s="62"/>
      <c r="D348" s="189"/>
      <c r="E348" s="189"/>
      <c r="F348" s="62"/>
      <c r="G348" s="62"/>
      <c r="H348" s="62"/>
      <c r="I348" s="63"/>
      <c r="J348" s="190"/>
      <c r="K348" s="90"/>
      <c r="L348" s="86"/>
      <c r="M348" s="86"/>
      <c r="N348" s="86"/>
      <c r="O348" s="86"/>
      <c r="P348" s="86"/>
      <c r="Q348" s="86"/>
      <c r="R348" s="86"/>
      <c r="S348" s="86"/>
      <c r="T348" s="86"/>
      <c r="U348" s="86"/>
      <c r="V348" s="86"/>
      <c r="W348" s="86"/>
      <c r="X348" s="86"/>
      <c r="Y348" s="86"/>
    </row>
    <row r="349" spans="1:25" ht="12.75" customHeight="1" x14ac:dyDescent="0.2">
      <c r="A349" s="62"/>
      <c r="B349" s="62"/>
      <c r="C349" s="62"/>
      <c r="D349" s="189"/>
      <c r="E349" s="189"/>
      <c r="F349" s="62"/>
      <c r="G349" s="62"/>
      <c r="H349" s="62"/>
      <c r="I349" s="63"/>
      <c r="J349" s="190"/>
      <c r="K349" s="90"/>
      <c r="L349" s="86"/>
      <c r="M349" s="86"/>
      <c r="N349" s="86"/>
      <c r="O349" s="86"/>
      <c r="P349" s="86"/>
      <c r="Q349" s="86"/>
      <c r="R349" s="86"/>
      <c r="S349" s="86"/>
      <c r="T349" s="86"/>
      <c r="U349" s="86"/>
      <c r="V349" s="86"/>
      <c r="W349" s="86"/>
      <c r="X349" s="86"/>
      <c r="Y349" s="86"/>
    </row>
    <row r="350" spans="1:25" ht="12.75" customHeight="1" x14ac:dyDescent="0.2">
      <c r="A350" s="62"/>
      <c r="B350" s="62"/>
      <c r="C350" s="62"/>
      <c r="D350" s="189"/>
      <c r="E350" s="189"/>
      <c r="F350" s="62"/>
      <c r="G350" s="62"/>
      <c r="H350" s="62"/>
      <c r="I350" s="63"/>
      <c r="J350" s="190"/>
      <c r="K350" s="90"/>
      <c r="L350" s="86"/>
      <c r="M350" s="86"/>
      <c r="N350" s="86"/>
      <c r="O350" s="86"/>
      <c r="P350" s="86"/>
      <c r="Q350" s="86"/>
      <c r="R350" s="86"/>
      <c r="S350" s="86"/>
      <c r="T350" s="86"/>
      <c r="U350" s="86"/>
      <c r="V350" s="86"/>
      <c r="W350" s="86"/>
      <c r="X350" s="86"/>
      <c r="Y350" s="86"/>
    </row>
    <row r="351" spans="1:25" ht="12.75" customHeight="1" x14ac:dyDescent="0.2">
      <c r="A351" s="62"/>
      <c r="B351" s="62"/>
      <c r="C351" s="62"/>
      <c r="D351" s="189"/>
      <c r="E351" s="189"/>
      <c r="F351" s="62"/>
      <c r="G351" s="62"/>
      <c r="H351" s="62"/>
      <c r="I351" s="63"/>
      <c r="J351" s="190"/>
      <c r="K351" s="90"/>
      <c r="L351" s="86"/>
      <c r="M351" s="86"/>
      <c r="N351" s="86"/>
      <c r="O351" s="86"/>
      <c r="P351" s="86"/>
      <c r="Q351" s="86"/>
      <c r="R351" s="86"/>
      <c r="S351" s="86"/>
      <c r="T351" s="86"/>
      <c r="U351" s="86"/>
      <c r="V351" s="86"/>
      <c r="W351" s="86"/>
      <c r="X351" s="86"/>
      <c r="Y351" s="86"/>
    </row>
    <row r="352" spans="1:25" ht="12.75" customHeight="1" x14ac:dyDescent="0.2">
      <c r="A352" s="62"/>
      <c r="B352" s="62"/>
      <c r="C352" s="62"/>
      <c r="D352" s="189"/>
      <c r="E352" s="189"/>
      <c r="F352" s="62"/>
      <c r="G352" s="62"/>
      <c r="H352" s="62"/>
      <c r="I352" s="63"/>
      <c r="J352" s="190"/>
      <c r="K352" s="90"/>
      <c r="L352" s="86"/>
      <c r="M352" s="86"/>
      <c r="N352" s="86"/>
      <c r="O352" s="86"/>
      <c r="P352" s="86"/>
      <c r="Q352" s="86"/>
      <c r="R352" s="86"/>
      <c r="S352" s="86"/>
      <c r="T352" s="86"/>
      <c r="U352" s="86"/>
      <c r="V352" s="86"/>
      <c r="W352" s="86"/>
      <c r="X352" s="86"/>
      <c r="Y352" s="86"/>
    </row>
    <row r="353" spans="1:25" ht="12.75" customHeight="1" x14ac:dyDescent="0.2">
      <c r="A353" s="62"/>
      <c r="B353" s="62"/>
      <c r="C353" s="62"/>
      <c r="D353" s="189"/>
      <c r="E353" s="189"/>
      <c r="F353" s="62"/>
      <c r="G353" s="62"/>
      <c r="H353" s="62"/>
      <c r="I353" s="63"/>
      <c r="J353" s="190"/>
      <c r="K353" s="90"/>
      <c r="L353" s="86"/>
      <c r="M353" s="86"/>
      <c r="N353" s="86"/>
      <c r="O353" s="86"/>
      <c r="P353" s="86"/>
      <c r="Q353" s="86"/>
      <c r="R353" s="86"/>
      <c r="S353" s="86"/>
      <c r="T353" s="86"/>
      <c r="U353" s="86"/>
      <c r="V353" s="86"/>
      <c r="W353" s="86"/>
      <c r="X353" s="86"/>
      <c r="Y353" s="86"/>
    </row>
    <row r="354" spans="1:25" ht="12.75" customHeight="1" x14ac:dyDescent="0.2">
      <c r="A354" s="62"/>
      <c r="B354" s="62"/>
      <c r="C354" s="62"/>
      <c r="D354" s="189"/>
      <c r="E354" s="189"/>
      <c r="F354" s="62"/>
      <c r="G354" s="62"/>
      <c r="H354" s="62"/>
      <c r="I354" s="63"/>
      <c r="J354" s="190"/>
      <c r="K354" s="90"/>
      <c r="L354" s="86"/>
      <c r="M354" s="86"/>
      <c r="N354" s="86"/>
      <c r="O354" s="86"/>
      <c r="P354" s="86"/>
      <c r="Q354" s="86"/>
      <c r="R354" s="86"/>
      <c r="S354" s="86"/>
      <c r="T354" s="86"/>
      <c r="U354" s="86"/>
      <c r="V354" s="86"/>
      <c r="W354" s="86"/>
      <c r="X354" s="86"/>
      <c r="Y354" s="86"/>
    </row>
    <row r="355" spans="1:25" ht="12.75" customHeight="1" x14ac:dyDescent="0.2">
      <c r="A355" s="62"/>
      <c r="B355" s="62"/>
      <c r="C355" s="62"/>
      <c r="D355" s="189"/>
      <c r="E355" s="189"/>
      <c r="F355" s="62"/>
      <c r="G355" s="62"/>
      <c r="H355" s="62"/>
      <c r="I355" s="63"/>
      <c r="J355" s="190"/>
      <c r="K355" s="90"/>
      <c r="L355" s="86"/>
      <c r="M355" s="86"/>
      <c r="N355" s="86"/>
      <c r="O355" s="86"/>
      <c r="P355" s="86"/>
      <c r="Q355" s="86"/>
      <c r="R355" s="86"/>
      <c r="S355" s="86"/>
      <c r="T355" s="86"/>
      <c r="U355" s="86"/>
      <c r="V355" s="86"/>
      <c r="W355" s="86"/>
      <c r="X355" s="86"/>
      <c r="Y355" s="86"/>
    </row>
    <row r="356" spans="1:25" ht="12.75" customHeight="1" x14ac:dyDescent="0.2">
      <c r="A356" s="62"/>
      <c r="B356" s="62"/>
      <c r="C356" s="62"/>
      <c r="D356" s="189"/>
      <c r="E356" s="189"/>
      <c r="F356" s="62"/>
      <c r="G356" s="62"/>
      <c r="H356" s="62"/>
      <c r="I356" s="63"/>
      <c r="J356" s="190"/>
      <c r="K356" s="90"/>
      <c r="L356" s="86"/>
      <c r="M356" s="86"/>
      <c r="N356" s="86"/>
      <c r="O356" s="86"/>
      <c r="P356" s="86"/>
      <c r="Q356" s="86"/>
      <c r="R356" s="86"/>
      <c r="S356" s="86"/>
      <c r="T356" s="86"/>
      <c r="U356" s="86"/>
      <c r="V356" s="86"/>
      <c r="W356" s="86"/>
      <c r="X356" s="86"/>
      <c r="Y356" s="86"/>
    </row>
    <row r="357" spans="1:25" ht="12.75" customHeight="1" x14ac:dyDescent="0.2">
      <c r="A357" s="62"/>
      <c r="B357" s="62"/>
      <c r="C357" s="62"/>
      <c r="D357" s="189"/>
      <c r="E357" s="189"/>
      <c r="F357" s="62"/>
      <c r="G357" s="62"/>
      <c r="H357" s="62"/>
      <c r="I357" s="63"/>
      <c r="J357" s="190"/>
      <c r="K357" s="90"/>
      <c r="L357" s="86"/>
      <c r="M357" s="86"/>
      <c r="N357" s="86"/>
      <c r="O357" s="86"/>
      <c r="P357" s="86"/>
      <c r="Q357" s="86"/>
      <c r="R357" s="86"/>
      <c r="S357" s="86"/>
      <c r="T357" s="86"/>
      <c r="U357" s="86"/>
      <c r="V357" s="86"/>
      <c r="W357" s="86"/>
      <c r="X357" s="86"/>
      <c r="Y357" s="86"/>
    </row>
    <row r="358" spans="1:25" ht="12.75" customHeight="1" x14ac:dyDescent="0.2">
      <c r="A358" s="62"/>
      <c r="B358" s="62"/>
      <c r="C358" s="62"/>
      <c r="D358" s="189"/>
      <c r="E358" s="189"/>
      <c r="F358" s="62"/>
      <c r="G358" s="62"/>
      <c r="H358" s="62"/>
      <c r="I358" s="63"/>
      <c r="J358" s="190"/>
      <c r="K358" s="90"/>
      <c r="L358" s="86"/>
      <c r="M358" s="86"/>
      <c r="N358" s="86"/>
      <c r="O358" s="86"/>
      <c r="P358" s="86"/>
      <c r="Q358" s="86"/>
      <c r="R358" s="86"/>
      <c r="S358" s="86"/>
      <c r="T358" s="86"/>
      <c r="U358" s="86"/>
      <c r="V358" s="86"/>
      <c r="W358" s="86"/>
      <c r="X358" s="86"/>
      <c r="Y358" s="86"/>
    </row>
    <row r="359" spans="1:25" ht="12.75" customHeight="1" x14ac:dyDescent="0.2">
      <c r="A359" s="62"/>
      <c r="B359" s="62"/>
      <c r="C359" s="62"/>
      <c r="D359" s="189"/>
      <c r="E359" s="189"/>
      <c r="F359" s="62"/>
      <c r="G359" s="62"/>
      <c r="H359" s="62"/>
      <c r="I359" s="63"/>
      <c r="J359" s="190"/>
      <c r="K359" s="90"/>
      <c r="L359" s="86"/>
      <c r="M359" s="86"/>
      <c r="N359" s="86"/>
      <c r="O359" s="86"/>
      <c r="P359" s="86"/>
      <c r="Q359" s="86"/>
      <c r="R359" s="86"/>
      <c r="S359" s="86"/>
      <c r="T359" s="86"/>
      <c r="U359" s="86"/>
      <c r="V359" s="86"/>
      <c r="W359" s="86"/>
      <c r="X359" s="86"/>
      <c r="Y359" s="86"/>
    </row>
    <row r="360" spans="1:25" ht="12.75" customHeight="1" x14ac:dyDescent="0.2">
      <c r="A360" s="62"/>
      <c r="B360" s="62"/>
      <c r="C360" s="62"/>
      <c r="D360" s="189"/>
      <c r="E360" s="189"/>
      <c r="F360" s="62"/>
      <c r="G360" s="62"/>
      <c r="H360" s="62"/>
      <c r="I360" s="63"/>
      <c r="J360" s="190"/>
      <c r="K360" s="90"/>
      <c r="L360" s="86"/>
      <c r="M360" s="86"/>
      <c r="N360" s="86"/>
      <c r="O360" s="86"/>
      <c r="P360" s="86"/>
      <c r="Q360" s="86"/>
      <c r="R360" s="86"/>
      <c r="S360" s="86"/>
      <c r="T360" s="86"/>
      <c r="U360" s="86"/>
      <c r="V360" s="86"/>
      <c r="W360" s="86"/>
      <c r="X360" s="86"/>
      <c r="Y360" s="86"/>
    </row>
    <row r="361" spans="1:25" ht="12.75" customHeight="1" x14ac:dyDescent="0.2">
      <c r="A361" s="62"/>
      <c r="B361" s="62"/>
      <c r="C361" s="62"/>
      <c r="D361" s="189"/>
      <c r="E361" s="189"/>
      <c r="F361" s="62"/>
      <c r="G361" s="62"/>
      <c r="H361" s="62"/>
      <c r="I361" s="63"/>
      <c r="J361" s="190"/>
      <c r="K361" s="90"/>
      <c r="L361" s="86"/>
      <c r="M361" s="86"/>
      <c r="N361" s="86"/>
      <c r="O361" s="86"/>
      <c r="P361" s="86"/>
      <c r="Q361" s="86"/>
      <c r="R361" s="86"/>
      <c r="S361" s="86"/>
      <c r="T361" s="86"/>
      <c r="U361" s="86"/>
      <c r="V361" s="86"/>
      <c r="W361" s="86"/>
      <c r="X361" s="86"/>
      <c r="Y361" s="86"/>
    </row>
    <row r="362" spans="1:25" ht="12.75" customHeight="1" x14ac:dyDescent="0.2">
      <c r="A362" s="62"/>
      <c r="B362" s="62"/>
      <c r="C362" s="62"/>
      <c r="D362" s="189"/>
      <c r="E362" s="189"/>
      <c r="F362" s="62"/>
      <c r="G362" s="62"/>
      <c r="H362" s="62"/>
      <c r="I362" s="63"/>
      <c r="J362" s="190"/>
      <c r="K362" s="90"/>
      <c r="L362" s="86"/>
      <c r="M362" s="86"/>
      <c r="N362" s="86"/>
      <c r="O362" s="86"/>
      <c r="P362" s="86"/>
      <c r="Q362" s="86"/>
      <c r="R362" s="86"/>
      <c r="S362" s="86"/>
      <c r="T362" s="86"/>
      <c r="U362" s="86"/>
      <c r="V362" s="86"/>
      <c r="W362" s="86"/>
      <c r="X362" s="86"/>
      <c r="Y362" s="86"/>
    </row>
    <row r="363" spans="1:25" ht="12.75" customHeight="1" x14ac:dyDescent="0.2">
      <c r="A363" s="62"/>
      <c r="B363" s="62"/>
      <c r="C363" s="62"/>
      <c r="D363" s="189"/>
      <c r="E363" s="189"/>
      <c r="F363" s="62"/>
      <c r="G363" s="62"/>
      <c r="H363" s="62"/>
      <c r="I363" s="63"/>
      <c r="J363" s="190"/>
      <c r="K363" s="90"/>
      <c r="L363" s="86"/>
      <c r="M363" s="86"/>
      <c r="N363" s="86"/>
      <c r="O363" s="86"/>
      <c r="P363" s="86"/>
      <c r="Q363" s="86"/>
      <c r="R363" s="86"/>
      <c r="S363" s="86"/>
      <c r="T363" s="86"/>
      <c r="U363" s="86"/>
      <c r="V363" s="86"/>
      <c r="W363" s="86"/>
      <c r="X363" s="86"/>
      <c r="Y363" s="86"/>
    </row>
    <row r="364" spans="1:25" ht="12.75" customHeight="1" x14ac:dyDescent="0.2">
      <c r="A364" s="62"/>
      <c r="B364" s="62"/>
      <c r="C364" s="62"/>
      <c r="D364" s="189"/>
      <c r="E364" s="189"/>
      <c r="F364" s="62"/>
      <c r="G364" s="62"/>
      <c r="H364" s="62"/>
      <c r="I364" s="63"/>
      <c r="J364" s="190"/>
      <c r="K364" s="90"/>
      <c r="L364" s="86"/>
      <c r="M364" s="86"/>
      <c r="N364" s="86"/>
      <c r="O364" s="86"/>
      <c r="P364" s="86"/>
      <c r="Q364" s="86"/>
      <c r="R364" s="86"/>
      <c r="S364" s="86"/>
      <c r="T364" s="86"/>
      <c r="U364" s="86"/>
      <c r="V364" s="86"/>
      <c r="W364" s="86"/>
      <c r="X364" s="86"/>
      <c r="Y364" s="86"/>
    </row>
    <row r="365" spans="1:25" ht="12.75" customHeight="1" x14ac:dyDescent="0.2">
      <c r="A365" s="62"/>
      <c r="B365" s="62"/>
      <c r="C365" s="62"/>
      <c r="D365" s="189"/>
      <c r="E365" s="189"/>
      <c r="F365" s="62"/>
      <c r="G365" s="62"/>
      <c r="H365" s="62"/>
      <c r="I365" s="63"/>
      <c r="J365" s="190"/>
      <c r="K365" s="90"/>
      <c r="L365" s="86"/>
      <c r="M365" s="86"/>
      <c r="N365" s="86"/>
      <c r="O365" s="86"/>
      <c r="P365" s="86"/>
      <c r="Q365" s="86"/>
      <c r="R365" s="86"/>
      <c r="S365" s="86"/>
      <c r="T365" s="86"/>
      <c r="U365" s="86"/>
      <c r="V365" s="86"/>
      <c r="W365" s="86"/>
      <c r="X365" s="86"/>
      <c r="Y365" s="86"/>
    </row>
    <row r="366" spans="1:25" ht="12.75" customHeight="1" x14ac:dyDescent="0.2">
      <c r="A366" s="62"/>
      <c r="B366" s="62"/>
      <c r="C366" s="62"/>
      <c r="D366" s="189"/>
      <c r="E366" s="189"/>
      <c r="F366" s="62"/>
      <c r="G366" s="62"/>
      <c r="H366" s="62"/>
      <c r="I366" s="63"/>
      <c r="J366" s="190"/>
      <c r="K366" s="90"/>
      <c r="L366" s="86"/>
      <c r="M366" s="86"/>
      <c r="N366" s="86"/>
      <c r="O366" s="86"/>
      <c r="P366" s="86"/>
      <c r="Q366" s="86"/>
      <c r="R366" s="86"/>
      <c r="S366" s="86"/>
      <c r="T366" s="86"/>
      <c r="U366" s="86"/>
      <c r="V366" s="86"/>
      <c r="W366" s="86"/>
      <c r="X366" s="86"/>
      <c r="Y366" s="86"/>
    </row>
    <row r="367" spans="1:25" ht="12.75" customHeight="1" x14ac:dyDescent="0.2">
      <c r="A367" s="62"/>
      <c r="B367" s="62"/>
      <c r="C367" s="62"/>
      <c r="D367" s="189"/>
      <c r="E367" s="189"/>
      <c r="F367" s="62"/>
      <c r="G367" s="62"/>
      <c r="H367" s="62"/>
      <c r="I367" s="63"/>
      <c r="J367" s="190"/>
      <c r="K367" s="90"/>
      <c r="L367" s="86"/>
      <c r="M367" s="86"/>
      <c r="N367" s="86"/>
      <c r="O367" s="86"/>
      <c r="P367" s="86"/>
      <c r="Q367" s="86"/>
      <c r="R367" s="86"/>
      <c r="S367" s="86"/>
      <c r="T367" s="86"/>
      <c r="U367" s="86"/>
      <c r="V367" s="86"/>
      <c r="W367" s="86"/>
      <c r="X367" s="86"/>
      <c r="Y367" s="86"/>
    </row>
    <row r="368" spans="1:25" ht="12.75" customHeight="1" x14ac:dyDescent="0.2">
      <c r="A368" s="62"/>
      <c r="B368" s="62"/>
      <c r="C368" s="62"/>
      <c r="D368" s="189"/>
      <c r="E368" s="189"/>
      <c r="F368" s="62"/>
      <c r="G368" s="62"/>
      <c r="H368" s="62"/>
      <c r="I368" s="63"/>
      <c r="J368" s="190"/>
      <c r="K368" s="90"/>
      <c r="L368" s="86"/>
      <c r="M368" s="86"/>
      <c r="N368" s="86"/>
      <c r="O368" s="86"/>
      <c r="P368" s="86"/>
      <c r="Q368" s="86"/>
      <c r="R368" s="86"/>
      <c r="S368" s="86"/>
      <c r="T368" s="86"/>
      <c r="U368" s="86"/>
      <c r="V368" s="86"/>
      <c r="W368" s="86"/>
      <c r="X368" s="86"/>
      <c r="Y368" s="86"/>
    </row>
    <row r="369" spans="1:25" ht="12.75" customHeight="1" x14ac:dyDescent="0.2">
      <c r="A369" s="62"/>
      <c r="B369" s="62"/>
      <c r="C369" s="62"/>
      <c r="D369" s="189"/>
      <c r="E369" s="189"/>
      <c r="F369" s="62"/>
      <c r="G369" s="62"/>
      <c r="H369" s="62"/>
      <c r="I369" s="63"/>
      <c r="J369" s="190"/>
      <c r="K369" s="90"/>
      <c r="L369" s="86"/>
      <c r="M369" s="86"/>
      <c r="N369" s="86"/>
      <c r="O369" s="86"/>
      <c r="P369" s="86"/>
      <c r="Q369" s="86"/>
      <c r="R369" s="86"/>
      <c r="S369" s="86"/>
      <c r="T369" s="86"/>
      <c r="U369" s="86"/>
      <c r="V369" s="86"/>
      <c r="W369" s="86"/>
      <c r="X369" s="86"/>
      <c r="Y369" s="86"/>
    </row>
    <row r="370" spans="1:25" ht="12.75" customHeight="1" x14ac:dyDescent="0.2">
      <c r="A370" s="62"/>
      <c r="B370" s="62"/>
      <c r="C370" s="62"/>
      <c r="D370" s="189"/>
      <c r="E370" s="189"/>
      <c r="F370" s="62"/>
      <c r="G370" s="62"/>
      <c r="H370" s="62"/>
      <c r="I370" s="63"/>
      <c r="J370" s="190"/>
      <c r="K370" s="90"/>
      <c r="L370" s="86"/>
      <c r="M370" s="86"/>
      <c r="N370" s="86"/>
      <c r="O370" s="86"/>
      <c r="P370" s="86"/>
      <c r="Q370" s="86"/>
      <c r="R370" s="86"/>
      <c r="S370" s="86"/>
      <c r="T370" s="86"/>
      <c r="U370" s="86"/>
      <c r="V370" s="86"/>
      <c r="W370" s="86"/>
      <c r="X370" s="86"/>
      <c r="Y370" s="86"/>
    </row>
    <row r="371" spans="1:25" ht="12.75" customHeight="1" x14ac:dyDescent="0.2">
      <c r="A371" s="62"/>
      <c r="B371" s="62"/>
      <c r="C371" s="62"/>
      <c r="D371" s="189"/>
      <c r="E371" s="189"/>
      <c r="F371" s="62"/>
      <c r="G371" s="62"/>
      <c r="H371" s="62"/>
      <c r="I371" s="63"/>
      <c r="J371" s="190"/>
      <c r="K371" s="90"/>
      <c r="L371" s="86"/>
      <c r="M371" s="86"/>
      <c r="N371" s="86"/>
      <c r="O371" s="86"/>
      <c r="P371" s="86"/>
      <c r="Q371" s="86"/>
      <c r="R371" s="86"/>
      <c r="S371" s="86"/>
      <c r="T371" s="86"/>
      <c r="U371" s="86"/>
      <c r="V371" s="86"/>
      <c r="W371" s="86"/>
      <c r="X371" s="86"/>
      <c r="Y371" s="86"/>
    </row>
    <row r="372" spans="1:25" ht="12.75" customHeight="1" x14ac:dyDescent="0.2">
      <c r="A372" s="62"/>
      <c r="B372" s="62"/>
      <c r="C372" s="62"/>
      <c r="D372" s="189"/>
      <c r="E372" s="189"/>
      <c r="F372" s="62"/>
      <c r="G372" s="62"/>
      <c r="H372" s="62"/>
      <c r="I372" s="63"/>
      <c r="J372" s="190"/>
      <c r="K372" s="90"/>
      <c r="L372" s="86"/>
      <c r="M372" s="86"/>
      <c r="N372" s="86"/>
      <c r="O372" s="86"/>
      <c r="P372" s="86"/>
      <c r="Q372" s="86"/>
      <c r="R372" s="86"/>
      <c r="S372" s="86"/>
      <c r="T372" s="86"/>
      <c r="U372" s="86"/>
      <c r="V372" s="86"/>
      <c r="W372" s="86"/>
      <c r="X372" s="86"/>
      <c r="Y372" s="86"/>
    </row>
    <row r="373" spans="1:25" ht="12.75" customHeight="1" x14ac:dyDescent="0.2">
      <c r="A373" s="62"/>
      <c r="B373" s="62"/>
      <c r="C373" s="62"/>
      <c r="D373" s="189"/>
      <c r="E373" s="189"/>
      <c r="F373" s="62"/>
      <c r="G373" s="62"/>
      <c r="H373" s="62"/>
      <c r="I373" s="63"/>
      <c r="J373" s="190"/>
      <c r="K373" s="90"/>
      <c r="L373" s="86"/>
      <c r="M373" s="86"/>
      <c r="N373" s="86"/>
      <c r="O373" s="86"/>
      <c r="P373" s="86"/>
      <c r="Q373" s="86"/>
      <c r="R373" s="86"/>
      <c r="S373" s="86"/>
      <c r="T373" s="86"/>
      <c r="U373" s="86"/>
      <c r="V373" s="86"/>
      <c r="W373" s="86"/>
      <c r="X373" s="86"/>
      <c r="Y373" s="86"/>
    </row>
    <row r="374" spans="1:25" ht="12.75" customHeight="1" x14ac:dyDescent="0.2">
      <c r="A374" s="62"/>
      <c r="B374" s="62"/>
      <c r="C374" s="62"/>
      <c r="D374" s="189"/>
      <c r="E374" s="189"/>
      <c r="F374" s="62"/>
      <c r="G374" s="62"/>
      <c r="H374" s="62"/>
      <c r="I374" s="63"/>
      <c r="J374" s="190"/>
      <c r="K374" s="90"/>
      <c r="L374" s="86"/>
      <c r="M374" s="86"/>
      <c r="N374" s="86"/>
      <c r="O374" s="86"/>
      <c r="P374" s="86"/>
      <c r="Q374" s="86"/>
      <c r="R374" s="86"/>
      <c r="S374" s="86"/>
      <c r="T374" s="86"/>
      <c r="U374" s="86"/>
      <c r="V374" s="86"/>
      <c r="W374" s="86"/>
      <c r="X374" s="86"/>
      <c r="Y374" s="86"/>
    </row>
    <row r="375" spans="1:25" ht="12.75" customHeight="1" x14ac:dyDescent="0.2">
      <c r="A375" s="62"/>
      <c r="B375" s="62"/>
      <c r="C375" s="62"/>
      <c r="D375" s="189"/>
      <c r="E375" s="189"/>
      <c r="F375" s="62"/>
      <c r="G375" s="62"/>
      <c r="H375" s="62"/>
      <c r="I375" s="63"/>
      <c r="J375" s="190"/>
      <c r="K375" s="90"/>
      <c r="L375" s="86"/>
      <c r="M375" s="86"/>
      <c r="N375" s="86"/>
      <c r="O375" s="86"/>
      <c r="P375" s="86"/>
      <c r="Q375" s="86"/>
      <c r="R375" s="86"/>
      <c r="S375" s="86"/>
      <c r="T375" s="86"/>
      <c r="U375" s="86"/>
      <c r="V375" s="86"/>
      <c r="W375" s="86"/>
      <c r="X375" s="86"/>
      <c r="Y375" s="86"/>
    </row>
    <row r="376" spans="1:25" ht="12.75" customHeight="1" x14ac:dyDescent="0.2">
      <c r="A376" s="62"/>
      <c r="B376" s="62"/>
      <c r="C376" s="62"/>
      <c r="D376" s="189"/>
      <c r="E376" s="189"/>
      <c r="F376" s="62"/>
      <c r="G376" s="62"/>
      <c r="H376" s="62"/>
      <c r="I376" s="63"/>
      <c r="J376" s="190"/>
      <c r="K376" s="90"/>
      <c r="L376" s="86"/>
      <c r="M376" s="86"/>
      <c r="N376" s="86"/>
      <c r="O376" s="86"/>
      <c r="P376" s="86"/>
      <c r="Q376" s="86"/>
      <c r="R376" s="86"/>
      <c r="S376" s="86"/>
      <c r="T376" s="86"/>
      <c r="U376" s="86"/>
      <c r="V376" s="86"/>
      <c r="W376" s="86"/>
      <c r="X376" s="86"/>
      <c r="Y376" s="86"/>
    </row>
    <row r="377" spans="1:25" ht="12.75" customHeight="1" x14ac:dyDescent="0.2">
      <c r="A377" s="62"/>
      <c r="B377" s="62"/>
      <c r="C377" s="62"/>
      <c r="D377" s="189"/>
      <c r="E377" s="189"/>
      <c r="F377" s="62"/>
      <c r="G377" s="62"/>
      <c r="H377" s="62"/>
      <c r="I377" s="63"/>
      <c r="J377" s="190"/>
      <c r="K377" s="90"/>
      <c r="L377" s="86"/>
      <c r="M377" s="86"/>
      <c r="N377" s="86"/>
      <c r="O377" s="86"/>
      <c r="P377" s="86"/>
      <c r="Q377" s="86"/>
      <c r="R377" s="86"/>
      <c r="S377" s="86"/>
      <c r="T377" s="86"/>
      <c r="U377" s="86"/>
      <c r="V377" s="86"/>
      <c r="W377" s="86"/>
      <c r="X377" s="86"/>
      <c r="Y377" s="86"/>
    </row>
    <row r="378" spans="1:25" ht="12.75" customHeight="1" x14ac:dyDescent="0.2">
      <c r="A378" s="62"/>
      <c r="B378" s="62"/>
      <c r="C378" s="62"/>
      <c r="D378" s="189"/>
      <c r="E378" s="189"/>
      <c r="F378" s="62"/>
      <c r="G378" s="62"/>
      <c r="H378" s="62"/>
      <c r="I378" s="63"/>
      <c r="J378" s="190"/>
      <c r="K378" s="90"/>
      <c r="L378" s="86"/>
      <c r="M378" s="86"/>
      <c r="N378" s="86"/>
      <c r="O378" s="86"/>
      <c r="P378" s="86"/>
      <c r="Q378" s="86"/>
      <c r="R378" s="86"/>
      <c r="S378" s="86"/>
      <c r="T378" s="86"/>
      <c r="U378" s="86"/>
      <c r="V378" s="86"/>
      <c r="W378" s="86"/>
      <c r="X378" s="86"/>
      <c r="Y378" s="86"/>
    </row>
    <row r="379" spans="1:25" ht="12.75" customHeight="1" x14ac:dyDescent="0.2">
      <c r="A379" s="62"/>
      <c r="B379" s="62"/>
      <c r="C379" s="62"/>
      <c r="D379" s="189"/>
      <c r="E379" s="189"/>
      <c r="F379" s="62"/>
      <c r="G379" s="62"/>
      <c r="H379" s="62"/>
      <c r="I379" s="63"/>
      <c r="J379" s="190"/>
      <c r="K379" s="90"/>
      <c r="L379" s="86"/>
      <c r="M379" s="86"/>
      <c r="N379" s="86"/>
      <c r="O379" s="86"/>
      <c r="P379" s="86"/>
      <c r="Q379" s="86"/>
      <c r="R379" s="86"/>
      <c r="S379" s="86"/>
      <c r="T379" s="86"/>
      <c r="U379" s="86"/>
      <c r="V379" s="86"/>
      <c r="W379" s="86"/>
      <c r="X379" s="86"/>
      <c r="Y379" s="86"/>
    </row>
    <row r="380" spans="1:25" ht="12.75" customHeight="1" x14ac:dyDescent="0.2">
      <c r="A380" s="62"/>
      <c r="B380" s="62"/>
      <c r="C380" s="62"/>
      <c r="D380" s="189"/>
      <c r="E380" s="189"/>
      <c r="F380" s="62"/>
      <c r="G380" s="62"/>
      <c r="H380" s="62"/>
      <c r="I380" s="63"/>
      <c r="J380" s="190"/>
      <c r="K380" s="90"/>
      <c r="L380" s="86"/>
      <c r="M380" s="86"/>
      <c r="N380" s="86"/>
      <c r="O380" s="86"/>
      <c r="P380" s="86"/>
      <c r="Q380" s="86"/>
      <c r="R380" s="86"/>
      <c r="S380" s="86"/>
      <c r="T380" s="86"/>
      <c r="U380" s="86"/>
      <c r="V380" s="86"/>
      <c r="W380" s="86"/>
      <c r="X380" s="86"/>
      <c r="Y380" s="86"/>
    </row>
    <row r="381" spans="1:25" ht="12.75" customHeight="1" x14ac:dyDescent="0.2">
      <c r="A381" s="62"/>
      <c r="B381" s="62"/>
      <c r="C381" s="62"/>
      <c r="D381" s="189"/>
      <c r="E381" s="189"/>
      <c r="F381" s="62"/>
      <c r="G381" s="62"/>
      <c r="H381" s="62"/>
      <c r="I381" s="63"/>
      <c r="J381" s="190"/>
      <c r="K381" s="90"/>
      <c r="L381" s="86"/>
      <c r="M381" s="86"/>
      <c r="N381" s="86"/>
      <c r="O381" s="86"/>
      <c r="P381" s="86"/>
      <c r="Q381" s="86"/>
      <c r="R381" s="86"/>
      <c r="S381" s="86"/>
      <c r="T381" s="86"/>
      <c r="U381" s="86"/>
      <c r="V381" s="86"/>
      <c r="W381" s="86"/>
      <c r="X381" s="86"/>
      <c r="Y381" s="86"/>
    </row>
    <row r="382" spans="1:25" ht="12.75" customHeight="1" x14ac:dyDescent="0.2">
      <c r="A382" s="62"/>
      <c r="B382" s="62"/>
      <c r="C382" s="62"/>
      <c r="D382" s="189"/>
      <c r="E382" s="189"/>
      <c r="F382" s="62"/>
      <c r="G382" s="62"/>
      <c r="H382" s="62"/>
      <c r="I382" s="63"/>
      <c r="J382" s="190"/>
      <c r="K382" s="90"/>
      <c r="L382" s="86"/>
      <c r="M382" s="86"/>
      <c r="N382" s="86"/>
      <c r="O382" s="86"/>
      <c r="P382" s="86"/>
      <c r="Q382" s="86"/>
      <c r="R382" s="86"/>
      <c r="S382" s="86"/>
      <c r="T382" s="86"/>
      <c r="U382" s="86"/>
      <c r="V382" s="86"/>
      <c r="W382" s="86"/>
      <c r="X382" s="86"/>
      <c r="Y382" s="86"/>
    </row>
    <row r="383" spans="1:25" ht="12.75" customHeight="1" x14ac:dyDescent="0.2">
      <c r="A383" s="62"/>
      <c r="B383" s="62"/>
      <c r="C383" s="62"/>
      <c r="D383" s="189"/>
      <c r="E383" s="189"/>
      <c r="F383" s="62"/>
      <c r="G383" s="62"/>
      <c r="H383" s="62"/>
      <c r="I383" s="63"/>
      <c r="J383" s="190"/>
      <c r="K383" s="90"/>
      <c r="L383" s="86"/>
      <c r="M383" s="86"/>
      <c r="N383" s="86"/>
      <c r="O383" s="86"/>
      <c r="P383" s="86"/>
      <c r="Q383" s="86"/>
      <c r="R383" s="86"/>
      <c r="S383" s="86"/>
      <c r="T383" s="86"/>
      <c r="U383" s="86"/>
      <c r="V383" s="86"/>
      <c r="W383" s="86"/>
      <c r="X383" s="86"/>
      <c r="Y383" s="86"/>
    </row>
    <row r="384" spans="1:25" ht="12.75" customHeight="1" x14ac:dyDescent="0.2">
      <c r="A384" s="62"/>
      <c r="B384" s="62"/>
      <c r="C384" s="62"/>
      <c r="D384" s="189"/>
      <c r="E384" s="189"/>
      <c r="F384" s="62"/>
      <c r="G384" s="62"/>
      <c r="H384" s="62"/>
      <c r="I384" s="63"/>
      <c r="J384" s="190"/>
      <c r="K384" s="90"/>
      <c r="L384" s="86"/>
      <c r="M384" s="86"/>
      <c r="N384" s="86"/>
      <c r="O384" s="86"/>
      <c r="P384" s="86"/>
      <c r="Q384" s="86"/>
      <c r="R384" s="86"/>
      <c r="S384" s="86"/>
      <c r="T384" s="86"/>
      <c r="U384" s="86"/>
      <c r="V384" s="86"/>
      <c r="W384" s="86"/>
      <c r="X384" s="86"/>
      <c r="Y384" s="86"/>
    </row>
    <row r="385" spans="1:25" ht="12.75" customHeight="1" x14ac:dyDescent="0.2">
      <c r="A385" s="62"/>
      <c r="B385" s="62"/>
      <c r="C385" s="62"/>
      <c r="D385" s="189"/>
      <c r="E385" s="189"/>
      <c r="F385" s="62"/>
      <c r="G385" s="62"/>
      <c r="H385" s="62"/>
      <c r="I385" s="63"/>
      <c r="J385" s="190"/>
      <c r="K385" s="90"/>
      <c r="L385" s="86"/>
      <c r="M385" s="86"/>
      <c r="N385" s="86"/>
      <c r="O385" s="86"/>
      <c r="P385" s="86"/>
      <c r="Q385" s="86"/>
      <c r="R385" s="86"/>
      <c r="S385" s="86"/>
      <c r="T385" s="86"/>
      <c r="U385" s="86"/>
      <c r="V385" s="86"/>
      <c r="W385" s="86"/>
      <c r="X385" s="86"/>
      <c r="Y385" s="86"/>
    </row>
    <row r="386" spans="1:25" ht="12.75" customHeight="1" x14ac:dyDescent="0.2">
      <c r="A386" s="62"/>
      <c r="B386" s="62"/>
      <c r="C386" s="62"/>
      <c r="D386" s="189"/>
      <c r="E386" s="189"/>
      <c r="F386" s="62"/>
      <c r="G386" s="62"/>
      <c r="H386" s="62"/>
      <c r="I386" s="63"/>
      <c r="J386" s="190"/>
      <c r="K386" s="90"/>
      <c r="L386" s="86"/>
      <c r="M386" s="86"/>
      <c r="N386" s="86"/>
      <c r="O386" s="86"/>
      <c r="P386" s="86"/>
      <c r="Q386" s="86"/>
      <c r="R386" s="86"/>
      <c r="S386" s="86"/>
      <c r="T386" s="86"/>
      <c r="U386" s="86"/>
      <c r="V386" s="86"/>
      <c r="W386" s="86"/>
      <c r="X386" s="86"/>
      <c r="Y386" s="86"/>
    </row>
    <row r="387" spans="1:25" ht="12.75" customHeight="1" x14ac:dyDescent="0.2">
      <c r="A387" s="62"/>
      <c r="B387" s="62"/>
      <c r="C387" s="62"/>
      <c r="D387" s="189"/>
      <c r="E387" s="189"/>
      <c r="F387" s="62"/>
      <c r="G387" s="62"/>
      <c r="H387" s="62"/>
      <c r="I387" s="63"/>
      <c r="J387" s="190"/>
      <c r="K387" s="90"/>
      <c r="L387" s="86"/>
      <c r="M387" s="86"/>
      <c r="N387" s="86"/>
      <c r="O387" s="86"/>
      <c r="P387" s="86"/>
      <c r="Q387" s="86"/>
      <c r="R387" s="86"/>
      <c r="S387" s="86"/>
      <c r="T387" s="86"/>
      <c r="U387" s="86"/>
      <c r="V387" s="86"/>
      <c r="W387" s="86"/>
      <c r="X387" s="86"/>
      <c r="Y387" s="86"/>
    </row>
    <row r="388" spans="1:25" ht="12.75" customHeight="1" x14ac:dyDescent="0.2">
      <c r="A388" s="62"/>
      <c r="B388" s="62"/>
      <c r="C388" s="62"/>
      <c r="D388" s="189"/>
      <c r="E388" s="189"/>
      <c r="F388" s="62"/>
      <c r="G388" s="62"/>
      <c r="H388" s="62"/>
      <c r="I388" s="63"/>
      <c r="J388" s="190"/>
      <c r="K388" s="90"/>
      <c r="L388" s="86"/>
      <c r="M388" s="86"/>
      <c r="N388" s="86"/>
      <c r="O388" s="86"/>
      <c r="P388" s="86"/>
      <c r="Q388" s="86"/>
      <c r="R388" s="86"/>
      <c r="S388" s="86"/>
      <c r="T388" s="86"/>
      <c r="U388" s="86"/>
      <c r="V388" s="86"/>
      <c r="W388" s="86"/>
      <c r="X388" s="86"/>
      <c r="Y388" s="86"/>
    </row>
    <row r="389" spans="1:25" ht="12.75" customHeight="1" x14ac:dyDescent="0.2">
      <c r="A389" s="62"/>
      <c r="B389" s="62"/>
      <c r="C389" s="62"/>
      <c r="D389" s="189"/>
      <c r="E389" s="189"/>
      <c r="F389" s="62"/>
      <c r="G389" s="62"/>
      <c r="H389" s="62"/>
      <c r="I389" s="63"/>
      <c r="J389" s="190"/>
      <c r="K389" s="90"/>
      <c r="L389" s="86"/>
      <c r="M389" s="86"/>
      <c r="N389" s="86"/>
      <c r="O389" s="86"/>
      <c r="P389" s="86"/>
      <c r="Q389" s="86"/>
      <c r="R389" s="86"/>
      <c r="S389" s="86"/>
      <c r="T389" s="86"/>
      <c r="U389" s="86"/>
      <c r="V389" s="86"/>
      <c r="W389" s="86"/>
      <c r="X389" s="86"/>
      <c r="Y389" s="86"/>
    </row>
    <row r="390" spans="1:25" ht="12.75" customHeight="1" x14ac:dyDescent="0.2">
      <c r="A390" s="62"/>
      <c r="B390" s="62"/>
      <c r="C390" s="62"/>
      <c r="D390" s="189"/>
      <c r="E390" s="189"/>
      <c r="F390" s="62"/>
      <c r="G390" s="62"/>
      <c r="H390" s="62"/>
      <c r="I390" s="63"/>
      <c r="J390" s="190"/>
      <c r="K390" s="90"/>
      <c r="L390" s="86"/>
      <c r="M390" s="86"/>
      <c r="N390" s="86"/>
      <c r="O390" s="86"/>
      <c r="P390" s="86"/>
      <c r="Q390" s="86"/>
      <c r="R390" s="86"/>
      <c r="S390" s="86"/>
      <c r="T390" s="86"/>
      <c r="U390" s="86"/>
      <c r="V390" s="86"/>
      <c r="W390" s="86"/>
      <c r="X390" s="86"/>
      <c r="Y390" s="86"/>
    </row>
    <row r="391" spans="1:25" ht="12.75" customHeight="1" x14ac:dyDescent="0.2">
      <c r="A391" s="62"/>
      <c r="B391" s="62"/>
      <c r="C391" s="62"/>
      <c r="D391" s="189"/>
      <c r="E391" s="189"/>
      <c r="F391" s="62"/>
      <c r="G391" s="62"/>
      <c r="H391" s="62"/>
      <c r="I391" s="63"/>
      <c r="J391" s="190"/>
      <c r="K391" s="90"/>
      <c r="L391" s="86"/>
      <c r="M391" s="86"/>
      <c r="N391" s="86"/>
      <c r="O391" s="86"/>
      <c r="P391" s="86"/>
      <c r="Q391" s="86"/>
      <c r="R391" s="86"/>
      <c r="S391" s="86"/>
      <c r="T391" s="86"/>
      <c r="U391" s="86"/>
      <c r="V391" s="86"/>
      <c r="W391" s="86"/>
      <c r="X391" s="86"/>
      <c r="Y391" s="86"/>
    </row>
    <row r="392" spans="1:25" ht="12.75" customHeight="1" x14ac:dyDescent="0.2">
      <c r="A392" s="62"/>
      <c r="B392" s="62"/>
      <c r="C392" s="62"/>
      <c r="D392" s="189"/>
      <c r="E392" s="189"/>
      <c r="F392" s="62"/>
      <c r="G392" s="62"/>
      <c r="H392" s="62"/>
      <c r="I392" s="63"/>
      <c r="J392" s="190"/>
      <c r="K392" s="90"/>
      <c r="L392" s="86"/>
      <c r="M392" s="86"/>
      <c r="N392" s="86"/>
      <c r="O392" s="86"/>
      <c r="P392" s="86"/>
      <c r="Q392" s="86"/>
      <c r="R392" s="86"/>
      <c r="S392" s="86"/>
      <c r="T392" s="86"/>
      <c r="U392" s="86"/>
      <c r="V392" s="86"/>
      <c r="W392" s="86"/>
      <c r="X392" s="86"/>
      <c r="Y392" s="86"/>
    </row>
    <row r="393" spans="1:25" ht="12.75" customHeight="1" x14ac:dyDescent="0.2">
      <c r="A393" s="62"/>
      <c r="B393" s="62"/>
      <c r="C393" s="62"/>
      <c r="D393" s="189"/>
      <c r="E393" s="189"/>
      <c r="F393" s="62"/>
      <c r="G393" s="62"/>
      <c r="H393" s="62"/>
      <c r="I393" s="63"/>
      <c r="J393" s="190"/>
      <c r="K393" s="90"/>
      <c r="L393" s="86"/>
      <c r="M393" s="86"/>
      <c r="N393" s="86"/>
      <c r="O393" s="86"/>
      <c r="P393" s="86"/>
      <c r="Q393" s="86"/>
      <c r="R393" s="86"/>
      <c r="S393" s="86"/>
      <c r="T393" s="86"/>
      <c r="U393" s="86"/>
      <c r="V393" s="86"/>
      <c r="W393" s="86"/>
      <c r="X393" s="86"/>
      <c r="Y393" s="86"/>
    </row>
    <row r="394" spans="1:25" ht="12.75" customHeight="1" x14ac:dyDescent="0.2">
      <c r="A394" s="62"/>
      <c r="B394" s="62"/>
      <c r="C394" s="62"/>
      <c r="D394" s="189"/>
      <c r="E394" s="189"/>
      <c r="F394" s="62"/>
      <c r="G394" s="62"/>
      <c r="H394" s="62"/>
      <c r="I394" s="63"/>
      <c r="J394" s="190"/>
      <c r="K394" s="90"/>
      <c r="L394" s="86"/>
      <c r="M394" s="86"/>
      <c r="N394" s="86"/>
      <c r="O394" s="86"/>
      <c r="P394" s="86"/>
      <c r="Q394" s="86"/>
      <c r="R394" s="86"/>
      <c r="S394" s="86"/>
      <c r="T394" s="86"/>
      <c r="U394" s="86"/>
      <c r="V394" s="86"/>
      <c r="W394" s="86"/>
      <c r="X394" s="86"/>
      <c r="Y394" s="86"/>
    </row>
    <row r="395" spans="1:25" ht="12.75" customHeight="1" x14ac:dyDescent="0.2">
      <c r="A395" s="62"/>
      <c r="B395" s="62"/>
      <c r="C395" s="62"/>
      <c r="D395" s="189"/>
      <c r="E395" s="189"/>
      <c r="F395" s="62"/>
      <c r="G395" s="62"/>
      <c r="H395" s="62"/>
      <c r="I395" s="63"/>
      <c r="J395" s="190"/>
      <c r="K395" s="90"/>
      <c r="L395" s="86"/>
      <c r="M395" s="86"/>
      <c r="N395" s="86"/>
      <c r="O395" s="86"/>
      <c r="P395" s="86"/>
      <c r="Q395" s="86"/>
      <c r="R395" s="86"/>
      <c r="S395" s="86"/>
      <c r="T395" s="86"/>
      <c r="U395" s="86"/>
      <c r="V395" s="86"/>
      <c r="W395" s="86"/>
      <c r="X395" s="86"/>
      <c r="Y395" s="86"/>
    </row>
    <row r="396" spans="1:25" ht="12.75" customHeight="1" x14ac:dyDescent="0.2">
      <c r="A396" s="62"/>
      <c r="B396" s="62"/>
      <c r="C396" s="62"/>
      <c r="D396" s="189"/>
      <c r="E396" s="189"/>
      <c r="F396" s="62"/>
      <c r="G396" s="62"/>
      <c r="H396" s="62"/>
      <c r="I396" s="63"/>
      <c r="J396" s="190"/>
      <c r="K396" s="90"/>
      <c r="L396" s="86"/>
      <c r="M396" s="86"/>
      <c r="N396" s="86"/>
      <c r="O396" s="86"/>
      <c r="P396" s="86"/>
      <c r="Q396" s="86"/>
      <c r="R396" s="86"/>
      <c r="S396" s="86"/>
      <c r="T396" s="86"/>
      <c r="U396" s="86"/>
      <c r="V396" s="86"/>
      <c r="W396" s="86"/>
      <c r="X396" s="86"/>
      <c r="Y396" s="86"/>
    </row>
    <row r="397" spans="1:25" ht="12.75" customHeight="1" x14ac:dyDescent="0.2">
      <c r="A397" s="62"/>
      <c r="B397" s="62"/>
      <c r="C397" s="62"/>
      <c r="D397" s="189"/>
      <c r="E397" s="189"/>
      <c r="F397" s="62"/>
      <c r="G397" s="62"/>
      <c r="H397" s="62"/>
      <c r="I397" s="63"/>
      <c r="J397" s="190"/>
      <c r="K397" s="90"/>
      <c r="L397" s="86"/>
      <c r="M397" s="86"/>
      <c r="N397" s="86"/>
      <c r="O397" s="86"/>
      <c r="P397" s="86"/>
      <c r="Q397" s="86"/>
      <c r="R397" s="86"/>
      <c r="S397" s="86"/>
      <c r="T397" s="86"/>
      <c r="U397" s="86"/>
      <c r="V397" s="86"/>
      <c r="W397" s="86"/>
      <c r="X397" s="86"/>
      <c r="Y397" s="86"/>
    </row>
    <row r="398" spans="1:25" ht="12.75" customHeight="1" x14ac:dyDescent="0.2">
      <c r="A398" s="62"/>
      <c r="B398" s="62"/>
      <c r="C398" s="62"/>
      <c r="D398" s="189"/>
      <c r="E398" s="189"/>
      <c r="F398" s="62"/>
      <c r="G398" s="62"/>
      <c r="H398" s="62"/>
      <c r="I398" s="63"/>
      <c r="J398" s="190"/>
      <c r="K398" s="90"/>
      <c r="L398" s="86"/>
      <c r="M398" s="86"/>
      <c r="N398" s="86"/>
      <c r="O398" s="86"/>
      <c r="P398" s="86"/>
      <c r="Q398" s="86"/>
      <c r="R398" s="86"/>
      <c r="S398" s="86"/>
      <c r="T398" s="86"/>
      <c r="U398" s="86"/>
      <c r="V398" s="86"/>
      <c r="W398" s="86"/>
      <c r="X398" s="86"/>
      <c r="Y398" s="86"/>
    </row>
    <row r="399" spans="1:25" ht="12.75" customHeight="1" x14ac:dyDescent="0.2">
      <c r="A399" s="62"/>
      <c r="B399" s="62"/>
      <c r="C399" s="62"/>
      <c r="D399" s="189"/>
      <c r="E399" s="189"/>
      <c r="F399" s="62"/>
      <c r="G399" s="62"/>
      <c r="H399" s="62"/>
      <c r="I399" s="63"/>
      <c r="J399" s="190"/>
      <c r="K399" s="90"/>
      <c r="L399" s="86"/>
      <c r="M399" s="86"/>
      <c r="N399" s="86"/>
      <c r="O399" s="86"/>
      <c r="P399" s="86"/>
      <c r="Q399" s="86"/>
      <c r="R399" s="86"/>
      <c r="S399" s="86"/>
      <c r="T399" s="86"/>
      <c r="U399" s="86"/>
      <c r="V399" s="86"/>
      <c r="W399" s="86"/>
      <c r="X399" s="86"/>
      <c r="Y399" s="86"/>
    </row>
    <row r="400" spans="1:25" ht="12.75" customHeight="1" x14ac:dyDescent="0.2">
      <c r="A400" s="62"/>
      <c r="B400" s="62"/>
      <c r="C400" s="62"/>
      <c r="D400" s="189"/>
      <c r="E400" s="189"/>
      <c r="F400" s="62"/>
      <c r="G400" s="62"/>
      <c r="H400" s="62"/>
      <c r="I400" s="63"/>
      <c r="J400" s="190"/>
      <c r="K400" s="90"/>
      <c r="L400" s="86"/>
      <c r="M400" s="86"/>
      <c r="N400" s="86"/>
      <c r="O400" s="86"/>
      <c r="P400" s="86"/>
      <c r="Q400" s="86"/>
      <c r="R400" s="86"/>
      <c r="S400" s="86"/>
      <c r="T400" s="86"/>
      <c r="U400" s="86"/>
      <c r="V400" s="86"/>
      <c r="W400" s="86"/>
      <c r="X400" s="86"/>
      <c r="Y400" s="86"/>
    </row>
    <row r="401" spans="1:25" ht="12.75" customHeight="1" x14ac:dyDescent="0.2">
      <c r="A401" s="62"/>
      <c r="B401" s="62"/>
      <c r="C401" s="62"/>
      <c r="D401" s="189"/>
      <c r="E401" s="189"/>
      <c r="F401" s="62"/>
      <c r="G401" s="62"/>
      <c r="H401" s="62"/>
      <c r="I401" s="63"/>
      <c r="J401" s="190"/>
      <c r="K401" s="90"/>
      <c r="L401" s="86"/>
      <c r="M401" s="86"/>
      <c r="N401" s="86"/>
      <c r="O401" s="86"/>
      <c r="P401" s="86"/>
      <c r="Q401" s="86"/>
      <c r="R401" s="86"/>
      <c r="S401" s="86"/>
      <c r="T401" s="86"/>
      <c r="U401" s="86"/>
      <c r="V401" s="86"/>
      <c r="W401" s="86"/>
      <c r="X401" s="86"/>
      <c r="Y401" s="86"/>
    </row>
    <row r="402" spans="1:25" ht="12.75" customHeight="1" x14ac:dyDescent="0.2">
      <c r="A402" s="62"/>
      <c r="B402" s="62"/>
      <c r="C402" s="62"/>
      <c r="D402" s="189"/>
      <c r="E402" s="189"/>
      <c r="F402" s="62"/>
      <c r="G402" s="62"/>
      <c r="H402" s="62"/>
      <c r="I402" s="63"/>
      <c r="J402" s="190"/>
      <c r="K402" s="90"/>
      <c r="L402" s="86"/>
      <c r="M402" s="86"/>
      <c r="N402" s="86"/>
      <c r="O402" s="86"/>
      <c r="P402" s="86"/>
      <c r="Q402" s="86"/>
      <c r="R402" s="86"/>
      <c r="S402" s="86"/>
      <c r="T402" s="86"/>
      <c r="U402" s="86"/>
      <c r="V402" s="86"/>
      <c r="W402" s="86"/>
      <c r="X402" s="86"/>
      <c r="Y402" s="86"/>
    </row>
    <row r="403" spans="1:25" ht="12.75" customHeight="1" x14ac:dyDescent="0.2">
      <c r="A403" s="62"/>
      <c r="B403" s="62"/>
      <c r="C403" s="62"/>
      <c r="D403" s="189"/>
      <c r="E403" s="189"/>
      <c r="F403" s="62"/>
      <c r="G403" s="62"/>
      <c r="H403" s="62"/>
      <c r="I403" s="63"/>
      <c r="J403" s="190"/>
      <c r="K403" s="90"/>
      <c r="L403" s="86"/>
      <c r="M403" s="86"/>
      <c r="N403" s="86"/>
      <c r="O403" s="86"/>
      <c r="P403" s="86"/>
      <c r="Q403" s="86"/>
      <c r="R403" s="86"/>
      <c r="S403" s="86"/>
      <c r="T403" s="86"/>
      <c r="U403" s="86"/>
      <c r="V403" s="86"/>
      <c r="W403" s="86"/>
      <c r="X403" s="86"/>
      <c r="Y403" s="86"/>
    </row>
    <row r="404" spans="1:25" ht="12.75" customHeight="1" x14ac:dyDescent="0.2">
      <c r="A404" s="62"/>
      <c r="B404" s="62"/>
      <c r="C404" s="62"/>
      <c r="D404" s="189"/>
      <c r="E404" s="189"/>
      <c r="F404" s="62"/>
      <c r="G404" s="62"/>
      <c r="H404" s="62"/>
      <c r="I404" s="63"/>
      <c r="J404" s="190"/>
      <c r="K404" s="90"/>
      <c r="L404" s="86"/>
      <c r="M404" s="86"/>
      <c r="N404" s="86"/>
      <c r="O404" s="86"/>
      <c r="P404" s="86"/>
      <c r="Q404" s="86"/>
      <c r="R404" s="86"/>
      <c r="S404" s="86"/>
      <c r="T404" s="86"/>
      <c r="U404" s="86"/>
      <c r="V404" s="86"/>
      <c r="W404" s="86"/>
      <c r="X404" s="86"/>
      <c r="Y404" s="86"/>
    </row>
    <row r="405" spans="1:25" ht="12.75" customHeight="1" x14ac:dyDescent="0.2">
      <c r="A405" s="62"/>
      <c r="B405" s="62"/>
      <c r="C405" s="62"/>
      <c r="D405" s="189"/>
      <c r="E405" s="189"/>
      <c r="F405" s="62"/>
      <c r="G405" s="62"/>
      <c r="H405" s="62"/>
      <c r="I405" s="63"/>
      <c r="J405" s="190"/>
      <c r="K405" s="90"/>
      <c r="L405" s="86"/>
      <c r="M405" s="86"/>
      <c r="N405" s="86"/>
      <c r="O405" s="86"/>
      <c r="P405" s="86"/>
      <c r="Q405" s="86"/>
      <c r="R405" s="86"/>
      <c r="S405" s="86"/>
      <c r="T405" s="86"/>
      <c r="U405" s="86"/>
      <c r="V405" s="86"/>
      <c r="W405" s="86"/>
      <c r="X405" s="86"/>
      <c r="Y405" s="86"/>
    </row>
    <row r="406" spans="1:25" ht="12.75" customHeight="1" x14ac:dyDescent="0.2">
      <c r="A406" s="62"/>
      <c r="B406" s="62"/>
      <c r="C406" s="62"/>
      <c r="D406" s="189"/>
      <c r="E406" s="189"/>
      <c r="F406" s="62"/>
      <c r="G406" s="62"/>
      <c r="H406" s="62"/>
      <c r="I406" s="63"/>
      <c r="J406" s="190"/>
      <c r="K406" s="90"/>
      <c r="L406" s="86"/>
      <c r="M406" s="86"/>
      <c r="N406" s="86"/>
      <c r="O406" s="86"/>
      <c r="P406" s="86"/>
      <c r="Q406" s="86"/>
      <c r="R406" s="86"/>
      <c r="S406" s="86"/>
      <c r="T406" s="86"/>
      <c r="U406" s="86"/>
      <c r="V406" s="86"/>
      <c r="W406" s="86"/>
      <c r="X406" s="86"/>
      <c r="Y406" s="86"/>
    </row>
    <row r="407" spans="1:25" ht="12.75" customHeight="1" x14ac:dyDescent="0.2">
      <c r="A407" s="62"/>
      <c r="B407" s="62"/>
      <c r="C407" s="62"/>
      <c r="D407" s="189"/>
      <c r="E407" s="189"/>
      <c r="F407" s="62"/>
      <c r="G407" s="62"/>
      <c r="H407" s="62"/>
      <c r="I407" s="63"/>
      <c r="J407" s="190"/>
      <c r="K407" s="90"/>
      <c r="L407" s="86"/>
      <c r="M407" s="86"/>
      <c r="N407" s="86"/>
      <c r="O407" s="86"/>
      <c r="P407" s="86"/>
      <c r="Q407" s="86"/>
      <c r="R407" s="86"/>
      <c r="S407" s="86"/>
      <c r="T407" s="86"/>
      <c r="U407" s="86"/>
      <c r="V407" s="86"/>
      <c r="W407" s="86"/>
      <c r="X407" s="86"/>
      <c r="Y407" s="86"/>
    </row>
    <row r="408" spans="1:25" ht="12.75" customHeight="1" x14ac:dyDescent="0.2">
      <c r="A408" s="62"/>
      <c r="B408" s="62"/>
      <c r="C408" s="62"/>
      <c r="D408" s="189"/>
      <c r="E408" s="189"/>
      <c r="F408" s="62"/>
      <c r="G408" s="62"/>
      <c r="H408" s="62"/>
      <c r="I408" s="63"/>
      <c r="J408" s="190"/>
      <c r="K408" s="90"/>
      <c r="L408" s="86"/>
      <c r="M408" s="86"/>
      <c r="N408" s="86"/>
      <c r="O408" s="86"/>
      <c r="P408" s="86"/>
      <c r="Q408" s="86"/>
      <c r="R408" s="86"/>
      <c r="S408" s="86"/>
      <c r="T408" s="86"/>
      <c r="U408" s="86"/>
      <c r="V408" s="86"/>
      <c r="W408" s="86"/>
      <c r="X408" s="86"/>
      <c r="Y408" s="86"/>
    </row>
    <row r="409" spans="1:25" ht="12.75" customHeight="1" x14ac:dyDescent="0.2">
      <c r="A409" s="62"/>
      <c r="B409" s="62"/>
      <c r="C409" s="62"/>
      <c r="D409" s="189"/>
      <c r="E409" s="189"/>
      <c r="F409" s="62"/>
      <c r="G409" s="62"/>
      <c r="H409" s="62"/>
      <c r="I409" s="63"/>
      <c r="J409" s="190"/>
      <c r="K409" s="90"/>
      <c r="L409" s="86"/>
      <c r="M409" s="86"/>
      <c r="N409" s="86"/>
      <c r="O409" s="86"/>
      <c r="P409" s="86"/>
      <c r="Q409" s="86"/>
      <c r="R409" s="86"/>
      <c r="S409" s="86"/>
      <c r="T409" s="86"/>
      <c r="U409" s="86"/>
      <c r="V409" s="86"/>
      <c r="W409" s="86"/>
      <c r="X409" s="86"/>
      <c r="Y409" s="86"/>
    </row>
    <row r="410" spans="1:25" ht="12.75" customHeight="1" x14ac:dyDescent="0.2">
      <c r="A410" s="62"/>
      <c r="B410" s="62"/>
      <c r="C410" s="62"/>
      <c r="D410" s="189"/>
      <c r="E410" s="189"/>
      <c r="F410" s="62"/>
      <c r="G410" s="62"/>
      <c r="H410" s="62"/>
      <c r="I410" s="63"/>
      <c r="J410" s="190"/>
      <c r="K410" s="90"/>
      <c r="L410" s="86"/>
      <c r="M410" s="86"/>
      <c r="N410" s="86"/>
      <c r="O410" s="86"/>
      <c r="P410" s="86"/>
      <c r="Q410" s="86"/>
      <c r="R410" s="86"/>
      <c r="S410" s="86"/>
      <c r="T410" s="86"/>
      <c r="U410" s="86"/>
      <c r="V410" s="86"/>
      <c r="W410" s="86"/>
      <c r="X410" s="86"/>
      <c r="Y410" s="86"/>
    </row>
    <row r="411" spans="1:25" ht="12.75" customHeight="1" x14ac:dyDescent="0.2">
      <c r="A411" s="62"/>
      <c r="B411" s="62"/>
      <c r="C411" s="62"/>
      <c r="D411" s="189"/>
      <c r="E411" s="189"/>
      <c r="F411" s="62"/>
      <c r="G411" s="62"/>
      <c r="H411" s="62"/>
      <c r="I411" s="63"/>
      <c r="J411" s="190"/>
      <c r="K411" s="90"/>
      <c r="L411" s="86"/>
      <c r="M411" s="86"/>
      <c r="N411" s="86"/>
      <c r="O411" s="86"/>
      <c r="P411" s="86"/>
      <c r="Q411" s="86"/>
      <c r="R411" s="86"/>
      <c r="S411" s="86"/>
      <c r="T411" s="86"/>
      <c r="U411" s="86"/>
      <c r="V411" s="86"/>
      <c r="W411" s="86"/>
      <c r="X411" s="86"/>
      <c r="Y411" s="86"/>
    </row>
    <row r="412" spans="1:25" ht="12.75" customHeight="1" x14ac:dyDescent="0.2">
      <c r="A412" s="62"/>
      <c r="B412" s="62"/>
      <c r="C412" s="62"/>
      <c r="D412" s="189"/>
      <c r="E412" s="189"/>
      <c r="F412" s="62"/>
      <c r="G412" s="62"/>
      <c r="H412" s="62"/>
      <c r="I412" s="63"/>
      <c r="J412" s="190"/>
      <c r="K412" s="90"/>
      <c r="L412" s="86"/>
      <c r="M412" s="86"/>
      <c r="N412" s="86"/>
      <c r="O412" s="86"/>
      <c r="P412" s="86"/>
      <c r="Q412" s="86"/>
      <c r="R412" s="86"/>
      <c r="S412" s="86"/>
      <c r="T412" s="86"/>
      <c r="U412" s="86"/>
      <c r="V412" s="86"/>
      <c r="W412" s="86"/>
      <c r="X412" s="86"/>
      <c r="Y412" s="86"/>
    </row>
    <row r="413" spans="1:25" ht="12.75" customHeight="1" x14ac:dyDescent="0.2">
      <c r="A413" s="62"/>
      <c r="B413" s="62"/>
      <c r="C413" s="62"/>
      <c r="D413" s="189"/>
      <c r="E413" s="189"/>
      <c r="F413" s="62"/>
      <c r="G413" s="62"/>
      <c r="H413" s="62"/>
      <c r="I413" s="63"/>
      <c r="J413" s="190"/>
      <c r="K413" s="90"/>
      <c r="L413" s="86"/>
      <c r="M413" s="86"/>
      <c r="N413" s="86"/>
      <c r="O413" s="86"/>
      <c r="P413" s="86"/>
      <c r="Q413" s="86"/>
      <c r="R413" s="86"/>
      <c r="S413" s="86"/>
      <c r="T413" s="86"/>
      <c r="U413" s="86"/>
      <c r="V413" s="86"/>
      <c r="W413" s="86"/>
      <c r="X413" s="86"/>
      <c r="Y413" s="86"/>
    </row>
    <row r="414" spans="1:25" ht="12.75" customHeight="1" x14ac:dyDescent="0.2">
      <c r="A414" s="62"/>
      <c r="B414" s="62"/>
      <c r="C414" s="62"/>
      <c r="D414" s="189"/>
      <c r="E414" s="189"/>
      <c r="F414" s="62"/>
      <c r="G414" s="62"/>
      <c r="H414" s="62"/>
      <c r="I414" s="63"/>
      <c r="J414" s="190"/>
      <c r="K414" s="90"/>
      <c r="L414" s="86"/>
      <c r="M414" s="86"/>
      <c r="N414" s="86"/>
      <c r="O414" s="86"/>
      <c r="P414" s="86"/>
      <c r="Q414" s="86"/>
      <c r="R414" s="86"/>
      <c r="S414" s="86"/>
      <c r="T414" s="86"/>
      <c r="U414" s="86"/>
      <c r="V414" s="86"/>
      <c r="W414" s="86"/>
      <c r="X414" s="86"/>
      <c r="Y414" s="86"/>
    </row>
    <row r="415" spans="1:25" ht="12.75" customHeight="1" x14ac:dyDescent="0.2">
      <c r="A415" s="62"/>
      <c r="B415" s="62"/>
      <c r="C415" s="62"/>
      <c r="D415" s="189"/>
      <c r="E415" s="189"/>
      <c r="F415" s="62"/>
      <c r="G415" s="62"/>
      <c r="H415" s="62"/>
      <c r="I415" s="63"/>
      <c r="J415" s="190"/>
      <c r="K415" s="90"/>
      <c r="L415" s="86"/>
      <c r="M415" s="86"/>
      <c r="N415" s="86"/>
      <c r="O415" s="86"/>
      <c r="P415" s="86"/>
      <c r="Q415" s="86"/>
      <c r="R415" s="86"/>
      <c r="S415" s="86"/>
      <c r="T415" s="86"/>
      <c r="U415" s="86"/>
      <c r="V415" s="86"/>
      <c r="W415" s="86"/>
      <c r="X415" s="86"/>
      <c r="Y415" s="86"/>
    </row>
    <row r="416" spans="1:25" ht="12.75" customHeight="1" x14ac:dyDescent="0.2">
      <c r="A416" s="62"/>
      <c r="B416" s="62"/>
      <c r="C416" s="62"/>
      <c r="D416" s="189"/>
      <c r="E416" s="189"/>
      <c r="F416" s="62"/>
      <c r="G416" s="62"/>
      <c r="H416" s="62"/>
      <c r="I416" s="63"/>
      <c r="J416" s="190"/>
      <c r="K416" s="90"/>
      <c r="L416" s="86"/>
      <c r="M416" s="86"/>
      <c r="N416" s="86"/>
      <c r="O416" s="86"/>
      <c r="P416" s="86"/>
      <c r="Q416" s="86"/>
      <c r="R416" s="86"/>
      <c r="S416" s="86"/>
      <c r="T416" s="86"/>
      <c r="U416" s="86"/>
      <c r="V416" s="86"/>
      <c r="W416" s="86"/>
      <c r="X416" s="86"/>
      <c r="Y416" s="86"/>
    </row>
    <row r="417" spans="1:25" ht="12.75" customHeight="1" x14ac:dyDescent="0.2">
      <c r="A417" s="62"/>
      <c r="B417" s="62"/>
      <c r="C417" s="62"/>
      <c r="D417" s="189"/>
      <c r="E417" s="189"/>
      <c r="F417" s="62"/>
      <c r="G417" s="62"/>
      <c r="H417" s="62"/>
      <c r="I417" s="63"/>
      <c r="J417" s="190"/>
      <c r="K417" s="90"/>
      <c r="L417" s="86"/>
      <c r="M417" s="86"/>
      <c r="N417" s="86"/>
      <c r="O417" s="86"/>
      <c r="P417" s="86"/>
      <c r="Q417" s="86"/>
      <c r="R417" s="86"/>
      <c r="S417" s="86"/>
      <c r="T417" s="86"/>
      <c r="U417" s="86"/>
      <c r="V417" s="86"/>
      <c r="W417" s="86"/>
      <c r="X417" s="86"/>
      <c r="Y417" s="86"/>
    </row>
    <row r="418" spans="1:25" ht="12.75" customHeight="1" x14ac:dyDescent="0.2">
      <c r="A418" s="62"/>
      <c r="B418" s="62"/>
      <c r="C418" s="62"/>
      <c r="D418" s="189"/>
      <c r="E418" s="189"/>
      <c r="F418" s="62"/>
      <c r="G418" s="62"/>
      <c r="H418" s="62"/>
      <c r="I418" s="63"/>
      <c r="J418" s="190"/>
      <c r="K418" s="90"/>
      <c r="L418" s="86"/>
      <c r="M418" s="86"/>
      <c r="N418" s="86"/>
      <c r="O418" s="86"/>
      <c r="P418" s="86"/>
      <c r="Q418" s="86"/>
      <c r="R418" s="86"/>
      <c r="S418" s="86"/>
      <c r="T418" s="86"/>
      <c r="U418" s="86"/>
      <c r="V418" s="86"/>
      <c r="W418" s="86"/>
      <c r="X418" s="86"/>
      <c r="Y418" s="86"/>
    </row>
  </sheetData>
  <mergeCells count="5">
    <mergeCell ref="A100:H100"/>
    <mergeCell ref="I101:J101"/>
    <mergeCell ref="I100:J100"/>
    <mergeCell ref="A101:H101"/>
    <mergeCell ref="A105:J105"/>
  </mergeCells>
  <conditionalFormatting sqref="A308:E308">
    <cfRule type="expression" dxfId="37" priority="211">
      <formula>$A308&lt;&gt;""</formula>
    </cfRule>
  </conditionalFormatting>
  <conditionalFormatting sqref="A310:H313">
    <cfRule type="expression" dxfId="36" priority="210">
      <formula>$A310&lt;&gt;""</formula>
    </cfRule>
  </conditionalFormatting>
  <conditionalFormatting sqref="A219:J418">
    <cfRule type="expression" dxfId="35" priority="13">
      <formula>$A219&lt;&gt;""</formula>
    </cfRule>
  </conditionalFormatting>
  <conditionalFormatting sqref="B162:B170 B163:I164 D164:E165 C166:C167 E166:E167 G166:I167 B172:B175 C173:C175 E173:E175 G173:I175 B177:C181 E177:E181">
    <cfRule type="expression" dxfId="34" priority="274">
      <formula>$A163&lt;&gt;""</formula>
    </cfRule>
  </conditionalFormatting>
  <conditionalFormatting sqref="B171">
    <cfRule type="expression" dxfId="33" priority="721">
      <formula>#REF!&lt;&gt;""</formula>
    </cfRule>
  </conditionalFormatting>
  <conditionalFormatting sqref="B148:C151 F148:J158 B152:E163 J158:J164 B177:B204 F205:J215 B216:J216 C217:J218">
    <cfRule type="expression" dxfId="32" priority="267">
      <formula>$A148&lt;&gt;""</formula>
    </cfRule>
  </conditionalFormatting>
  <conditionalFormatting sqref="B227:I227 B228:E232">
    <cfRule type="expression" dxfId="31" priority="30">
      <formula>$A227&lt;&gt;""</formula>
    </cfRule>
  </conditionalFormatting>
  <conditionalFormatting sqref="B261:I305">
    <cfRule type="expression" dxfId="30" priority="165">
      <formula>$A261&lt;&gt;""</formula>
    </cfRule>
  </conditionalFormatting>
  <conditionalFormatting sqref="B396:I405">
    <cfRule type="expression" dxfId="29" priority="29">
      <formula>$A396&lt;&gt;""</formula>
    </cfRule>
  </conditionalFormatting>
  <conditionalFormatting sqref="B107:J107 B163:B175 C164:C173 D166:D173 E166:J181 A167:A177 A175:B177">
    <cfRule type="expression" dxfId="28" priority="436">
      <formula>$A107&lt;&gt;""</formula>
    </cfRule>
  </conditionalFormatting>
  <conditionalFormatting sqref="B129:J135">
    <cfRule type="expression" dxfId="27" priority="293">
      <formula>$A129&lt;&gt;""</formula>
    </cfRule>
  </conditionalFormatting>
  <conditionalFormatting sqref="B153:J160 F161:J161 B162:J164 D164:E165 B174:C181 C206:J207 C213:J213">
    <cfRule type="expression" dxfId="26" priority="268">
      <formula>$A153&lt;&gt;""</formula>
    </cfRule>
  </conditionalFormatting>
  <conditionalFormatting sqref="C108:J108 C112:J117 C119:J128">
    <cfRule type="expression" dxfId="25" priority="294">
      <formula>$A108&lt;&gt;""</formula>
    </cfRule>
  </conditionalFormatting>
  <conditionalFormatting sqref="D166:D167">
    <cfRule type="expression" dxfId="24" priority="732">
      <formula>$A173&lt;&gt;""</formula>
    </cfRule>
  </conditionalFormatting>
  <conditionalFormatting sqref="D173:D175 D177:D181">
    <cfRule type="expression" dxfId="23" priority="638">
      <formula>$A181&lt;&gt;""</formula>
    </cfRule>
  </conditionalFormatting>
  <conditionalFormatting sqref="D175:D177">
    <cfRule type="expression" dxfId="22" priority="656">
      <formula>$A175&lt;&gt;""</formula>
    </cfRule>
  </conditionalFormatting>
  <conditionalFormatting sqref="F201">
    <cfRule type="expression" dxfId="21" priority="718">
      <formula>$A201&lt;&gt;""</formula>
    </cfRule>
  </conditionalFormatting>
  <conditionalFormatting sqref="F203">
    <cfRule type="expression" dxfId="20" priority="710">
      <formula>$A203&lt;&gt;""</formula>
    </cfRule>
  </conditionalFormatting>
  <conditionalFormatting sqref="F107:G107 A107:A167 B108:B128 C109:J111 C118:J118 C130:C135 D132:E135 B136:J151">
    <cfRule type="expression" dxfId="19" priority="735">
      <formula>$A1036&lt;&gt;""</formula>
    </cfRule>
  </conditionalFormatting>
  <conditionalFormatting sqref="F162:G166">
    <cfRule type="expression" dxfId="18" priority="269">
      <formula>$A162&lt;&gt;""</formula>
    </cfRule>
  </conditionalFormatting>
  <conditionalFormatting sqref="F187:G193">
    <cfRule type="expression" dxfId="17" priority="281">
      <formula>$A187&lt;&gt;""</formula>
    </cfRule>
  </conditionalFormatting>
  <conditionalFormatting sqref="F213:G213">
    <cfRule type="expression" dxfId="16" priority="292">
      <formula>$A214&lt;&gt;""</formula>
    </cfRule>
  </conditionalFormatting>
  <conditionalFormatting sqref="F182:H187">
    <cfRule type="expression" dxfId="15" priority="278">
      <formula>$A182&lt;&gt;""</formula>
    </cfRule>
  </conditionalFormatting>
  <conditionalFormatting sqref="F158:I160 H161:I163">
    <cfRule type="expression" dxfId="14" priority="272">
      <formula>$A158&lt;&gt;""</formula>
    </cfRule>
  </conditionalFormatting>
  <conditionalFormatting sqref="F232:I232">
    <cfRule type="expression" dxfId="13" priority="137">
      <formula>$A232&lt;&gt;""</formula>
    </cfRule>
  </conditionalFormatting>
  <conditionalFormatting sqref="F164:J166">
    <cfRule type="expression" dxfId="12" priority="348">
      <formula>$A164&lt;&gt;""</formula>
    </cfRule>
  </conditionalFormatting>
  <conditionalFormatting sqref="G112 F113:G114 G115 G117 G119 F120:G121 G122:G123 F124:G125 G126 F127:G128 G129 F130:G131 G132 F133:G135">
    <cfRule type="expression" dxfId="11" priority="295">
      <formula>$A113&lt;&gt;""</formula>
    </cfRule>
  </conditionalFormatting>
  <conditionalFormatting sqref="G116">
    <cfRule type="expression" dxfId="10" priority="308">
      <formula>$A116&lt;&gt;""</formula>
    </cfRule>
  </conditionalFormatting>
  <conditionalFormatting sqref="G193 F194:G198">
    <cfRule type="expression" dxfId="9" priority="286">
      <formula>$A194&lt;&gt;""</formula>
    </cfRule>
  </conditionalFormatting>
  <conditionalFormatting sqref="G205:G214 F206:G207">
    <cfRule type="expression" dxfId="8" priority="288">
      <formula>$A206&lt;&gt;""</formula>
    </cfRule>
  </conditionalFormatting>
  <conditionalFormatting sqref="G178:H180 F180:H182">
    <cfRule type="expression" dxfId="7" priority="277">
      <formula>$A180&lt;&gt;""</formula>
    </cfRule>
  </conditionalFormatting>
  <conditionalFormatting sqref="G175:I177">
    <cfRule type="expression" dxfId="6" priority="440">
      <formula>$A175&lt;&gt;""</formula>
    </cfRule>
  </conditionalFormatting>
  <conditionalFormatting sqref="H187:H198">
    <cfRule type="expression" dxfId="5" priority="282">
      <formula>$A187&lt;&gt;""</formula>
    </cfRule>
  </conditionalFormatting>
  <conditionalFormatting sqref="H212:H215">
    <cfRule type="expression" dxfId="4" priority="271">
      <formula>$A212&lt;&gt;""</formula>
    </cfRule>
  </conditionalFormatting>
  <conditionalFormatting sqref="H228:I231">
    <cfRule type="expression" dxfId="3" priority="40">
      <formula>$A228&lt;&gt;""</formula>
    </cfRule>
  </conditionalFormatting>
  <conditionalFormatting sqref="H233:I233">
    <cfRule type="expression" dxfId="2" priority="142">
      <formula>$A233&lt;&gt;""</formula>
    </cfRule>
  </conditionalFormatting>
  <conditionalFormatting sqref="I177:J214 A177:A418 F180:G192 B182:J192 B193:E193 G193:J193 B194:J200 B201:E201 G201:J201 B202:J202 B203:E203 G203:J203 B204:J204 B204:B218 H205:H212 B205:E218 B219:J226 J227:J305 B233:E260 F234:I260 B306:J307 F308:J308 A309:J309 I310:J313 B314:J333 B345:I395 J345:J405 B406:J418">
    <cfRule type="expression" dxfId="1" priority="2">
      <formula>$A1107&lt;&gt;""</formula>
    </cfRule>
  </conditionalFormatting>
  <conditionalFormatting sqref="J205">
    <cfRule type="expression" dxfId="0" priority="462">
      <formula>$A205&lt;&gt;""</formula>
    </cfRule>
  </conditionalFormatting>
  <dataValidations count="4">
    <dataValidation type="date" allowBlank="1" showInputMessage="1" showErrorMessage="1" prompt=" - " sqref="D102:E102 D106:E106" xr:uid="{00000000-0002-0000-0400-000000000000}">
      <formula1>42370</formula1>
      <formula2>42735</formula2>
    </dataValidation>
    <dataValidation type="list" allowBlank="1" sqref="F107:F418" xr:uid="{00000000-0002-0000-0400-000001000000}">
      <formula1>$F$96:$F$99</formula1>
    </dataValidation>
    <dataValidation type="list" allowBlank="1" showInputMessage="1" showErrorMessage="1" prompt=" - " sqref="A107:A418" xr:uid="{00000000-0002-0000-0400-000002000000}">
      <formula1>OFFSET($A$1,0,0,$B$3,1)</formula1>
    </dataValidation>
    <dataValidation type="list" allowBlank="1" showInputMessage="1" showErrorMessage="1" prompt=" - " sqref="J107:J418" xr:uid="{00000000-0002-0000-0400-000003000000}">
      <formula1>"1,2,3,4,5,10,99"</formula1>
    </dataValidation>
  </dataValidations>
  <pageMargins left="0.7" right="0.7" top="0.75" bottom="0.75" header="0" footer="0"/>
  <pageSetup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103"/>
  <sheetViews>
    <sheetView workbookViewId="0">
      <pane ySplit="1" topLeftCell="A2" activePane="bottomLeft" state="frozen"/>
      <selection pane="bottomLeft" activeCell="B3" sqref="B3"/>
    </sheetView>
  </sheetViews>
  <sheetFormatPr defaultColWidth="14.42578125" defaultRowHeight="15" customHeight="1" x14ac:dyDescent="0.2"/>
  <cols>
    <col min="1" max="1" width="9.5703125" customWidth="1"/>
    <col min="2" max="2" width="47.42578125" customWidth="1"/>
    <col min="3" max="3" width="15.42578125" customWidth="1"/>
    <col min="4" max="4" width="24" customWidth="1"/>
    <col min="5" max="5" width="13.85546875" customWidth="1"/>
    <col min="6" max="6" width="6.140625" customWidth="1"/>
    <col min="7" max="7" width="22.85546875" customWidth="1"/>
    <col min="8" max="8" width="28.5703125" customWidth="1"/>
    <col min="9" max="9" width="18.7109375" customWidth="1"/>
    <col min="10" max="10" width="14.42578125" customWidth="1"/>
    <col min="11" max="11" width="16.7109375" customWidth="1"/>
    <col min="12" max="12" width="12.5703125" customWidth="1"/>
  </cols>
  <sheetData>
    <row r="1" spans="1:12" ht="22.5" customHeight="1" x14ac:dyDescent="0.2">
      <c r="A1" s="191" t="s">
        <v>707</v>
      </c>
      <c r="B1" s="192" t="s">
        <v>708</v>
      </c>
      <c r="C1" s="192" t="s">
        <v>709</v>
      </c>
      <c r="D1" s="192" t="s">
        <v>710</v>
      </c>
      <c r="E1" s="192" t="s">
        <v>711</v>
      </c>
      <c r="F1" s="192" t="s">
        <v>712</v>
      </c>
      <c r="G1" s="192" t="s">
        <v>713</v>
      </c>
      <c r="H1" s="192" t="s">
        <v>714</v>
      </c>
      <c r="I1" s="192" t="s">
        <v>715</v>
      </c>
      <c r="J1" s="192" t="s">
        <v>716</v>
      </c>
      <c r="K1" s="192" t="s">
        <v>717</v>
      </c>
      <c r="L1" s="193" t="s">
        <v>718</v>
      </c>
    </row>
    <row r="2" spans="1:12" ht="11.25" customHeight="1" x14ac:dyDescent="0.2">
      <c r="A2" s="194" t="s">
        <v>719</v>
      </c>
      <c r="B2" s="195" t="s">
        <v>720</v>
      </c>
      <c r="C2" s="196" t="s">
        <v>721</v>
      </c>
      <c r="D2" s="195" t="s">
        <v>722</v>
      </c>
      <c r="E2" s="195" t="s">
        <v>723</v>
      </c>
      <c r="F2" s="195" t="s">
        <v>724</v>
      </c>
      <c r="G2" s="195" t="s">
        <v>725</v>
      </c>
      <c r="H2" s="195" t="s">
        <v>726</v>
      </c>
      <c r="I2" s="195" t="s">
        <v>727</v>
      </c>
      <c r="J2" s="195" t="s">
        <v>728</v>
      </c>
      <c r="K2" s="195" t="s">
        <v>729</v>
      </c>
      <c r="L2" s="197">
        <v>421911370554</v>
      </c>
    </row>
    <row r="3" spans="1:12" ht="11.25" customHeight="1" x14ac:dyDescent="0.2">
      <c r="A3" s="194" t="s">
        <v>730</v>
      </c>
      <c r="B3" s="195" t="s">
        <v>731</v>
      </c>
      <c r="C3" s="196" t="s">
        <v>721</v>
      </c>
      <c r="D3" s="195" t="s">
        <v>732</v>
      </c>
      <c r="E3" s="195" t="s">
        <v>733</v>
      </c>
      <c r="F3" s="195" t="s">
        <v>734</v>
      </c>
      <c r="G3" s="195" t="s">
        <v>735</v>
      </c>
      <c r="H3" s="112" t="s">
        <v>736</v>
      </c>
      <c r="I3" s="112" t="s">
        <v>737</v>
      </c>
      <c r="J3" s="112" t="s">
        <v>728</v>
      </c>
      <c r="K3" s="195" t="s">
        <v>737</v>
      </c>
      <c r="L3" s="197">
        <v>421905819613</v>
      </c>
    </row>
    <row r="4" spans="1:12" ht="11.25" customHeight="1" x14ac:dyDescent="0.2">
      <c r="A4" s="194" t="s">
        <v>738</v>
      </c>
      <c r="B4" s="195" t="s">
        <v>739</v>
      </c>
      <c r="C4" s="196" t="s">
        <v>721</v>
      </c>
      <c r="D4" s="195" t="s">
        <v>740</v>
      </c>
      <c r="E4" s="195" t="s">
        <v>741</v>
      </c>
      <c r="F4" s="195" t="s">
        <v>742</v>
      </c>
      <c r="G4" s="195" t="s">
        <v>743</v>
      </c>
      <c r="H4" s="195" t="s">
        <v>744</v>
      </c>
      <c r="I4" s="195" t="s">
        <v>745</v>
      </c>
      <c r="J4" s="195" t="s">
        <v>746</v>
      </c>
      <c r="K4" s="195" t="s">
        <v>747</v>
      </c>
      <c r="L4" s="197">
        <v>421910448008</v>
      </c>
    </row>
    <row r="5" spans="1:12" ht="11.25" customHeight="1" x14ac:dyDescent="0.2">
      <c r="A5" s="194" t="s">
        <v>748</v>
      </c>
      <c r="B5" s="195" t="s">
        <v>749</v>
      </c>
      <c r="C5" s="196" t="s">
        <v>750</v>
      </c>
      <c r="D5" s="195" t="s">
        <v>751</v>
      </c>
      <c r="E5" s="195" t="s">
        <v>752</v>
      </c>
      <c r="F5" s="195" t="s">
        <v>753</v>
      </c>
      <c r="G5" s="198" t="s">
        <v>754</v>
      </c>
      <c r="H5" s="198" t="s">
        <v>755</v>
      </c>
      <c r="I5" s="195" t="s">
        <v>756</v>
      </c>
      <c r="J5" s="195" t="s">
        <v>757</v>
      </c>
      <c r="K5" s="195">
        <v>0</v>
      </c>
      <c r="L5" s="197">
        <v>0</v>
      </c>
    </row>
    <row r="6" spans="1:12" ht="11.25" customHeight="1" x14ac:dyDescent="0.2">
      <c r="A6" s="194" t="s">
        <v>758</v>
      </c>
      <c r="B6" s="195" t="s">
        <v>759</v>
      </c>
      <c r="C6" s="196" t="s">
        <v>721</v>
      </c>
      <c r="D6" s="196" t="s">
        <v>760</v>
      </c>
      <c r="E6" s="196" t="s">
        <v>723</v>
      </c>
      <c r="F6" s="195" t="s">
        <v>761</v>
      </c>
      <c r="G6" s="195" t="s">
        <v>762</v>
      </c>
      <c r="H6" s="195" t="s">
        <v>763</v>
      </c>
      <c r="I6" s="196" t="s">
        <v>764</v>
      </c>
      <c r="J6" s="196" t="s">
        <v>728</v>
      </c>
      <c r="K6" s="199" t="s">
        <v>765</v>
      </c>
      <c r="L6" s="200">
        <v>421903555547</v>
      </c>
    </row>
    <row r="7" spans="1:12" ht="11.25" customHeight="1" x14ac:dyDescent="0.2">
      <c r="A7" s="194" t="s">
        <v>766</v>
      </c>
      <c r="B7" s="195" t="s">
        <v>767</v>
      </c>
      <c r="C7" s="196" t="s">
        <v>721</v>
      </c>
      <c r="D7" s="195" t="s">
        <v>768</v>
      </c>
      <c r="E7" s="195" t="s">
        <v>769</v>
      </c>
      <c r="F7" s="195" t="s">
        <v>770</v>
      </c>
      <c r="G7" s="195" t="s">
        <v>771</v>
      </c>
      <c r="H7" s="201" t="s">
        <v>772</v>
      </c>
      <c r="I7" s="195" t="s">
        <v>773</v>
      </c>
      <c r="J7" s="195" t="s">
        <v>728</v>
      </c>
      <c r="K7" s="112">
        <v>0</v>
      </c>
      <c r="L7" s="200">
        <v>0</v>
      </c>
    </row>
    <row r="8" spans="1:12" ht="11.25" customHeight="1" x14ac:dyDescent="0.2">
      <c r="A8" s="194" t="s">
        <v>774</v>
      </c>
      <c r="B8" s="195" t="s">
        <v>775</v>
      </c>
      <c r="C8" s="196" t="s">
        <v>721</v>
      </c>
      <c r="D8" s="195" t="s">
        <v>776</v>
      </c>
      <c r="E8" s="195" t="s">
        <v>777</v>
      </c>
      <c r="F8" s="195" t="s">
        <v>778</v>
      </c>
      <c r="G8" s="195" t="s">
        <v>779</v>
      </c>
      <c r="H8" s="195" t="s">
        <v>780</v>
      </c>
      <c r="I8" s="195" t="s">
        <v>781</v>
      </c>
      <c r="J8" s="195" t="s">
        <v>728</v>
      </c>
      <c r="K8" s="195" t="s">
        <v>781</v>
      </c>
      <c r="L8" s="197">
        <v>421908868248</v>
      </c>
    </row>
    <row r="9" spans="1:12" ht="11.25" customHeight="1" x14ac:dyDescent="0.2">
      <c r="A9" s="194" t="s">
        <v>782</v>
      </c>
      <c r="B9" s="195" t="s">
        <v>783</v>
      </c>
      <c r="C9" s="196" t="s">
        <v>721</v>
      </c>
      <c r="D9" s="196" t="s">
        <v>784</v>
      </c>
      <c r="E9" s="196" t="s">
        <v>785</v>
      </c>
      <c r="F9" s="195" t="s">
        <v>786</v>
      </c>
      <c r="G9" s="195" t="s">
        <v>787</v>
      </c>
      <c r="H9" s="195" t="s">
        <v>788</v>
      </c>
      <c r="I9" s="196" t="s">
        <v>789</v>
      </c>
      <c r="J9" s="196" t="s">
        <v>746</v>
      </c>
      <c r="K9" s="196" t="s">
        <v>790</v>
      </c>
      <c r="L9" s="197">
        <v>421917626568</v>
      </c>
    </row>
    <row r="10" spans="1:12" ht="11.25" customHeight="1" x14ac:dyDescent="0.2">
      <c r="A10" s="194" t="s">
        <v>791</v>
      </c>
      <c r="B10" s="195" t="s">
        <v>792</v>
      </c>
      <c r="C10" s="196" t="s">
        <v>721</v>
      </c>
      <c r="D10" s="196" t="s">
        <v>793</v>
      </c>
      <c r="E10" s="196" t="s">
        <v>794</v>
      </c>
      <c r="F10" s="195" t="s">
        <v>795</v>
      </c>
      <c r="G10" s="195" t="s">
        <v>796</v>
      </c>
      <c r="H10" s="195" t="s">
        <v>797</v>
      </c>
      <c r="I10" s="196" t="s">
        <v>798</v>
      </c>
      <c r="J10" s="196" t="s">
        <v>799</v>
      </c>
      <c r="K10" s="196" t="s">
        <v>800</v>
      </c>
      <c r="L10" s="197">
        <v>421919188236</v>
      </c>
    </row>
    <row r="11" spans="1:12" ht="11.25" customHeight="1" x14ac:dyDescent="0.2">
      <c r="A11" s="194" t="s">
        <v>801</v>
      </c>
      <c r="B11" s="195" t="s">
        <v>802</v>
      </c>
      <c r="C11" s="196" t="s">
        <v>721</v>
      </c>
      <c r="D11" s="195" t="s">
        <v>803</v>
      </c>
      <c r="E11" s="195" t="s">
        <v>777</v>
      </c>
      <c r="F11" s="195" t="s">
        <v>804</v>
      </c>
      <c r="G11" s="195" t="s">
        <v>805</v>
      </c>
      <c r="H11" s="195" t="s">
        <v>806</v>
      </c>
      <c r="I11" s="195" t="s">
        <v>807</v>
      </c>
      <c r="J11" s="195" t="s">
        <v>728</v>
      </c>
      <c r="K11" s="195" t="s">
        <v>807</v>
      </c>
      <c r="L11" s="197">
        <v>421905948422</v>
      </c>
    </row>
    <row r="12" spans="1:12" ht="11.25" customHeight="1" x14ac:dyDescent="0.2">
      <c r="A12" s="194" t="s">
        <v>808</v>
      </c>
      <c r="B12" s="195" t="s">
        <v>809</v>
      </c>
      <c r="C12" s="196" t="s">
        <v>721</v>
      </c>
      <c r="D12" s="196" t="s">
        <v>810</v>
      </c>
      <c r="E12" s="196" t="s">
        <v>769</v>
      </c>
      <c r="F12" s="195" t="s">
        <v>770</v>
      </c>
      <c r="G12" s="195" t="s">
        <v>811</v>
      </c>
      <c r="H12" s="195" t="s">
        <v>812</v>
      </c>
      <c r="I12" s="196" t="s">
        <v>813</v>
      </c>
      <c r="J12" s="196" t="s">
        <v>728</v>
      </c>
      <c r="K12" s="196" t="s">
        <v>813</v>
      </c>
      <c r="L12" s="197">
        <v>421915184709</v>
      </c>
    </row>
    <row r="13" spans="1:12" ht="11.25" customHeight="1" x14ac:dyDescent="0.2">
      <c r="A13" s="194" t="s">
        <v>814</v>
      </c>
      <c r="B13" s="195" t="s">
        <v>815</v>
      </c>
      <c r="C13" s="196" t="s">
        <v>721</v>
      </c>
      <c r="D13" s="195" t="s">
        <v>816</v>
      </c>
      <c r="E13" s="195" t="s">
        <v>777</v>
      </c>
      <c r="F13" s="195" t="s">
        <v>817</v>
      </c>
      <c r="G13" s="195" t="s">
        <v>818</v>
      </c>
      <c r="H13" s="195" t="s">
        <v>819</v>
      </c>
      <c r="I13" s="195" t="s">
        <v>820</v>
      </c>
      <c r="J13" s="195" t="s">
        <v>728</v>
      </c>
      <c r="K13" s="195" t="s">
        <v>820</v>
      </c>
      <c r="L13" s="197">
        <v>421908965156</v>
      </c>
    </row>
    <row r="14" spans="1:12" ht="11.25" customHeight="1" x14ac:dyDescent="0.2">
      <c r="A14" s="194" t="s">
        <v>821</v>
      </c>
      <c r="B14" s="195" t="s">
        <v>822</v>
      </c>
      <c r="C14" s="196" t="s">
        <v>721</v>
      </c>
      <c r="D14" s="195" t="s">
        <v>823</v>
      </c>
      <c r="E14" s="195" t="s">
        <v>777</v>
      </c>
      <c r="F14" s="195" t="s">
        <v>824</v>
      </c>
      <c r="G14" s="201" t="s">
        <v>825</v>
      </c>
      <c r="H14" s="201" t="s">
        <v>826</v>
      </c>
      <c r="I14" s="195" t="s">
        <v>827</v>
      </c>
      <c r="J14" s="195" t="s">
        <v>746</v>
      </c>
      <c r="K14" s="195" t="s">
        <v>828</v>
      </c>
      <c r="L14" s="197">
        <v>421905998953</v>
      </c>
    </row>
    <row r="15" spans="1:12" ht="11.25" customHeight="1" x14ac:dyDescent="0.2">
      <c r="A15" s="194" t="s">
        <v>829</v>
      </c>
      <c r="B15" s="195" t="s">
        <v>830</v>
      </c>
      <c r="C15" s="196" t="s">
        <v>721</v>
      </c>
      <c r="D15" s="195" t="s">
        <v>816</v>
      </c>
      <c r="E15" s="195" t="s">
        <v>777</v>
      </c>
      <c r="F15" s="195" t="s">
        <v>817</v>
      </c>
      <c r="G15" s="201" t="s">
        <v>831</v>
      </c>
      <c r="H15" s="195" t="s">
        <v>832</v>
      </c>
      <c r="I15" s="195" t="s">
        <v>833</v>
      </c>
      <c r="J15" s="195" t="s">
        <v>728</v>
      </c>
      <c r="K15" s="112" t="s">
        <v>834</v>
      </c>
      <c r="L15" s="200">
        <v>421903200136</v>
      </c>
    </row>
    <row r="16" spans="1:12" ht="11.25" customHeight="1" x14ac:dyDescent="0.2">
      <c r="A16" s="194" t="s">
        <v>835</v>
      </c>
      <c r="B16" s="195" t="s">
        <v>836</v>
      </c>
      <c r="C16" s="196" t="s">
        <v>721</v>
      </c>
      <c r="D16" s="195" t="s">
        <v>837</v>
      </c>
      <c r="E16" s="195" t="s">
        <v>838</v>
      </c>
      <c r="F16" s="195" t="s">
        <v>839</v>
      </c>
      <c r="G16" s="195" t="s">
        <v>840</v>
      </c>
      <c r="H16" s="195" t="s">
        <v>841</v>
      </c>
      <c r="I16" s="195" t="s">
        <v>842</v>
      </c>
      <c r="J16" s="195" t="s">
        <v>728</v>
      </c>
      <c r="K16" s="195" t="s">
        <v>842</v>
      </c>
      <c r="L16" s="197">
        <v>421911361044</v>
      </c>
    </row>
    <row r="17" spans="1:12" ht="11.25" customHeight="1" x14ac:dyDescent="0.2">
      <c r="A17" s="194" t="s">
        <v>843</v>
      </c>
      <c r="B17" s="195" t="s">
        <v>844</v>
      </c>
      <c r="C17" s="196" t="s">
        <v>721</v>
      </c>
      <c r="D17" s="195" t="s">
        <v>845</v>
      </c>
      <c r="E17" s="195" t="s">
        <v>846</v>
      </c>
      <c r="F17" s="195" t="s">
        <v>847</v>
      </c>
      <c r="G17" s="195" t="s">
        <v>848</v>
      </c>
      <c r="H17" s="195" t="s">
        <v>849</v>
      </c>
      <c r="I17" s="195" t="s">
        <v>850</v>
      </c>
      <c r="J17" s="195" t="s">
        <v>728</v>
      </c>
      <c r="K17" s="195" t="s">
        <v>851</v>
      </c>
      <c r="L17" s="197">
        <v>421903403105</v>
      </c>
    </row>
    <row r="18" spans="1:12" ht="11.25" customHeight="1" x14ac:dyDescent="0.2">
      <c r="A18" s="194" t="s">
        <v>852</v>
      </c>
      <c r="B18" s="195" t="s">
        <v>853</v>
      </c>
      <c r="C18" s="196" t="s">
        <v>721</v>
      </c>
      <c r="D18" s="195" t="s">
        <v>854</v>
      </c>
      <c r="E18" s="195" t="s">
        <v>855</v>
      </c>
      <c r="F18" s="195" t="s">
        <v>856</v>
      </c>
      <c r="G18" s="195" t="s">
        <v>857</v>
      </c>
      <c r="H18" s="201" t="s">
        <v>858</v>
      </c>
      <c r="I18" s="195" t="s">
        <v>859</v>
      </c>
      <c r="J18" s="195" t="s">
        <v>728</v>
      </c>
      <c r="K18" s="195" t="s">
        <v>859</v>
      </c>
      <c r="L18" s="197">
        <v>421917812810</v>
      </c>
    </row>
    <row r="19" spans="1:12" ht="11.25" customHeight="1" x14ac:dyDescent="0.2">
      <c r="A19" s="194" t="s">
        <v>860</v>
      </c>
      <c r="B19" s="195" t="s">
        <v>861</v>
      </c>
      <c r="C19" s="196" t="s">
        <v>721</v>
      </c>
      <c r="D19" s="195" t="s">
        <v>862</v>
      </c>
      <c r="E19" s="195" t="s">
        <v>863</v>
      </c>
      <c r="F19" s="195" t="s">
        <v>864</v>
      </c>
      <c r="G19" s="195" t="s">
        <v>865</v>
      </c>
      <c r="H19" s="201" t="s">
        <v>866</v>
      </c>
      <c r="I19" s="195" t="s">
        <v>867</v>
      </c>
      <c r="J19" s="195" t="s">
        <v>728</v>
      </c>
      <c r="K19" s="195" t="s">
        <v>868</v>
      </c>
      <c r="L19" s="197">
        <v>421905162424</v>
      </c>
    </row>
    <row r="20" spans="1:12" ht="11.25" customHeight="1" x14ac:dyDescent="0.2">
      <c r="A20" s="194" t="s">
        <v>869</v>
      </c>
      <c r="B20" s="195" t="s">
        <v>870</v>
      </c>
      <c r="C20" s="196" t="s">
        <v>721</v>
      </c>
      <c r="D20" s="195" t="s">
        <v>871</v>
      </c>
      <c r="E20" s="195" t="s">
        <v>769</v>
      </c>
      <c r="F20" s="195" t="s">
        <v>770</v>
      </c>
      <c r="G20" s="195" t="s">
        <v>872</v>
      </c>
      <c r="H20" s="195" t="s">
        <v>873</v>
      </c>
      <c r="I20" s="195" t="s">
        <v>874</v>
      </c>
      <c r="J20" s="195" t="s">
        <v>728</v>
      </c>
      <c r="K20" s="195" t="s">
        <v>875</v>
      </c>
      <c r="L20" s="197">
        <v>421902901640</v>
      </c>
    </row>
    <row r="21" spans="1:12" ht="11.25" customHeight="1" x14ac:dyDescent="0.2">
      <c r="A21" s="194" t="s">
        <v>876</v>
      </c>
      <c r="B21" s="195" t="s">
        <v>877</v>
      </c>
      <c r="C21" s="196" t="s">
        <v>721</v>
      </c>
      <c r="D21" s="195" t="s">
        <v>878</v>
      </c>
      <c r="E21" s="195" t="s">
        <v>741</v>
      </c>
      <c r="F21" s="195" t="s">
        <v>879</v>
      </c>
      <c r="G21" s="195" t="s">
        <v>880</v>
      </c>
      <c r="H21" s="195" t="s">
        <v>881</v>
      </c>
      <c r="I21" s="195" t="s">
        <v>882</v>
      </c>
      <c r="J21" s="195" t="s">
        <v>728</v>
      </c>
      <c r="K21" s="195" t="s">
        <v>883</v>
      </c>
      <c r="L21" s="197">
        <v>421907696186</v>
      </c>
    </row>
    <row r="22" spans="1:12" ht="11.25" customHeight="1" x14ac:dyDescent="0.2">
      <c r="A22" s="194" t="s">
        <v>884</v>
      </c>
      <c r="B22" s="195" t="s">
        <v>885</v>
      </c>
      <c r="C22" s="196" t="s">
        <v>721</v>
      </c>
      <c r="D22" s="195" t="s">
        <v>886</v>
      </c>
      <c r="E22" s="195" t="s">
        <v>887</v>
      </c>
      <c r="F22" s="195" t="s">
        <v>888</v>
      </c>
      <c r="G22" s="195" t="s">
        <v>889</v>
      </c>
      <c r="H22" s="195" t="s">
        <v>890</v>
      </c>
      <c r="I22" s="195" t="s">
        <v>891</v>
      </c>
      <c r="J22" s="195" t="s">
        <v>746</v>
      </c>
      <c r="K22" s="195" t="s">
        <v>891</v>
      </c>
      <c r="L22" s="197">
        <v>421907253794</v>
      </c>
    </row>
    <row r="23" spans="1:12" ht="11.25" customHeight="1" x14ac:dyDescent="0.2">
      <c r="A23" s="194" t="s">
        <v>892</v>
      </c>
      <c r="B23" s="195" t="s">
        <v>893</v>
      </c>
      <c r="C23" s="196" t="s">
        <v>721</v>
      </c>
      <c r="D23" s="195" t="s">
        <v>816</v>
      </c>
      <c r="E23" s="195" t="s">
        <v>777</v>
      </c>
      <c r="F23" s="195" t="s">
        <v>879</v>
      </c>
      <c r="G23" s="195" t="s">
        <v>894</v>
      </c>
      <c r="H23" s="195" t="s">
        <v>895</v>
      </c>
      <c r="I23" s="195" t="s">
        <v>896</v>
      </c>
      <c r="J23" s="195" t="s">
        <v>728</v>
      </c>
      <c r="K23" s="195" t="s">
        <v>897</v>
      </c>
      <c r="L23" s="197">
        <v>421905294239</v>
      </c>
    </row>
    <row r="24" spans="1:12" ht="11.25" customHeight="1" x14ac:dyDescent="0.2">
      <c r="A24" s="194" t="s">
        <v>898</v>
      </c>
      <c r="B24" s="195" t="s">
        <v>899</v>
      </c>
      <c r="C24" s="196" t="s">
        <v>721</v>
      </c>
      <c r="D24" s="195" t="s">
        <v>900</v>
      </c>
      <c r="E24" s="195" t="s">
        <v>777</v>
      </c>
      <c r="F24" s="195" t="s">
        <v>879</v>
      </c>
      <c r="G24" s="195" t="s">
        <v>901</v>
      </c>
      <c r="H24" s="195" t="s">
        <v>902</v>
      </c>
      <c r="I24" s="195" t="s">
        <v>903</v>
      </c>
      <c r="J24" s="195" t="s">
        <v>728</v>
      </c>
      <c r="K24" s="195" t="s">
        <v>904</v>
      </c>
      <c r="L24" s="197">
        <v>421905504810</v>
      </c>
    </row>
    <row r="25" spans="1:12" ht="11.25" customHeight="1" x14ac:dyDescent="0.2">
      <c r="A25" s="194" t="s">
        <v>905</v>
      </c>
      <c r="B25" s="195" t="s">
        <v>906</v>
      </c>
      <c r="C25" s="196" t="s">
        <v>721</v>
      </c>
      <c r="D25" s="195" t="s">
        <v>907</v>
      </c>
      <c r="E25" s="195" t="s">
        <v>777</v>
      </c>
      <c r="F25" s="195" t="s">
        <v>908</v>
      </c>
      <c r="G25" s="195" t="s">
        <v>909</v>
      </c>
      <c r="H25" s="201" t="s">
        <v>910</v>
      </c>
      <c r="I25" s="195" t="s">
        <v>911</v>
      </c>
      <c r="J25" s="195" t="s">
        <v>728</v>
      </c>
      <c r="K25" s="195" t="s">
        <v>912</v>
      </c>
      <c r="L25" s="197">
        <v>421949246786</v>
      </c>
    </row>
    <row r="26" spans="1:12" ht="11.25" customHeight="1" x14ac:dyDescent="0.2">
      <c r="A26" s="194" t="s">
        <v>913</v>
      </c>
      <c r="B26" s="195" t="s">
        <v>914</v>
      </c>
      <c r="C26" s="196" t="s">
        <v>721</v>
      </c>
      <c r="D26" s="195" t="s">
        <v>915</v>
      </c>
      <c r="E26" s="195" t="s">
        <v>916</v>
      </c>
      <c r="F26" s="195" t="s">
        <v>917</v>
      </c>
      <c r="G26" s="195" t="s">
        <v>918</v>
      </c>
      <c r="H26" s="195" t="s">
        <v>919</v>
      </c>
      <c r="I26" s="195" t="s">
        <v>920</v>
      </c>
      <c r="J26" s="195" t="s">
        <v>728</v>
      </c>
      <c r="K26" s="195" t="s">
        <v>920</v>
      </c>
      <c r="L26" s="197">
        <v>421905607646</v>
      </c>
    </row>
    <row r="27" spans="1:12" ht="11.25" customHeight="1" x14ac:dyDescent="0.2">
      <c r="A27" s="194" t="s">
        <v>921</v>
      </c>
      <c r="B27" s="195" t="s">
        <v>922</v>
      </c>
      <c r="C27" s="196" t="s">
        <v>721</v>
      </c>
      <c r="D27" s="195" t="s">
        <v>923</v>
      </c>
      <c r="E27" s="195" t="s">
        <v>777</v>
      </c>
      <c r="F27" s="195" t="s">
        <v>924</v>
      </c>
      <c r="G27" s="195" t="s">
        <v>925</v>
      </c>
      <c r="H27" s="195" t="s">
        <v>926</v>
      </c>
      <c r="I27" s="195" t="s">
        <v>927</v>
      </c>
      <c r="J27" s="195" t="s">
        <v>728</v>
      </c>
      <c r="K27" s="112" t="s">
        <v>927</v>
      </c>
      <c r="L27" s="200">
        <v>421903919943</v>
      </c>
    </row>
    <row r="28" spans="1:12" ht="11.25" customHeight="1" x14ac:dyDescent="0.2">
      <c r="A28" s="194" t="s">
        <v>928</v>
      </c>
      <c r="B28" s="195" t="s">
        <v>929</v>
      </c>
      <c r="C28" s="196" t="s">
        <v>721</v>
      </c>
      <c r="D28" s="195" t="s">
        <v>930</v>
      </c>
      <c r="E28" s="195" t="s">
        <v>777</v>
      </c>
      <c r="F28" s="195" t="s">
        <v>931</v>
      </c>
      <c r="G28" s="195" t="s">
        <v>932</v>
      </c>
      <c r="H28" s="201" t="s">
        <v>933</v>
      </c>
      <c r="I28" s="195" t="s">
        <v>934</v>
      </c>
      <c r="J28" s="195" t="s">
        <v>728</v>
      </c>
      <c r="K28" s="195" t="s">
        <v>934</v>
      </c>
      <c r="L28" s="197">
        <v>421903421644</v>
      </c>
    </row>
    <row r="29" spans="1:12" ht="11.25" customHeight="1" x14ac:dyDescent="0.2">
      <c r="A29" s="194" t="s">
        <v>935</v>
      </c>
      <c r="B29" s="195" t="s">
        <v>936</v>
      </c>
      <c r="C29" s="196" t="s">
        <v>721</v>
      </c>
      <c r="D29" s="196" t="s">
        <v>937</v>
      </c>
      <c r="E29" s="196" t="s">
        <v>777</v>
      </c>
      <c r="F29" s="195" t="s">
        <v>938</v>
      </c>
      <c r="G29" s="201" t="s">
        <v>939</v>
      </c>
      <c r="H29" s="201" t="s">
        <v>940</v>
      </c>
      <c r="I29" s="196" t="s">
        <v>941</v>
      </c>
      <c r="J29" s="196" t="s">
        <v>728</v>
      </c>
      <c r="K29" s="196" t="s">
        <v>942</v>
      </c>
      <c r="L29" s="200">
        <v>421903204367</v>
      </c>
    </row>
    <row r="30" spans="1:12" ht="11.25" customHeight="1" x14ac:dyDescent="0.2">
      <c r="A30" s="194" t="s">
        <v>943</v>
      </c>
      <c r="B30" s="195" t="s">
        <v>944</v>
      </c>
      <c r="C30" s="196" t="s">
        <v>721</v>
      </c>
      <c r="D30" s="195" t="s">
        <v>945</v>
      </c>
      <c r="E30" s="195" t="s">
        <v>777</v>
      </c>
      <c r="F30" s="195" t="s">
        <v>946</v>
      </c>
      <c r="G30" s="195" t="s">
        <v>947</v>
      </c>
      <c r="H30" s="195" t="s">
        <v>948</v>
      </c>
      <c r="I30" s="195" t="s">
        <v>949</v>
      </c>
      <c r="J30" s="195" t="s">
        <v>950</v>
      </c>
      <c r="K30" s="195" t="s">
        <v>951</v>
      </c>
      <c r="L30" s="200">
        <v>421903446366</v>
      </c>
    </row>
    <row r="31" spans="1:12" ht="11.25" customHeight="1" x14ac:dyDescent="0.2">
      <c r="A31" s="194" t="s">
        <v>952</v>
      </c>
      <c r="B31" s="195" t="s">
        <v>953</v>
      </c>
      <c r="C31" s="196" t="s">
        <v>721</v>
      </c>
      <c r="D31" s="196" t="s">
        <v>816</v>
      </c>
      <c r="E31" s="196" t="s">
        <v>777</v>
      </c>
      <c r="F31" s="195" t="s">
        <v>817</v>
      </c>
      <c r="G31" s="195" t="s">
        <v>954</v>
      </c>
      <c r="H31" s="195" t="s">
        <v>955</v>
      </c>
      <c r="I31" s="196" t="s">
        <v>956</v>
      </c>
      <c r="J31" s="196" t="s">
        <v>957</v>
      </c>
      <c r="K31" s="196" t="s">
        <v>958</v>
      </c>
      <c r="L31" s="197">
        <v>421915177492</v>
      </c>
    </row>
    <row r="32" spans="1:12" ht="11.25" customHeight="1" x14ac:dyDescent="0.2">
      <c r="A32" s="194" t="s">
        <v>959</v>
      </c>
      <c r="B32" s="195" t="s">
        <v>960</v>
      </c>
      <c r="C32" s="196" t="s">
        <v>721</v>
      </c>
      <c r="D32" s="195" t="s">
        <v>816</v>
      </c>
      <c r="E32" s="195" t="s">
        <v>777</v>
      </c>
      <c r="F32" s="195" t="s">
        <v>817</v>
      </c>
      <c r="G32" s="201" t="s">
        <v>961</v>
      </c>
      <c r="H32" s="201" t="s">
        <v>962</v>
      </c>
      <c r="I32" s="195" t="s">
        <v>963</v>
      </c>
      <c r="J32" s="195" t="s">
        <v>964</v>
      </c>
      <c r="K32" s="195" t="s">
        <v>963</v>
      </c>
      <c r="L32" s="197">
        <v>421908145184</v>
      </c>
    </row>
    <row r="33" spans="1:12" ht="11.25" customHeight="1" x14ac:dyDescent="0.2">
      <c r="A33" s="194" t="s">
        <v>965</v>
      </c>
      <c r="B33" s="195" t="s">
        <v>966</v>
      </c>
      <c r="C33" s="196" t="s">
        <v>721</v>
      </c>
      <c r="D33" s="196" t="s">
        <v>816</v>
      </c>
      <c r="E33" s="196" t="s">
        <v>777</v>
      </c>
      <c r="F33" s="195" t="s">
        <v>817</v>
      </c>
      <c r="G33" s="201" t="s">
        <v>967</v>
      </c>
      <c r="H33" s="201" t="s">
        <v>968</v>
      </c>
      <c r="I33" s="196" t="s">
        <v>969</v>
      </c>
      <c r="J33" s="196" t="s">
        <v>746</v>
      </c>
      <c r="K33" s="196" t="s">
        <v>970</v>
      </c>
      <c r="L33" s="197">
        <v>421907100191</v>
      </c>
    </row>
    <row r="34" spans="1:12" ht="11.25" customHeight="1" x14ac:dyDescent="0.2">
      <c r="A34" s="194" t="s">
        <v>971</v>
      </c>
      <c r="B34" s="195" t="s">
        <v>972</v>
      </c>
      <c r="C34" s="196" t="s">
        <v>721</v>
      </c>
      <c r="D34" s="196" t="s">
        <v>816</v>
      </c>
      <c r="E34" s="196" t="s">
        <v>777</v>
      </c>
      <c r="F34" s="195" t="s">
        <v>879</v>
      </c>
      <c r="G34" s="201" t="s">
        <v>973</v>
      </c>
      <c r="H34" s="195" t="s">
        <v>974</v>
      </c>
      <c r="I34" s="196" t="s">
        <v>975</v>
      </c>
      <c r="J34" s="196" t="s">
        <v>728</v>
      </c>
      <c r="K34" s="196" t="s">
        <v>976</v>
      </c>
      <c r="L34" s="197">
        <v>421905659739</v>
      </c>
    </row>
    <row r="35" spans="1:12" ht="11.25" customHeight="1" x14ac:dyDescent="0.2">
      <c r="A35" s="194" t="s">
        <v>977</v>
      </c>
      <c r="B35" s="195" t="s">
        <v>978</v>
      </c>
      <c r="C35" s="196" t="s">
        <v>721</v>
      </c>
      <c r="D35" s="196" t="s">
        <v>979</v>
      </c>
      <c r="E35" s="196" t="s">
        <v>777</v>
      </c>
      <c r="F35" s="195" t="s">
        <v>980</v>
      </c>
      <c r="G35" s="195" t="s">
        <v>981</v>
      </c>
      <c r="H35" s="195" t="s">
        <v>982</v>
      </c>
      <c r="I35" s="196" t="s">
        <v>983</v>
      </c>
      <c r="J35" s="196" t="s">
        <v>728</v>
      </c>
      <c r="K35" s="196" t="s">
        <v>983</v>
      </c>
      <c r="L35" s="197">
        <v>421905620961</v>
      </c>
    </row>
    <row r="36" spans="1:12" ht="11.25" customHeight="1" x14ac:dyDescent="0.2">
      <c r="A36" s="194" t="s">
        <v>984</v>
      </c>
      <c r="B36" s="195" t="s">
        <v>985</v>
      </c>
      <c r="C36" s="196" t="s">
        <v>721</v>
      </c>
      <c r="D36" s="195" t="s">
        <v>986</v>
      </c>
      <c r="E36" s="195" t="s">
        <v>987</v>
      </c>
      <c r="F36" s="195" t="s">
        <v>988</v>
      </c>
      <c r="G36" s="195" t="s">
        <v>989</v>
      </c>
      <c r="H36" s="195" t="s">
        <v>990</v>
      </c>
      <c r="I36" s="195" t="s">
        <v>991</v>
      </c>
      <c r="J36" s="195" t="s">
        <v>746</v>
      </c>
      <c r="K36" s="195" t="s">
        <v>991</v>
      </c>
      <c r="L36" s="197">
        <v>421944644533</v>
      </c>
    </row>
    <row r="37" spans="1:12" ht="11.25" customHeight="1" x14ac:dyDescent="0.2">
      <c r="A37" s="202" t="s">
        <v>992</v>
      </c>
      <c r="B37" s="203" t="s">
        <v>993</v>
      </c>
      <c r="C37" s="196" t="s">
        <v>721</v>
      </c>
      <c r="D37" s="203" t="s">
        <v>994</v>
      </c>
      <c r="E37" s="203" t="s">
        <v>995</v>
      </c>
      <c r="F37" s="203" t="s">
        <v>996</v>
      </c>
      <c r="G37" s="203" t="s">
        <v>997</v>
      </c>
      <c r="H37" s="203" t="s">
        <v>998</v>
      </c>
      <c r="I37" s="203" t="s">
        <v>999</v>
      </c>
      <c r="J37" s="203" t="s">
        <v>728</v>
      </c>
      <c r="K37" s="203" t="s">
        <v>1000</v>
      </c>
      <c r="L37" s="204">
        <v>421905601243</v>
      </c>
    </row>
    <row r="38" spans="1:12" ht="11.25" customHeight="1" x14ac:dyDescent="0.2">
      <c r="A38" s="194" t="s">
        <v>1001</v>
      </c>
      <c r="B38" s="195" t="s">
        <v>1002</v>
      </c>
      <c r="C38" s="196" t="s">
        <v>721</v>
      </c>
      <c r="D38" s="195" t="s">
        <v>1003</v>
      </c>
      <c r="E38" s="195" t="s">
        <v>777</v>
      </c>
      <c r="F38" s="195" t="s">
        <v>724</v>
      </c>
      <c r="G38" s="195" t="s">
        <v>1004</v>
      </c>
      <c r="H38" s="195" t="s">
        <v>1005</v>
      </c>
      <c r="I38" s="195" t="s">
        <v>1006</v>
      </c>
      <c r="J38" s="195" t="s">
        <v>728</v>
      </c>
      <c r="K38" s="195" t="s">
        <v>1006</v>
      </c>
      <c r="L38" s="197">
        <v>421903584555</v>
      </c>
    </row>
    <row r="39" spans="1:12" ht="11.25" customHeight="1" x14ac:dyDescent="0.2">
      <c r="A39" s="194" t="s">
        <v>1007</v>
      </c>
      <c r="B39" s="195" t="s">
        <v>1008</v>
      </c>
      <c r="C39" s="196" t="s">
        <v>721</v>
      </c>
      <c r="D39" s="195" t="s">
        <v>816</v>
      </c>
      <c r="E39" s="195" t="s">
        <v>741</v>
      </c>
      <c r="F39" s="195" t="s">
        <v>817</v>
      </c>
      <c r="G39" s="195" t="s">
        <v>1009</v>
      </c>
      <c r="H39" s="195" t="s">
        <v>1010</v>
      </c>
      <c r="I39" s="195" t="s">
        <v>1011</v>
      </c>
      <c r="J39" s="195" t="s">
        <v>728</v>
      </c>
      <c r="K39" s="195" t="s">
        <v>1011</v>
      </c>
      <c r="L39" s="197">
        <v>421917800004</v>
      </c>
    </row>
    <row r="40" spans="1:12" ht="11.25" customHeight="1" x14ac:dyDescent="0.2">
      <c r="A40" s="194" t="s">
        <v>1012</v>
      </c>
      <c r="B40" s="195" t="s">
        <v>1013</v>
      </c>
      <c r="C40" s="196" t="s">
        <v>721</v>
      </c>
      <c r="D40" s="195" t="s">
        <v>1014</v>
      </c>
      <c r="E40" s="195" t="s">
        <v>777</v>
      </c>
      <c r="F40" s="195" t="s">
        <v>742</v>
      </c>
      <c r="G40" s="195" t="s">
        <v>1015</v>
      </c>
      <c r="H40" s="195" t="s">
        <v>1016</v>
      </c>
      <c r="I40" s="195" t="s">
        <v>1017</v>
      </c>
      <c r="J40" s="195" t="s">
        <v>728</v>
      </c>
      <c r="K40" s="195" t="s">
        <v>1017</v>
      </c>
      <c r="L40" s="197">
        <v>421905297832</v>
      </c>
    </row>
    <row r="41" spans="1:12" ht="11.25" customHeight="1" x14ac:dyDescent="0.2">
      <c r="A41" s="202" t="s">
        <v>1018</v>
      </c>
      <c r="B41" s="203" t="s">
        <v>1019</v>
      </c>
      <c r="C41" s="203" t="s">
        <v>721</v>
      </c>
      <c r="D41" s="203" t="s">
        <v>1020</v>
      </c>
      <c r="E41" s="203" t="s">
        <v>777</v>
      </c>
      <c r="F41" s="203" t="s">
        <v>1021</v>
      </c>
      <c r="G41" s="203" t="s">
        <v>1022</v>
      </c>
      <c r="H41" s="203" t="s">
        <v>1023</v>
      </c>
      <c r="I41" s="203" t="s">
        <v>1024</v>
      </c>
      <c r="J41" s="203" t="s">
        <v>728</v>
      </c>
      <c r="K41" s="203" t="s">
        <v>1025</v>
      </c>
      <c r="L41" s="204">
        <v>421911977728</v>
      </c>
    </row>
    <row r="42" spans="1:12" ht="11.25" customHeight="1" x14ac:dyDescent="0.2">
      <c r="A42" s="202" t="s">
        <v>1026</v>
      </c>
      <c r="B42" s="203" t="s">
        <v>1027</v>
      </c>
      <c r="C42" s="203" t="s">
        <v>721</v>
      </c>
      <c r="D42" s="203" t="s">
        <v>1028</v>
      </c>
      <c r="E42" s="203" t="s">
        <v>1029</v>
      </c>
      <c r="F42" s="203" t="s">
        <v>1030</v>
      </c>
      <c r="G42" s="203" t="s">
        <v>1031</v>
      </c>
      <c r="H42" s="203" t="s">
        <v>1032</v>
      </c>
      <c r="I42" s="203" t="s">
        <v>1033</v>
      </c>
      <c r="J42" s="203" t="s">
        <v>1034</v>
      </c>
      <c r="K42" s="203" t="s">
        <v>1033</v>
      </c>
      <c r="L42" s="204">
        <v>421915156717</v>
      </c>
    </row>
    <row r="43" spans="1:12" ht="11.25" customHeight="1" x14ac:dyDescent="0.2">
      <c r="A43" s="202" t="s">
        <v>1035</v>
      </c>
      <c r="B43" s="203" t="s">
        <v>1036</v>
      </c>
      <c r="C43" s="196" t="s">
        <v>721</v>
      </c>
      <c r="D43" s="203" t="s">
        <v>816</v>
      </c>
      <c r="E43" s="203" t="s">
        <v>777</v>
      </c>
      <c r="F43" s="203" t="s">
        <v>879</v>
      </c>
      <c r="G43" s="203" t="s">
        <v>1037</v>
      </c>
      <c r="H43" s="203" t="s">
        <v>1038</v>
      </c>
      <c r="I43" s="203" t="s">
        <v>1039</v>
      </c>
      <c r="J43" s="203" t="s">
        <v>728</v>
      </c>
      <c r="K43" s="203" t="s">
        <v>897</v>
      </c>
      <c r="L43" s="204">
        <v>421905294239</v>
      </c>
    </row>
    <row r="44" spans="1:12" ht="11.25" customHeight="1" x14ac:dyDescent="0.2">
      <c r="A44" s="194" t="s">
        <v>1040</v>
      </c>
      <c r="B44" s="195" t="s">
        <v>1041</v>
      </c>
      <c r="C44" s="196" t="s">
        <v>721</v>
      </c>
      <c r="D44" s="195" t="s">
        <v>816</v>
      </c>
      <c r="E44" s="195" t="s">
        <v>777</v>
      </c>
      <c r="F44" s="195" t="s">
        <v>817</v>
      </c>
      <c r="G44" s="195" t="s">
        <v>1042</v>
      </c>
      <c r="H44" s="195" t="s">
        <v>1043</v>
      </c>
      <c r="I44" s="195" t="s">
        <v>1044</v>
      </c>
      <c r="J44" s="195" t="s">
        <v>728</v>
      </c>
      <c r="K44" s="195" t="s">
        <v>1045</v>
      </c>
      <c r="L44" s="197">
        <v>421908447934</v>
      </c>
    </row>
    <row r="45" spans="1:12" ht="11.25" customHeight="1" x14ac:dyDescent="0.2">
      <c r="A45" s="194" t="s">
        <v>1046</v>
      </c>
      <c r="B45" s="195" t="s">
        <v>1047</v>
      </c>
      <c r="C45" s="196" t="s">
        <v>721</v>
      </c>
      <c r="D45" s="195" t="s">
        <v>816</v>
      </c>
      <c r="E45" s="195" t="s">
        <v>777</v>
      </c>
      <c r="F45" s="195" t="s">
        <v>817</v>
      </c>
      <c r="G45" s="195" t="s">
        <v>1048</v>
      </c>
      <c r="H45" s="195" t="s">
        <v>1049</v>
      </c>
      <c r="I45" s="195" t="s">
        <v>1050</v>
      </c>
      <c r="J45" s="195" t="s">
        <v>728</v>
      </c>
      <c r="K45" s="195" t="s">
        <v>1051</v>
      </c>
      <c r="L45" s="197">
        <v>421918234840</v>
      </c>
    </row>
    <row r="46" spans="1:12" ht="11.25" customHeight="1" x14ac:dyDescent="0.2">
      <c r="A46" s="194" t="s">
        <v>1052</v>
      </c>
      <c r="B46" s="195" t="s">
        <v>1053</v>
      </c>
      <c r="C46" s="196" t="s">
        <v>721</v>
      </c>
      <c r="D46" s="195" t="s">
        <v>1054</v>
      </c>
      <c r="E46" s="195" t="s">
        <v>1055</v>
      </c>
      <c r="F46" s="195" t="s">
        <v>1056</v>
      </c>
      <c r="G46" s="195" t="s">
        <v>1057</v>
      </c>
      <c r="H46" s="195" t="s">
        <v>1058</v>
      </c>
      <c r="I46" s="195" t="s">
        <v>1059</v>
      </c>
      <c r="J46" s="195" t="s">
        <v>746</v>
      </c>
      <c r="K46" s="195" t="s">
        <v>1059</v>
      </c>
      <c r="L46" s="197">
        <v>0</v>
      </c>
    </row>
    <row r="47" spans="1:12" ht="11.25" customHeight="1" x14ac:dyDescent="0.2">
      <c r="A47" s="202" t="s">
        <v>1060</v>
      </c>
      <c r="B47" s="203" t="s">
        <v>1061</v>
      </c>
      <c r="C47" s="196" t="s">
        <v>721</v>
      </c>
      <c r="D47" s="203" t="s">
        <v>1062</v>
      </c>
      <c r="E47" s="203" t="s">
        <v>777</v>
      </c>
      <c r="F47" s="203" t="s">
        <v>879</v>
      </c>
      <c r="G47" s="203" t="s">
        <v>1063</v>
      </c>
      <c r="H47" s="203" t="s">
        <v>1064</v>
      </c>
      <c r="I47" s="203" t="s">
        <v>1065</v>
      </c>
      <c r="J47" s="203" t="s">
        <v>728</v>
      </c>
      <c r="K47" s="203" t="s">
        <v>1066</v>
      </c>
      <c r="L47" s="204">
        <v>421911427222</v>
      </c>
    </row>
    <row r="48" spans="1:12" ht="11.25" customHeight="1" x14ac:dyDescent="0.2">
      <c r="A48" s="194" t="s">
        <v>1067</v>
      </c>
      <c r="B48" s="195" t="s">
        <v>1068</v>
      </c>
      <c r="C48" s="196" t="s">
        <v>721</v>
      </c>
      <c r="D48" s="196" t="s">
        <v>816</v>
      </c>
      <c r="E48" s="196" t="s">
        <v>777</v>
      </c>
      <c r="F48" s="195" t="s">
        <v>879</v>
      </c>
      <c r="G48" s="195" t="s">
        <v>1069</v>
      </c>
      <c r="H48" s="195" t="s">
        <v>1070</v>
      </c>
      <c r="I48" s="196" t="s">
        <v>1071</v>
      </c>
      <c r="J48" s="196" t="s">
        <v>1072</v>
      </c>
      <c r="K48" s="199" t="s">
        <v>1073</v>
      </c>
      <c r="L48" s="200">
        <v>421905278836</v>
      </c>
    </row>
    <row r="49" spans="1:12" ht="11.25" customHeight="1" x14ac:dyDescent="0.2">
      <c r="A49" s="194" t="s">
        <v>1074</v>
      </c>
      <c r="B49" s="195" t="s">
        <v>1075</v>
      </c>
      <c r="C49" s="196" t="s">
        <v>721</v>
      </c>
      <c r="D49" s="196" t="s">
        <v>816</v>
      </c>
      <c r="E49" s="196" t="s">
        <v>777</v>
      </c>
      <c r="F49" s="195" t="s">
        <v>817</v>
      </c>
      <c r="G49" s="195" t="s">
        <v>1076</v>
      </c>
      <c r="H49" s="195" t="s">
        <v>1077</v>
      </c>
      <c r="I49" s="196" t="s">
        <v>1078</v>
      </c>
      <c r="J49" s="196" t="s">
        <v>746</v>
      </c>
      <c r="K49" s="196" t="s">
        <v>1078</v>
      </c>
      <c r="L49" s="200">
        <v>421907194669</v>
      </c>
    </row>
    <row r="50" spans="1:12" ht="11.25" customHeight="1" x14ac:dyDescent="0.2">
      <c r="A50" s="194" t="s">
        <v>1079</v>
      </c>
      <c r="B50" s="195" t="s">
        <v>1080</v>
      </c>
      <c r="C50" s="196" t="s">
        <v>721</v>
      </c>
      <c r="D50" s="195" t="s">
        <v>1081</v>
      </c>
      <c r="E50" s="195" t="s">
        <v>1082</v>
      </c>
      <c r="F50" s="195" t="s">
        <v>753</v>
      </c>
      <c r="G50" s="195" t="s">
        <v>1083</v>
      </c>
      <c r="H50" s="195" t="s">
        <v>1084</v>
      </c>
      <c r="I50" s="195" t="s">
        <v>1085</v>
      </c>
      <c r="J50" s="195" t="s">
        <v>728</v>
      </c>
      <c r="K50" s="195" t="s">
        <v>1085</v>
      </c>
      <c r="L50" s="200">
        <v>421903712927</v>
      </c>
    </row>
    <row r="51" spans="1:12" ht="11.25" customHeight="1" x14ac:dyDescent="0.2">
      <c r="A51" s="194" t="s">
        <v>1086</v>
      </c>
      <c r="B51" s="195" t="s">
        <v>1087</v>
      </c>
      <c r="C51" s="196" t="s">
        <v>721</v>
      </c>
      <c r="D51" s="195" t="s">
        <v>1088</v>
      </c>
      <c r="E51" s="195" t="s">
        <v>777</v>
      </c>
      <c r="F51" s="195" t="s">
        <v>946</v>
      </c>
      <c r="G51" s="195" t="s">
        <v>1089</v>
      </c>
      <c r="H51" s="195" t="s">
        <v>1090</v>
      </c>
      <c r="I51" s="195" t="s">
        <v>1091</v>
      </c>
      <c r="J51" s="195" t="s">
        <v>728</v>
      </c>
      <c r="K51" s="195" t="s">
        <v>1091</v>
      </c>
      <c r="L51" s="197">
        <v>421908672270</v>
      </c>
    </row>
    <row r="52" spans="1:12" ht="11.25" customHeight="1" x14ac:dyDescent="0.2">
      <c r="A52" s="194" t="s">
        <v>1092</v>
      </c>
      <c r="B52" s="195" t="s">
        <v>1093</v>
      </c>
      <c r="C52" s="196" t="s">
        <v>721</v>
      </c>
      <c r="D52" s="195" t="s">
        <v>1094</v>
      </c>
      <c r="E52" s="195" t="s">
        <v>777</v>
      </c>
      <c r="F52" s="195" t="s">
        <v>1095</v>
      </c>
      <c r="G52" s="195" t="s">
        <v>1096</v>
      </c>
      <c r="H52" s="195" t="s">
        <v>1097</v>
      </c>
      <c r="I52" s="195" t="s">
        <v>1098</v>
      </c>
      <c r="J52" s="195" t="s">
        <v>746</v>
      </c>
      <c r="K52" s="195" t="s">
        <v>1099</v>
      </c>
      <c r="L52" s="197">
        <v>421918824449</v>
      </c>
    </row>
    <row r="53" spans="1:12" ht="11.25" customHeight="1" x14ac:dyDescent="0.2">
      <c r="A53" s="194" t="s">
        <v>1100</v>
      </c>
      <c r="B53" s="195" t="s">
        <v>1101</v>
      </c>
      <c r="C53" s="196" t="s">
        <v>721</v>
      </c>
      <c r="D53" s="195" t="s">
        <v>1102</v>
      </c>
      <c r="E53" s="195" t="s">
        <v>1103</v>
      </c>
      <c r="F53" s="195" t="s">
        <v>1104</v>
      </c>
      <c r="G53" s="201" t="s">
        <v>1105</v>
      </c>
      <c r="H53" s="201" t="s">
        <v>1106</v>
      </c>
      <c r="I53" s="195" t="s">
        <v>1107</v>
      </c>
      <c r="J53" s="195" t="s">
        <v>746</v>
      </c>
      <c r="K53" s="195" t="s">
        <v>1107</v>
      </c>
      <c r="L53" s="197">
        <v>421903996977</v>
      </c>
    </row>
    <row r="54" spans="1:12" ht="11.25" customHeight="1" x14ac:dyDescent="0.2">
      <c r="A54" s="194" t="s">
        <v>1108</v>
      </c>
      <c r="B54" s="195" t="s">
        <v>1109</v>
      </c>
      <c r="C54" s="196" t="s">
        <v>721</v>
      </c>
      <c r="D54" s="195" t="s">
        <v>1110</v>
      </c>
      <c r="E54" s="195" t="s">
        <v>777</v>
      </c>
      <c r="F54" s="195" t="s">
        <v>778</v>
      </c>
      <c r="G54" s="195" t="s">
        <v>1111</v>
      </c>
      <c r="H54" s="195" t="s">
        <v>1112</v>
      </c>
      <c r="I54" s="195" t="s">
        <v>1113</v>
      </c>
      <c r="J54" s="195" t="s">
        <v>728</v>
      </c>
      <c r="K54" s="195" t="s">
        <v>1114</v>
      </c>
      <c r="L54" s="200">
        <v>421907984638</v>
      </c>
    </row>
    <row r="55" spans="1:12" ht="11.25" customHeight="1" x14ac:dyDescent="0.2">
      <c r="A55" s="194" t="s">
        <v>1115</v>
      </c>
      <c r="B55" s="195" t="s">
        <v>1116</v>
      </c>
      <c r="C55" s="196" t="s">
        <v>721</v>
      </c>
      <c r="D55" s="196" t="s">
        <v>816</v>
      </c>
      <c r="E55" s="196" t="s">
        <v>777</v>
      </c>
      <c r="F55" s="195" t="s">
        <v>817</v>
      </c>
      <c r="G55" s="201" t="s">
        <v>1117</v>
      </c>
      <c r="H55" s="195" t="s">
        <v>1118</v>
      </c>
      <c r="I55" s="196" t="s">
        <v>1119</v>
      </c>
      <c r="J55" s="196" t="s">
        <v>746</v>
      </c>
      <c r="K55" s="196" t="s">
        <v>1119</v>
      </c>
      <c r="L55" s="197">
        <v>421911597705</v>
      </c>
    </row>
    <row r="56" spans="1:12" ht="11.25" customHeight="1" x14ac:dyDescent="0.2">
      <c r="A56" s="202" t="s">
        <v>1120</v>
      </c>
      <c r="B56" s="203" t="s">
        <v>1121</v>
      </c>
      <c r="C56" s="203" t="s">
        <v>721</v>
      </c>
      <c r="D56" s="203" t="s">
        <v>1122</v>
      </c>
      <c r="E56" s="203" t="s">
        <v>1103</v>
      </c>
      <c r="F56" s="203" t="s">
        <v>1104</v>
      </c>
      <c r="G56" s="203" t="s">
        <v>1123</v>
      </c>
      <c r="H56" s="203" t="s">
        <v>1124</v>
      </c>
      <c r="I56" s="203" t="s">
        <v>1125</v>
      </c>
      <c r="J56" s="203" t="s">
        <v>728</v>
      </c>
      <c r="K56" s="203" t="s">
        <v>1126</v>
      </c>
      <c r="L56" s="204">
        <v>421905762340</v>
      </c>
    </row>
    <row r="57" spans="1:12" ht="11.25" customHeight="1" x14ac:dyDescent="0.2">
      <c r="A57" s="194" t="s">
        <v>1127</v>
      </c>
      <c r="B57" s="195" t="s">
        <v>1128</v>
      </c>
      <c r="C57" s="196" t="s">
        <v>721</v>
      </c>
      <c r="D57" s="195" t="s">
        <v>1129</v>
      </c>
      <c r="E57" s="195" t="s">
        <v>777</v>
      </c>
      <c r="F57" s="195" t="s">
        <v>924</v>
      </c>
      <c r="G57" s="195" t="s">
        <v>1130</v>
      </c>
      <c r="H57" s="195" t="s">
        <v>1131</v>
      </c>
      <c r="I57" s="195" t="s">
        <v>1132</v>
      </c>
      <c r="J57" s="195" t="s">
        <v>746</v>
      </c>
      <c r="K57" s="195" t="s">
        <v>1132</v>
      </c>
      <c r="L57" s="197">
        <v>421905504040</v>
      </c>
    </row>
    <row r="58" spans="1:12" ht="11.25" customHeight="1" x14ac:dyDescent="0.2">
      <c r="A58" s="194" t="s">
        <v>1133</v>
      </c>
      <c r="B58" s="195" t="s">
        <v>1134</v>
      </c>
      <c r="C58" s="196" t="s">
        <v>721</v>
      </c>
      <c r="D58" s="195" t="s">
        <v>816</v>
      </c>
      <c r="E58" s="195" t="s">
        <v>777</v>
      </c>
      <c r="F58" s="195" t="s">
        <v>817</v>
      </c>
      <c r="G58" s="195" t="s">
        <v>1135</v>
      </c>
      <c r="H58" s="195" t="s">
        <v>1136</v>
      </c>
      <c r="I58" s="112" t="s">
        <v>1137</v>
      </c>
      <c r="J58" s="195" t="s">
        <v>746</v>
      </c>
      <c r="K58" s="112" t="s">
        <v>1137</v>
      </c>
      <c r="L58" s="200">
        <v>421903202270</v>
      </c>
    </row>
    <row r="59" spans="1:12" ht="11.25" customHeight="1" x14ac:dyDescent="0.2">
      <c r="A59" s="194" t="s">
        <v>1138</v>
      </c>
      <c r="B59" s="195" t="s">
        <v>1139</v>
      </c>
      <c r="C59" s="196" t="s">
        <v>721</v>
      </c>
      <c r="D59" s="195" t="s">
        <v>1140</v>
      </c>
      <c r="E59" s="195" t="s">
        <v>1141</v>
      </c>
      <c r="F59" s="195" t="s">
        <v>1142</v>
      </c>
      <c r="G59" s="195" t="s">
        <v>1143</v>
      </c>
      <c r="H59" s="195" t="s">
        <v>1144</v>
      </c>
      <c r="I59" s="195" t="s">
        <v>1145</v>
      </c>
      <c r="J59" s="195" t="s">
        <v>728</v>
      </c>
      <c r="K59" s="195" t="s">
        <v>1146</v>
      </c>
      <c r="L59" s="197">
        <v>421911928826</v>
      </c>
    </row>
    <row r="60" spans="1:12" ht="11.25" customHeight="1" x14ac:dyDescent="0.2">
      <c r="A60" s="194" t="s">
        <v>1147</v>
      </c>
      <c r="B60" s="195" t="s">
        <v>1148</v>
      </c>
      <c r="C60" s="196" t="s">
        <v>721</v>
      </c>
      <c r="D60" s="195" t="s">
        <v>816</v>
      </c>
      <c r="E60" s="195" t="s">
        <v>741</v>
      </c>
      <c r="F60" s="195" t="s">
        <v>879</v>
      </c>
      <c r="G60" s="195" t="s">
        <v>1149</v>
      </c>
      <c r="H60" s="195" t="s">
        <v>1150</v>
      </c>
      <c r="I60" s="195" t="s">
        <v>1151</v>
      </c>
      <c r="J60" s="195" t="s">
        <v>728</v>
      </c>
      <c r="K60" s="195" t="s">
        <v>1152</v>
      </c>
      <c r="L60" s="197" t="s">
        <v>1153</v>
      </c>
    </row>
    <row r="61" spans="1:12" ht="11.25" customHeight="1" x14ac:dyDescent="0.2">
      <c r="A61" s="194" t="s">
        <v>1154</v>
      </c>
      <c r="B61" s="195" t="s">
        <v>1155</v>
      </c>
      <c r="C61" s="196" t="s">
        <v>721</v>
      </c>
      <c r="D61" s="195" t="s">
        <v>1156</v>
      </c>
      <c r="E61" s="195" t="s">
        <v>723</v>
      </c>
      <c r="F61" s="195" t="s">
        <v>724</v>
      </c>
      <c r="G61" s="195" t="s">
        <v>1157</v>
      </c>
      <c r="H61" s="195" t="s">
        <v>1158</v>
      </c>
      <c r="I61" s="195" t="s">
        <v>1159</v>
      </c>
      <c r="J61" s="195" t="s">
        <v>746</v>
      </c>
      <c r="K61" s="195" t="s">
        <v>1160</v>
      </c>
      <c r="L61" s="197" t="s">
        <v>1161</v>
      </c>
    </row>
    <row r="62" spans="1:12" ht="11.25" customHeight="1" x14ac:dyDescent="0.2">
      <c r="A62" s="194" t="s">
        <v>1162</v>
      </c>
      <c r="B62" s="195" t="s">
        <v>1163</v>
      </c>
      <c r="C62" s="196" t="s">
        <v>721</v>
      </c>
      <c r="D62" s="195" t="s">
        <v>1164</v>
      </c>
      <c r="E62" s="195" t="s">
        <v>1165</v>
      </c>
      <c r="F62" s="195" t="s">
        <v>1166</v>
      </c>
      <c r="G62" s="195" t="s">
        <v>1167</v>
      </c>
      <c r="H62" s="195" t="s">
        <v>1168</v>
      </c>
      <c r="I62" s="195" t="s">
        <v>1169</v>
      </c>
      <c r="J62" s="195" t="s">
        <v>746</v>
      </c>
      <c r="K62" s="195" t="s">
        <v>1170</v>
      </c>
      <c r="L62" s="197">
        <v>421903601379</v>
      </c>
    </row>
    <row r="63" spans="1:12" ht="11.25" customHeight="1" x14ac:dyDescent="0.2">
      <c r="A63" s="194" t="s">
        <v>1171</v>
      </c>
      <c r="B63" s="195" t="s">
        <v>1172</v>
      </c>
      <c r="C63" s="196" t="s">
        <v>721</v>
      </c>
      <c r="D63" s="195" t="s">
        <v>1173</v>
      </c>
      <c r="E63" s="195" t="s">
        <v>777</v>
      </c>
      <c r="F63" s="195" t="s">
        <v>1174</v>
      </c>
      <c r="G63" s="203" t="s">
        <v>1175</v>
      </c>
      <c r="H63" s="195" t="s">
        <v>1176</v>
      </c>
      <c r="I63" s="195" t="s">
        <v>1177</v>
      </c>
      <c r="J63" s="195" t="s">
        <v>746</v>
      </c>
      <c r="K63" s="195" t="s">
        <v>1178</v>
      </c>
      <c r="L63" s="197">
        <v>421903370792</v>
      </c>
    </row>
    <row r="64" spans="1:12" ht="11.25" customHeight="1" x14ac:dyDescent="0.2">
      <c r="A64" s="194" t="s">
        <v>1179</v>
      </c>
      <c r="B64" s="195" t="s">
        <v>1180</v>
      </c>
      <c r="C64" s="196" t="s">
        <v>721</v>
      </c>
      <c r="D64" s="195" t="s">
        <v>1181</v>
      </c>
      <c r="E64" s="195" t="s">
        <v>777</v>
      </c>
      <c r="F64" s="195" t="s">
        <v>1182</v>
      </c>
      <c r="G64" s="195" t="s">
        <v>1183</v>
      </c>
      <c r="H64" s="195" t="s">
        <v>1184</v>
      </c>
      <c r="I64" s="195" t="s">
        <v>1185</v>
      </c>
      <c r="J64" s="195" t="s">
        <v>728</v>
      </c>
      <c r="K64" s="195" t="s">
        <v>1186</v>
      </c>
      <c r="L64" s="197">
        <v>421905795511</v>
      </c>
    </row>
    <row r="65" spans="1:12" ht="11.25" customHeight="1" x14ac:dyDescent="0.2">
      <c r="A65" s="194" t="s">
        <v>1187</v>
      </c>
      <c r="B65" s="195" t="s">
        <v>1188</v>
      </c>
      <c r="C65" s="196" t="s">
        <v>721</v>
      </c>
      <c r="D65" s="195" t="s">
        <v>1189</v>
      </c>
      <c r="E65" s="195" t="s">
        <v>1190</v>
      </c>
      <c r="F65" s="195" t="s">
        <v>1191</v>
      </c>
      <c r="G65" s="195" t="s">
        <v>1192</v>
      </c>
      <c r="H65" s="195" t="s">
        <v>1193</v>
      </c>
      <c r="I65" s="195" t="s">
        <v>1194</v>
      </c>
      <c r="J65" s="195" t="s">
        <v>728</v>
      </c>
      <c r="K65" s="195" t="s">
        <v>1195</v>
      </c>
      <c r="L65" s="197">
        <v>421903363993</v>
      </c>
    </row>
    <row r="66" spans="1:12" ht="11.25" customHeight="1" x14ac:dyDescent="0.2">
      <c r="A66" s="194" t="s">
        <v>1196</v>
      </c>
      <c r="B66" s="195" t="s">
        <v>1197</v>
      </c>
      <c r="C66" s="196" t="s">
        <v>721</v>
      </c>
      <c r="D66" s="195" t="s">
        <v>1198</v>
      </c>
      <c r="E66" s="195" t="s">
        <v>777</v>
      </c>
      <c r="F66" s="195" t="s">
        <v>879</v>
      </c>
      <c r="G66" s="195" t="s">
        <v>1199</v>
      </c>
      <c r="H66" s="195" t="s">
        <v>1200</v>
      </c>
      <c r="I66" s="195" t="s">
        <v>1201</v>
      </c>
      <c r="J66" s="195" t="s">
        <v>728</v>
      </c>
      <c r="K66" s="195" t="s">
        <v>1202</v>
      </c>
      <c r="L66" s="197">
        <v>421903740961</v>
      </c>
    </row>
    <row r="67" spans="1:12" ht="11.25" customHeight="1" x14ac:dyDescent="0.2">
      <c r="A67" s="194" t="s">
        <v>1203</v>
      </c>
      <c r="B67" s="195" t="s">
        <v>1204</v>
      </c>
      <c r="C67" s="196" t="s">
        <v>721</v>
      </c>
      <c r="D67" s="195" t="s">
        <v>1205</v>
      </c>
      <c r="E67" s="195" t="s">
        <v>777</v>
      </c>
      <c r="F67" s="195" t="s">
        <v>742</v>
      </c>
      <c r="G67" s="195" t="s">
        <v>1206</v>
      </c>
      <c r="H67" s="195" t="s">
        <v>1207</v>
      </c>
      <c r="I67" s="195" t="s">
        <v>1208</v>
      </c>
      <c r="J67" s="195" t="s">
        <v>728</v>
      </c>
      <c r="K67" s="195" t="s">
        <v>1209</v>
      </c>
      <c r="L67" s="197">
        <v>421903714918</v>
      </c>
    </row>
    <row r="68" spans="1:12" ht="11.25" customHeight="1" x14ac:dyDescent="0.2">
      <c r="A68" s="194" t="s">
        <v>1210</v>
      </c>
      <c r="B68" s="195" t="s">
        <v>1211</v>
      </c>
      <c r="C68" s="196" t="s">
        <v>721</v>
      </c>
      <c r="D68" s="195" t="s">
        <v>1212</v>
      </c>
      <c r="E68" s="195" t="s">
        <v>777</v>
      </c>
      <c r="F68" s="195" t="s">
        <v>1213</v>
      </c>
      <c r="G68" s="195" t="s">
        <v>1214</v>
      </c>
      <c r="H68" s="201" t="s">
        <v>1215</v>
      </c>
      <c r="I68" s="195" t="s">
        <v>1216</v>
      </c>
      <c r="J68" s="195" t="s">
        <v>746</v>
      </c>
      <c r="K68" s="195" t="s">
        <v>1217</v>
      </c>
      <c r="L68" s="197">
        <v>421918882990</v>
      </c>
    </row>
    <row r="69" spans="1:12" ht="11.25" customHeight="1" x14ac:dyDescent="0.2">
      <c r="A69" s="202" t="s">
        <v>1218</v>
      </c>
      <c r="B69" s="203" t="s">
        <v>1219</v>
      </c>
      <c r="C69" s="196" t="s">
        <v>721</v>
      </c>
      <c r="D69" s="203" t="s">
        <v>1220</v>
      </c>
      <c r="E69" s="203" t="s">
        <v>777</v>
      </c>
      <c r="F69" s="203" t="s">
        <v>817</v>
      </c>
      <c r="G69" s="203" t="s">
        <v>1221</v>
      </c>
      <c r="H69" s="205" t="s">
        <v>1222</v>
      </c>
      <c r="I69" s="203" t="s">
        <v>1223</v>
      </c>
      <c r="J69" s="203" t="s">
        <v>1224</v>
      </c>
      <c r="K69" s="203" t="s">
        <v>1223</v>
      </c>
      <c r="L69" s="204">
        <v>421917476268</v>
      </c>
    </row>
    <row r="70" spans="1:12" ht="11.25" customHeight="1" x14ac:dyDescent="0.2">
      <c r="A70" s="194" t="s">
        <v>1225</v>
      </c>
      <c r="B70" s="195" t="s">
        <v>1226</v>
      </c>
      <c r="C70" s="196" t="s">
        <v>721</v>
      </c>
      <c r="D70" s="195" t="s">
        <v>1227</v>
      </c>
      <c r="E70" s="195" t="s">
        <v>1228</v>
      </c>
      <c r="F70" s="195" t="s">
        <v>1229</v>
      </c>
      <c r="G70" s="195" t="s">
        <v>1230</v>
      </c>
      <c r="H70" s="195" t="s">
        <v>1231</v>
      </c>
      <c r="I70" s="195" t="s">
        <v>1232</v>
      </c>
      <c r="J70" s="195" t="s">
        <v>1224</v>
      </c>
      <c r="K70" s="195" t="s">
        <v>1232</v>
      </c>
      <c r="L70" s="197">
        <v>421905193404</v>
      </c>
    </row>
    <row r="71" spans="1:12" ht="11.25" customHeight="1" x14ac:dyDescent="0.2">
      <c r="A71" s="194" t="s">
        <v>1233</v>
      </c>
      <c r="B71" s="195" t="s">
        <v>1234</v>
      </c>
      <c r="C71" s="196" t="s">
        <v>721</v>
      </c>
      <c r="D71" s="195" t="s">
        <v>1235</v>
      </c>
      <c r="E71" s="195" t="s">
        <v>1236</v>
      </c>
      <c r="F71" s="195" t="s">
        <v>1237</v>
      </c>
      <c r="G71" s="201" t="s">
        <v>1238</v>
      </c>
      <c r="H71" s="195" t="s">
        <v>1239</v>
      </c>
      <c r="I71" s="195" t="s">
        <v>1240</v>
      </c>
      <c r="J71" s="195" t="s">
        <v>728</v>
      </c>
      <c r="K71" s="195" t="s">
        <v>1241</v>
      </c>
      <c r="L71" s="197">
        <v>421902902970</v>
      </c>
    </row>
    <row r="72" spans="1:12" ht="11.25" customHeight="1" x14ac:dyDescent="0.2">
      <c r="A72" s="194" t="s">
        <v>1242</v>
      </c>
      <c r="B72" s="195" t="s">
        <v>1243</v>
      </c>
      <c r="C72" s="196" t="s">
        <v>721</v>
      </c>
      <c r="D72" s="195" t="s">
        <v>1244</v>
      </c>
      <c r="E72" s="195" t="s">
        <v>777</v>
      </c>
      <c r="F72" s="195" t="s">
        <v>1245</v>
      </c>
      <c r="G72" s="195" t="s">
        <v>1246</v>
      </c>
      <c r="H72" s="195" t="s">
        <v>1247</v>
      </c>
      <c r="I72" s="195" t="s">
        <v>1248</v>
      </c>
      <c r="J72" s="195" t="s">
        <v>746</v>
      </c>
      <c r="K72" s="195" t="s">
        <v>1249</v>
      </c>
      <c r="L72" s="197">
        <v>421903262626</v>
      </c>
    </row>
    <row r="73" spans="1:12" ht="11.25" customHeight="1" x14ac:dyDescent="0.2">
      <c r="A73" s="194" t="s">
        <v>1250</v>
      </c>
      <c r="B73" s="195" t="s">
        <v>1251</v>
      </c>
      <c r="C73" s="196" t="s">
        <v>721</v>
      </c>
      <c r="D73" s="196" t="s">
        <v>1252</v>
      </c>
      <c r="E73" s="196" t="s">
        <v>777</v>
      </c>
      <c r="F73" s="195" t="s">
        <v>742</v>
      </c>
      <c r="G73" s="195" t="s">
        <v>1253</v>
      </c>
      <c r="H73" s="195" t="s">
        <v>1254</v>
      </c>
      <c r="I73" s="196" t="s">
        <v>1255</v>
      </c>
      <c r="J73" s="196" t="s">
        <v>1256</v>
      </c>
      <c r="K73" s="196" t="s">
        <v>1257</v>
      </c>
      <c r="L73" s="197">
        <v>421902228191</v>
      </c>
    </row>
    <row r="74" spans="1:12" ht="11.25" customHeight="1" x14ac:dyDescent="0.2">
      <c r="A74" s="202" t="s">
        <v>1258</v>
      </c>
      <c r="B74" s="203" t="s">
        <v>1259</v>
      </c>
      <c r="C74" s="196" t="s">
        <v>721</v>
      </c>
      <c r="D74" s="203" t="s">
        <v>1220</v>
      </c>
      <c r="E74" s="203" t="s">
        <v>777</v>
      </c>
      <c r="F74" s="203" t="s">
        <v>817</v>
      </c>
      <c r="G74" s="203" t="s">
        <v>1260</v>
      </c>
      <c r="H74" s="203" t="s">
        <v>1261</v>
      </c>
      <c r="I74" s="203" t="s">
        <v>1262</v>
      </c>
      <c r="J74" s="203" t="s">
        <v>728</v>
      </c>
      <c r="K74" s="203" t="s">
        <v>1263</v>
      </c>
      <c r="L74" s="204">
        <v>421905305338</v>
      </c>
    </row>
    <row r="75" spans="1:12" ht="11.25" customHeight="1" x14ac:dyDescent="0.2">
      <c r="A75" s="194" t="s">
        <v>1264</v>
      </c>
      <c r="B75" s="195" t="s">
        <v>1265</v>
      </c>
      <c r="C75" s="196" t="s">
        <v>721</v>
      </c>
      <c r="D75" s="195" t="s">
        <v>816</v>
      </c>
      <c r="E75" s="195" t="s">
        <v>777</v>
      </c>
      <c r="F75" s="195" t="s">
        <v>817</v>
      </c>
      <c r="G75" s="195" t="s">
        <v>1266</v>
      </c>
      <c r="H75" s="201" t="s">
        <v>1267</v>
      </c>
      <c r="I75" s="195" t="s">
        <v>1268</v>
      </c>
      <c r="J75" s="195" t="s">
        <v>728</v>
      </c>
      <c r="K75" s="195" t="s">
        <v>1269</v>
      </c>
      <c r="L75" s="197">
        <v>421908979442</v>
      </c>
    </row>
    <row r="76" spans="1:12" ht="11.25" customHeight="1" x14ac:dyDescent="0.2">
      <c r="A76" s="194" t="s">
        <v>1270</v>
      </c>
      <c r="B76" s="195" t="s">
        <v>1271</v>
      </c>
      <c r="C76" s="196" t="s">
        <v>721</v>
      </c>
      <c r="D76" s="196" t="s">
        <v>816</v>
      </c>
      <c r="E76" s="196" t="s">
        <v>777</v>
      </c>
      <c r="F76" s="195" t="s">
        <v>879</v>
      </c>
      <c r="G76" s="195" t="s">
        <v>1272</v>
      </c>
      <c r="H76" s="195" t="s">
        <v>1273</v>
      </c>
      <c r="I76" s="196" t="s">
        <v>1274</v>
      </c>
      <c r="J76" s="196" t="s">
        <v>728</v>
      </c>
      <c r="K76" s="196" t="s">
        <v>1275</v>
      </c>
      <c r="L76" s="197">
        <v>421903708275</v>
      </c>
    </row>
    <row r="77" spans="1:12" ht="11.25" customHeight="1" x14ac:dyDescent="0.2">
      <c r="A77" s="194" t="s">
        <v>1276</v>
      </c>
      <c r="B77" s="195" t="s">
        <v>1277</v>
      </c>
      <c r="C77" s="196" t="s">
        <v>721</v>
      </c>
      <c r="D77" s="196" t="s">
        <v>816</v>
      </c>
      <c r="E77" s="196" t="s">
        <v>777</v>
      </c>
      <c r="F77" s="195" t="s">
        <v>817</v>
      </c>
      <c r="G77" s="195" t="s">
        <v>1278</v>
      </c>
      <c r="H77" s="195" t="s">
        <v>1279</v>
      </c>
      <c r="I77" s="196" t="s">
        <v>1280</v>
      </c>
      <c r="J77" s="196" t="s">
        <v>746</v>
      </c>
      <c r="K77" s="196" t="s">
        <v>1281</v>
      </c>
      <c r="L77" s="197">
        <v>421918529304</v>
      </c>
    </row>
    <row r="78" spans="1:12" ht="11.25" customHeight="1" x14ac:dyDescent="0.2">
      <c r="A78" s="194" t="s">
        <v>1282</v>
      </c>
      <c r="B78" s="195" t="s">
        <v>1283</v>
      </c>
      <c r="C78" s="196" t="s">
        <v>721</v>
      </c>
      <c r="D78" s="195" t="s">
        <v>816</v>
      </c>
      <c r="E78" s="195" t="s">
        <v>777</v>
      </c>
      <c r="F78" s="195" t="s">
        <v>817</v>
      </c>
      <c r="G78" s="195" t="s">
        <v>1284</v>
      </c>
      <c r="H78" s="195" t="s">
        <v>1285</v>
      </c>
      <c r="I78" s="195" t="s">
        <v>1286</v>
      </c>
      <c r="J78" s="195" t="s">
        <v>1287</v>
      </c>
      <c r="K78" s="195" t="s">
        <v>1288</v>
      </c>
      <c r="L78" s="197">
        <v>421944318444</v>
      </c>
    </row>
    <row r="79" spans="1:12" ht="11.25" customHeight="1" x14ac:dyDescent="0.2">
      <c r="A79" s="194" t="s">
        <v>1289</v>
      </c>
      <c r="B79" s="195" t="s">
        <v>1290</v>
      </c>
      <c r="C79" s="196" t="s">
        <v>721</v>
      </c>
      <c r="D79" s="195" t="s">
        <v>816</v>
      </c>
      <c r="E79" s="195" t="s">
        <v>777</v>
      </c>
      <c r="F79" s="195" t="s">
        <v>817</v>
      </c>
      <c r="G79" s="195" t="s">
        <v>1291</v>
      </c>
      <c r="H79" s="195" t="s">
        <v>1292</v>
      </c>
      <c r="I79" s="195" t="s">
        <v>1293</v>
      </c>
      <c r="J79" s="195" t="s">
        <v>728</v>
      </c>
      <c r="K79" s="195" t="s">
        <v>1294</v>
      </c>
      <c r="L79" s="197">
        <v>421903692095</v>
      </c>
    </row>
    <row r="80" spans="1:12" ht="11.25" customHeight="1" x14ac:dyDescent="0.2">
      <c r="A80" s="194" t="s">
        <v>1295</v>
      </c>
      <c r="B80" s="195" t="s">
        <v>1296</v>
      </c>
      <c r="C80" s="196" t="s">
        <v>721</v>
      </c>
      <c r="D80" s="196" t="s">
        <v>816</v>
      </c>
      <c r="E80" s="196" t="s">
        <v>777</v>
      </c>
      <c r="F80" s="196" t="s">
        <v>817</v>
      </c>
      <c r="G80" s="195" t="s">
        <v>1297</v>
      </c>
      <c r="H80" s="195" t="s">
        <v>1298</v>
      </c>
      <c r="I80" s="196" t="s">
        <v>1299</v>
      </c>
      <c r="J80" s="196" t="s">
        <v>728</v>
      </c>
      <c r="K80" s="196" t="s">
        <v>1300</v>
      </c>
      <c r="L80" s="197">
        <v>421915499077</v>
      </c>
    </row>
    <row r="81" spans="1:12" ht="11.25" customHeight="1" x14ac:dyDescent="0.2">
      <c r="A81" s="194" t="s">
        <v>1301</v>
      </c>
      <c r="B81" s="195" t="s">
        <v>1302</v>
      </c>
      <c r="C81" s="196" t="s">
        <v>721</v>
      </c>
      <c r="D81" s="196" t="s">
        <v>1303</v>
      </c>
      <c r="E81" s="196" t="s">
        <v>777</v>
      </c>
      <c r="F81" s="196" t="s">
        <v>879</v>
      </c>
      <c r="G81" s="195" t="s">
        <v>1304</v>
      </c>
      <c r="H81" s="195" t="s">
        <v>1305</v>
      </c>
      <c r="I81" s="196" t="s">
        <v>1306</v>
      </c>
      <c r="J81" s="196" t="s">
        <v>1307</v>
      </c>
      <c r="K81" s="196" t="s">
        <v>1306</v>
      </c>
      <c r="L81" s="197">
        <v>421905234323</v>
      </c>
    </row>
    <row r="82" spans="1:12" ht="11.25" customHeight="1" x14ac:dyDescent="0.2">
      <c r="A82" s="194" t="s">
        <v>1308</v>
      </c>
      <c r="B82" s="195" t="s">
        <v>1309</v>
      </c>
      <c r="C82" s="196" t="s">
        <v>721</v>
      </c>
      <c r="D82" s="195" t="s">
        <v>1310</v>
      </c>
      <c r="E82" s="195" t="s">
        <v>1311</v>
      </c>
      <c r="F82" s="195" t="s">
        <v>1312</v>
      </c>
      <c r="G82" s="195" t="s">
        <v>1313</v>
      </c>
      <c r="H82" s="195" t="s">
        <v>1314</v>
      </c>
      <c r="I82" s="195" t="s">
        <v>1315</v>
      </c>
      <c r="J82" s="195" t="s">
        <v>728</v>
      </c>
      <c r="K82" s="195" t="s">
        <v>1315</v>
      </c>
      <c r="L82" s="197">
        <v>421915902632</v>
      </c>
    </row>
    <row r="83" spans="1:12" ht="11.25" customHeight="1" x14ac:dyDescent="0.2">
      <c r="A83" s="194" t="s">
        <v>1316</v>
      </c>
      <c r="B83" s="195" t="s">
        <v>1317</v>
      </c>
      <c r="C83" s="196" t="s">
        <v>721</v>
      </c>
      <c r="D83" s="195" t="s">
        <v>816</v>
      </c>
      <c r="E83" s="195" t="s">
        <v>777</v>
      </c>
      <c r="F83" s="195" t="s">
        <v>817</v>
      </c>
      <c r="G83" s="195" t="s">
        <v>1318</v>
      </c>
      <c r="H83" s="195" t="s">
        <v>1319</v>
      </c>
      <c r="I83" s="195" t="s">
        <v>1320</v>
      </c>
      <c r="J83" s="195" t="s">
        <v>746</v>
      </c>
      <c r="K83" s="195" t="s">
        <v>1321</v>
      </c>
      <c r="L83" s="197">
        <v>421905650170</v>
      </c>
    </row>
    <row r="84" spans="1:12" ht="11.25" customHeight="1" x14ac:dyDescent="0.2">
      <c r="A84" s="202" t="s">
        <v>1322</v>
      </c>
      <c r="B84" s="203" t="s">
        <v>1323</v>
      </c>
      <c r="C84" s="203" t="s">
        <v>721</v>
      </c>
      <c r="D84" s="203" t="s">
        <v>816</v>
      </c>
      <c r="E84" s="203" t="s">
        <v>777</v>
      </c>
      <c r="F84" s="203" t="s">
        <v>817</v>
      </c>
      <c r="G84" s="203" t="s">
        <v>1324</v>
      </c>
      <c r="H84" s="203" t="s">
        <v>1325</v>
      </c>
      <c r="I84" s="203" t="s">
        <v>1326</v>
      </c>
      <c r="J84" s="203" t="s">
        <v>746</v>
      </c>
      <c r="K84" s="203" t="s">
        <v>1327</v>
      </c>
      <c r="L84" s="204">
        <v>421903636503</v>
      </c>
    </row>
    <row r="85" spans="1:12" ht="11.25" customHeight="1" x14ac:dyDescent="0.2">
      <c r="A85" s="202" t="s">
        <v>1328</v>
      </c>
      <c r="B85" s="203" t="s">
        <v>1329</v>
      </c>
      <c r="C85" s="203" t="s">
        <v>721</v>
      </c>
      <c r="D85" s="203" t="s">
        <v>1330</v>
      </c>
      <c r="E85" s="203" t="s">
        <v>777</v>
      </c>
      <c r="F85" s="203" t="s">
        <v>931</v>
      </c>
      <c r="G85" s="203" t="s">
        <v>1331</v>
      </c>
      <c r="H85" s="203" t="s">
        <v>1332</v>
      </c>
      <c r="I85" s="203" t="s">
        <v>1333</v>
      </c>
      <c r="J85" s="203" t="s">
        <v>746</v>
      </c>
      <c r="K85" s="203" t="s">
        <v>1334</v>
      </c>
      <c r="L85" s="204">
        <v>421917263316</v>
      </c>
    </row>
    <row r="86" spans="1:12" ht="11.25" customHeight="1" x14ac:dyDescent="0.2">
      <c r="A86" s="202" t="s">
        <v>1335</v>
      </c>
      <c r="B86" s="203" t="s">
        <v>1336</v>
      </c>
      <c r="C86" s="203" t="s">
        <v>721</v>
      </c>
      <c r="D86" s="203" t="s">
        <v>1337</v>
      </c>
      <c r="E86" s="203" t="s">
        <v>1338</v>
      </c>
      <c r="F86" s="203" t="s">
        <v>1339</v>
      </c>
      <c r="G86" s="203" t="s">
        <v>1340</v>
      </c>
      <c r="H86" s="203" t="s">
        <v>1341</v>
      </c>
      <c r="I86" s="203" t="s">
        <v>1342</v>
      </c>
      <c r="J86" s="203" t="s">
        <v>728</v>
      </c>
      <c r="K86" s="203" t="s">
        <v>1342</v>
      </c>
      <c r="L86" s="204">
        <v>421905486716</v>
      </c>
    </row>
    <row r="87" spans="1:12" ht="11.25" customHeight="1" x14ac:dyDescent="0.2">
      <c r="A87" s="202" t="s">
        <v>1343</v>
      </c>
      <c r="B87" s="203" t="s">
        <v>1344</v>
      </c>
      <c r="C87" s="203" t="s">
        <v>721</v>
      </c>
      <c r="D87" s="203" t="s">
        <v>1345</v>
      </c>
      <c r="E87" s="203" t="s">
        <v>1346</v>
      </c>
      <c r="F87" s="203" t="s">
        <v>1347</v>
      </c>
      <c r="G87" s="203" t="s">
        <v>1348</v>
      </c>
      <c r="H87" s="203" t="s">
        <v>1349</v>
      </c>
      <c r="I87" s="203" t="s">
        <v>1350</v>
      </c>
      <c r="J87" s="203" t="s">
        <v>728</v>
      </c>
      <c r="K87" s="203">
        <v>0</v>
      </c>
      <c r="L87" s="204">
        <v>0</v>
      </c>
    </row>
    <row r="88" spans="1:12" ht="11.25" customHeight="1" x14ac:dyDescent="0.2">
      <c r="A88" s="202" t="s">
        <v>1351</v>
      </c>
      <c r="B88" s="203" t="s">
        <v>1352</v>
      </c>
      <c r="C88" s="203" t="s">
        <v>721</v>
      </c>
      <c r="D88" s="203" t="s">
        <v>1353</v>
      </c>
      <c r="E88" s="203" t="s">
        <v>1190</v>
      </c>
      <c r="F88" s="203" t="s">
        <v>1354</v>
      </c>
      <c r="G88" s="203" t="s">
        <v>1355</v>
      </c>
      <c r="H88" s="203" t="s">
        <v>1356</v>
      </c>
      <c r="I88" s="203" t="s">
        <v>1357</v>
      </c>
      <c r="J88" s="203" t="s">
        <v>728</v>
      </c>
      <c r="K88" s="203" t="s">
        <v>1357</v>
      </c>
      <c r="L88" s="204">
        <v>421905235472</v>
      </c>
    </row>
    <row r="89" spans="1:12" ht="11.25" customHeight="1" x14ac:dyDescent="0.2">
      <c r="A89" s="202" t="s">
        <v>1358</v>
      </c>
      <c r="B89" s="203" t="s">
        <v>1359</v>
      </c>
      <c r="C89" s="203" t="s">
        <v>721</v>
      </c>
      <c r="D89" s="203" t="s">
        <v>1360</v>
      </c>
      <c r="E89" s="203" t="s">
        <v>1361</v>
      </c>
      <c r="F89" s="203" t="s">
        <v>1362</v>
      </c>
      <c r="G89" s="203" t="s">
        <v>1363</v>
      </c>
      <c r="H89" s="203" t="s">
        <v>1364</v>
      </c>
      <c r="I89" s="203" t="s">
        <v>1365</v>
      </c>
      <c r="J89" s="203" t="s">
        <v>746</v>
      </c>
      <c r="K89" s="203" t="s">
        <v>1365</v>
      </c>
      <c r="L89" s="204">
        <v>421905970041</v>
      </c>
    </row>
    <row r="90" spans="1:12" ht="11.25" customHeight="1" x14ac:dyDescent="0.2">
      <c r="A90" s="202" t="s">
        <v>1366</v>
      </c>
      <c r="B90" s="203" t="s">
        <v>1367</v>
      </c>
      <c r="C90" s="203" t="s">
        <v>721</v>
      </c>
      <c r="D90" s="203" t="s">
        <v>1368</v>
      </c>
      <c r="E90" s="203" t="s">
        <v>1369</v>
      </c>
      <c r="F90" s="203" t="s">
        <v>1370</v>
      </c>
      <c r="G90" s="203" t="s">
        <v>1371</v>
      </c>
      <c r="H90" s="203" t="s">
        <v>1372</v>
      </c>
      <c r="I90" s="203" t="s">
        <v>1373</v>
      </c>
      <c r="J90" s="203" t="s">
        <v>746</v>
      </c>
      <c r="K90" s="203" t="s">
        <v>1373</v>
      </c>
      <c r="L90" s="204">
        <v>421915879583</v>
      </c>
    </row>
    <row r="91" spans="1:12" ht="11.25" customHeight="1" x14ac:dyDescent="0.2">
      <c r="A91" s="202" t="s">
        <v>1374</v>
      </c>
      <c r="B91" s="203" t="s">
        <v>1375</v>
      </c>
      <c r="C91" s="203" t="s">
        <v>721</v>
      </c>
      <c r="D91" s="203" t="s">
        <v>1376</v>
      </c>
      <c r="E91" s="203" t="s">
        <v>1141</v>
      </c>
      <c r="F91" s="203" t="s">
        <v>1142</v>
      </c>
      <c r="G91" s="203" t="s">
        <v>1377</v>
      </c>
      <c r="H91" s="203" t="s">
        <v>1378</v>
      </c>
      <c r="I91" s="203" t="s">
        <v>1379</v>
      </c>
      <c r="J91" s="203" t="s">
        <v>728</v>
      </c>
      <c r="K91" s="203" t="s">
        <v>1380</v>
      </c>
      <c r="L91" s="204">
        <v>421918711548</v>
      </c>
    </row>
    <row r="92" spans="1:12" ht="11.25" customHeight="1" x14ac:dyDescent="0.2">
      <c r="A92" s="202" t="s">
        <v>1381</v>
      </c>
      <c r="B92" s="203" t="s">
        <v>1382</v>
      </c>
      <c r="C92" s="203" t="s">
        <v>721</v>
      </c>
      <c r="D92" s="203" t="s">
        <v>1383</v>
      </c>
      <c r="E92" s="203" t="s">
        <v>777</v>
      </c>
      <c r="F92" s="203" t="s">
        <v>1384</v>
      </c>
      <c r="G92" s="203" t="s">
        <v>1385</v>
      </c>
      <c r="H92" s="203" t="s">
        <v>1386</v>
      </c>
      <c r="I92" s="203" t="s">
        <v>1387</v>
      </c>
      <c r="J92" s="203" t="s">
        <v>728</v>
      </c>
      <c r="K92" s="203" t="s">
        <v>1388</v>
      </c>
      <c r="L92" s="204">
        <v>421908553335</v>
      </c>
    </row>
    <row r="93" spans="1:12" ht="11.25" customHeight="1" x14ac:dyDescent="0.2">
      <c r="A93" s="202" t="s">
        <v>1389</v>
      </c>
      <c r="B93" s="203" t="s">
        <v>1390</v>
      </c>
      <c r="C93" s="203" t="s">
        <v>721</v>
      </c>
      <c r="D93" s="203" t="s">
        <v>1391</v>
      </c>
      <c r="E93" s="203" t="s">
        <v>777</v>
      </c>
      <c r="F93" s="203" t="s">
        <v>817</v>
      </c>
      <c r="G93" s="203" t="s">
        <v>1392</v>
      </c>
      <c r="H93" s="203" t="s">
        <v>1393</v>
      </c>
      <c r="I93" s="203" t="s">
        <v>1394</v>
      </c>
      <c r="J93" s="203" t="s">
        <v>728</v>
      </c>
      <c r="K93" s="203" t="s">
        <v>1394</v>
      </c>
      <c r="L93" s="204">
        <v>421905245008</v>
      </c>
    </row>
    <row r="94" spans="1:12" ht="11.25" customHeight="1" x14ac:dyDescent="0.2">
      <c r="A94" s="202" t="s">
        <v>1395</v>
      </c>
      <c r="B94" s="203" t="s">
        <v>1396</v>
      </c>
      <c r="C94" s="203" t="s">
        <v>721</v>
      </c>
      <c r="D94" s="203" t="s">
        <v>1156</v>
      </c>
      <c r="E94" s="203" t="s">
        <v>723</v>
      </c>
      <c r="F94" s="203" t="s">
        <v>724</v>
      </c>
      <c r="G94" s="203" t="s">
        <v>1397</v>
      </c>
      <c r="H94" s="203" t="s">
        <v>1398</v>
      </c>
      <c r="I94" s="203" t="s">
        <v>1159</v>
      </c>
      <c r="J94" s="203" t="s">
        <v>746</v>
      </c>
      <c r="K94" s="203" t="s">
        <v>1399</v>
      </c>
      <c r="L94" s="204" t="s">
        <v>1400</v>
      </c>
    </row>
    <row r="95" spans="1:12" ht="11.25" customHeight="1" x14ac:dyDescent="0.2">
      <c r="A95" s="202" t="s">
        <v>1401</v>
      </c>
      <c r="B95" s="203" t="s">
        <v>1402</v>
      </c>
      <c r="C95" s="203" t="s">
        <v>721</v>
      </c>
      <c r="D95" s="203" t="s">
        <v>816</v>
      </c>
      <c r="E95" s="203" t="s">
        <v>777</v>
      </c>
      <c r="F95" s="203" t="s">
        <v>817</v>
      </c>
      <c r="G95" s="203" t="s">
        <v>1403</v>
      </c>
      <c r="H95" s="203" t="s">
        <v>1404</v>
      </c>
      <c r="I95" s="203" t="s">
        <v>1405</v>
      </c>
      <c r="J95" s="203" t="s">
        <v>746</v>
      </c>
      <c r="K95" s="203" t="s">
        <v>1406</v>
      </c>
      <c r="L95" s="204">
        <v>421918808923</v>
      </c>
    </row>
    <row r="96" spans="1:12" ht="11.25" customHeight="1" x14ac:dyDescent="0.2">
      <c r="A96" s="202" t="s">
        <v>1407</v>
      </c>
      <c r="B96" s="203" t="s">
        <v>1408</v>
      </c>
      <c r="C96" s="203" t="s">
        <v>721</v>
      </c>
      <c r="D96" s="203" t="s">
        <v>1409</v>
      </c>
      <c r="E96" s="203" t="s">
        <v>777</v>
      </c>
      <c r="F96" s="203" t="s">
        <v>1410</v>
      </c>
      <c r="G96" s="203" t="s">
        <v>1411</v>
      </c>
      <c r="H96" s="203" t="s">
        <v>1412</v>
      </c>
      <c r="I96" s="203" t="s">
        <v>1413</v>
      </c>
      <c r="J96" s="203" t="s">
        <v>746</v>
      </c>
      <c r="K96" s="203" t="s">
        <v>1413</v>
      </c>
      <c r="L96" s="204">
        <v>421905418010</v>
      </c>
    </row>
    <row r="97" spans="1:12" ht="11.25" customHeight="1" x14ac:dyDescent="0.2">
      <c r="A97" s="202" t="s">
        <v>1414</v>
      </c>
      <c r="B97" s="203" t="s">
        <v>1415</v>
      </c>
      <c r="C97" s="203" t="s">
        <v>721</v>
      </c>
      <c r="D97" s="203" t="s">
        <v>1220</v>
      </c>
      <c r="E97" s="203" t="s">
        <v>777</v>
      </c>
      <c r="F97" s="203" t="s">
        <v>817</v>
      </c>
      <c r="G97" s="203" t="s">
        <v>1416</v>
      </c>
      <c r="H97" s="203" t="s">
        <v>1417</v>
      </c>
      <c r="I97" s="203" t="s">
        <v>1418</v>
      </c>
      <c r="J97" s="203" t="s">
        <v>746</v>
      </c>
      <c r="K97" s="203" t="s">
        <v>1418</v>
      </c>
      <c r="L97" s="204">
        <v>421915282858</v>
      </c>
    </row>
    <row r="98" spans="1:12" ht="11.25" customHeight="1" x14ac:dyDescent="0.2">
      <c r="A98" s="202" t="s">
        <v>1419</v>
      </c>
      <c r="B98" s="203" t="s">
        <v>1420</v>
      </c>
      <c r="C98" s="203" t="s">
        <v>721</v>
      </c>
      <c r="D98" s="203" t="s">
        <v>900</v>
      </c>
      <c r="E98" s="203" t="s">
        <v>741</v>
      </c>
      <c r="F98" s="203" t="s">
        <v>879</v>
      </c>
      <c r="G98" s="203" t="s">
        <v>1421</v>
      </c>
      <c r="H98" s="203" t="s">
        <v>1422</v>
      </c>
      <c r="I98" s="203" t="s">
        <v>1423</v>
      </c>
      <c r="J98" s="203" t="s">
        <v>1424</v>
      </c>
      <c r="K98" s="203" t="s">
        <v>1423</v>
      </c>
      <c r="L98" s="204">
        <v>421917176673</v>
      </c>
    </row>
    <row r="99" spans="1:12" ht="11.25" customHeight="1" x14ac:dyDescent="0.2">
      <c r="A99" s="202" t="s">
        <v>1425</v>
      </c>
      <c r="B99" s="203" t="s">
        <v>1426</v>
      </c>
      <c r="C99" s="203" t="s">
        <v>721</v>
      </c>
      <c r="D99" s="203" t="s">
        <v>1427</v>
      </c>
      <c r="E99" s="203" t="s">
        <v>769</v>
      </c>
      <c r="F99" s="203" t="s">
        <v>770</v>
      </c>
      <c r="G99" s="203" t="s">
        <v>1428</v>
      </c>
      <c r="H99" s="203" t="s">
        <v>1429</v>
      </c>
      <c r="I99" s="203" t="s">
        <v>1430</v>
      </c>
      <c r="J99" s="203" t="s">
        <v>746</v>
      </c>
      <c r="K99" s="203" t="s">
        <v>1430</v>
      </c>
      <c r="L99" s="204">
        <v>421905700790</v>
      </c>
    </row>
    <row r="100" spans="1:12" ht="11.25" customHeight="1" x14ac:dyDescent="0.2">
      <c r="A100" s="202" t="s">
        <v>1431</v>
      </c>
      <c r="B100" s="203" t="s">
        <v>1432</v>
      </c>
      <c r="C100" s="203" t="s">
        <v>721</v>
      </c>
      <c r="D100" s="203" t="s">
        <v>1181</v>
      </c>
      <c r="E100" s="203" t="s">
        <v>777</v>
      </c>
      <c r="F100" s="203" t="s">
        <v>1182</v>
      </c>
      <c r="G100" s="203" t="s">
        <v>1433</v>
      </c>
      <c r="H100" s="203" t="s">
        <v>1434</v>
      </c>
      <c r="I100" s="203" t="s">
        <v>1435</v>
      </c>
      <c r="J100" s="203" t="s">
        <v>728</v>
      </c>
      <c r="K100" s="203" t="s">
        <v>1436</v>
      </c>
      <c r="L100" s="204">
        <v>421918737877</v>
      </c>
    </row>
    <row r="101" spans="1:12" ht="11.25" customHeight="1" x14ac:dyDescent="0.2">
      <c r="A101" s="202" t="s">
        <v>1437</v>
      </c>
      <c r="B101" s="203" t="s">
        <v>1438</v>
      </c>
      <c r="C101" s="203" t="s">
        <v>721</v>
      </c>
      <c r="D101" s="203" t="s">
        <v>1439</v>
      </c>
      <c r="E101" s="203" t="s">
        <v>741</v>
      </c>
      <c r="F101" s="203" t="s">
        <v>879</v>
      </c>
      <c r="G101" s="203" t="s">
        <v>1440</v>
      </c>
      <c r="H101" s="203" t="s">
        <v>1441</v>
      </c>
      <c r="I101" s="203" t="s">
        <v>1442</v>
      </c>
      <c r="J101" s="203" t="s">
        <v>746</v>
      </c>
      <c r="K101" s="203" t="s">
        <v>1442</v>
      </c>
      <c r="L101" s="204">
        <v>421903422249</v>
      </c>
    </row>
    <row r="102" spans="1:12" ht="11.25" customHeight="1" x14ac:dyDescent="0.2">
      <c r="A102" s="202" t="s">
        <v>1443</v>
      </c>
      <c r="B102" s="203" t="s">
        <v>1444</v>
      </c>
      <c r="C102" s="203" t="s">
        <v>721</v>
      </c>
      <c r="D102" s="203" t="s">
        <v>1445</v>
      </c>
      <c r="E102" s="203" t="s">
        <v>777</v>
      </c>
      <c r="F102" s="203" t="s">
        <v>1446</v>
      </c>
      <c r="G102" s="203" t="s">
        <v>1447</v>
      </c>
      <c r="H102" s="203" t="s">
        <v>1448</v>
      </c>
      <c r="I102" s="203" t="s">
        <v>1449</v>
      </c>
      <c r="J102" s="203" t="s">
        <v>728</v>
      </c>
      <c r="K102" s="203" t="s">
        <v>1450</v>
      </c>
      <c r="L102" s="204">
        <v>421905641479</v>
      </c>
    </row>
    <row r="103" spans="1:12" ht="11.25" customHeight="1" x14ac:dyDescent="0.2">
      <c r="A103" s="202" t="s">
        <v>1451</v>
      </c>
      <c r="B103" s="203" t="s">
        <v>1452</v>
      </c>
      <c r="C103" s="203" t="s">
        <v>721</v>
      </c>
      <c r="D103" s="203" t="s">
        <v>1453</v>
      </c>
      <c r="E103" s="203" t="s">
        <v>723</v>
      </c>
      <c r="F103" s="203" t="s">
        <v>1454</v>
      </c>
      <c r="G103" s="203" t="s">
        <v>1455</v>
      </c>
      <c r="H103" s="203" t="s">
        <v>1456</v>
      </c>
      <c r="I103" s="203" t="s">
        <v>1457</v>
      </c>
      <c r="J103" s="203" t="s">
        <v>728</v>
      </c>
      <c r="K103" s="203">
        <v>0</v>
      </c>
      <c r="L103" s="204">
        <v>0</v>
      </c>
    </row>
  </sheetData>
  <hyperlinks>
    <hyperlink ref="G5" r:id="rId1" xr:uid="{00000000-0004-0000-0500-000000000000}"/>
    <hyperlink ref="H5" r:id="rId2" xr:uid="{00000000-0004-0000-0500-000001000000}"/>
    <hyperlink ref="H7" r:id="rId3" xr:uid="{00000000-0004-0000-0500-000002000000}"/>
    <hyperlink ref="G14" r:id="rId4" xr:uid="{00000000-0004-0000-0500-000003000000}"/>
    <hyperlink ref="H14" r:id="rId5" xr:uid="{00000000-0004-0000-0500-000004000000}"/>
    <hyperlink ref="G15" r:id="rId6" xr:uid="{00000000-0004-0000-0500-000005000000}"/>
    <hyperlink ref="H18" r:id="rId7" xr:uid="{00000000-0004-0000-0500-000006000000}"/>
    <hyperlink ref="H19" r:id="rId8" xr:uid="{00000000-0004-0000-0500-000007000000}"/>
    <hyperlink ref="H25" r:id="rId9" xr:uid="{00000000-0004-0000-0500-000008000000}"/>
    <hyperlink ref="H28" r:id="rId10" xr:uid="{00000000-0004-0000-0500-000009000000}"/>
    <hyperlink ref="G29" r:id="rId11" xr:uid="{00000000-0004-0000-0500-00000A000000}"/>
    <hyperlink ref="H29" r:id="rId12" xr:uid="{00000000-0004-0000-0500-00000B000000}"/>
    <hyperlink ref="G32" r:id="rId13" xr:uid="{00000000-0004-0000-0500-00000C000000}"/>
    <hyperlink ref="H32" r:id="rId14" xr:uid="{00000000-0004-0000-0500-00000D000000}"/>
    <hyperlink ref="G33" r:id="rId15" xr:uid="{00000000-0004-0000-0500-00000E000000}"/>
    <hyperlink ref="H33" r:id="rId16" xr:uid="{00000000-0004-0000-0500-00000F000000}"/>
    <hyperlink ref="G34" r:id="rId17" xr:uid="{00000000-0004-0000-0500-000010000000}"/>
    <hyperlink ref="G53" r:id="rId18" xr:uid="{00000000-0004-0000-0500-000011000000}"/>
    <hyperlink ref="H53" r:id="rId19" xr:uid="{00000000-0004-0000-0500-000012000000}"/>
    <hyperlink ref="G55" r:id="rId20" xr:uid="{00000000-0004-0000-0500-000013000000}"/>
    <hyperlink ref="H68" r:id="rId21" xr:uid="{00000000-0004-0000-0500-000014000000}"/>
    <hyperlink ref="H69" r:id="rId22" xr:uid="{00000000-0004-0000-0500-000015000000}"/>
    <hyperlink ref="G71" r:id="rId23" xr:uid="{00000000-0004-0000-0500-000016000000}"/>
    <hyperlink ref="H75" r:id="rId24" xr:uid="{00000000-0004-0000-0500-000017000000}"/>
  </hyperlink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829"/>
  <sheetViews>
    <sheetView workbookViewId="0">
      <pane ySplit="1" topLeftCell="A2" activePane="bottomLeft" state="frozen"/>
      <selection pane="bottomLeft" activeCell="B3" sqref="B3"/>
    </sheetView>
  </sheetViews>
  <sheetFormatPr defaultColWidth="14.42578125" defaultRowHeight="15" customHeight="1" x14ac:dyDescent="0.2"/>
  <cols>
    <col min="1" max="1" width="11.85546875" customWidth="1"/>
    <col min="2" max="2" width="27.28515625" customWidth="1"/>
    <col min="3" max="3" width="34.28515625" customWidth="1"/>
    <col min="4" max="4" width="11.7109375" customWidth="1"/>
    <col min="5" max="5" width="6" customWidth="1"/>
    <col min="6" max="6" width="4.28515625" customWidth="1"/>
    <col min="7" max="8" width="5.7109375" customWidth="1"/>
    <col min="9" max="9" width="8.7109375" customWidth="1"/>
    <col min="10" max="10" width="12.5703125" customWidth="1"/>
    <col min="11" max="11" width="19.28515625" customWidth="1"/>
    <col min="12" max="13" width="13.7109375" customWidth="1"/>
    <col min="14" max="14" width="9.140625" customWidth="1"/>
  </cols>
  <sheetData>
    <row r="1" spans="1:14" ht="22.5" customHeight="1" x14ac:dyDescent="0.2">
      <c r="A1" s="206" t="s">
        <v>707</v>
      </c>
      <c r="B1" s="207" t="s">
        <v>351</v>
      </c>
      <c r="C1" s="207" t="s">
        <v>1458</v>
      </c>
      <c r="D1" s="208" t="s">
        <v>1459</v>
      </c>
      <c r="E1" s="209" t="s">
        <v>1460</v>
      </c>
      <c r="F1" s="206" t="s">
        <v>375</v>
      </c>
      <c r="G1" s="206" t="s">
        <v>354</v>
      </c>
      <c r="H1" s="206" t="s">
        <v>1461</v>
      </c>
      <c r="I1" s="206" t="s">
        <v>1462</v>
      </c>
      <c r="J1" s="206" t="s">
        <v>1463</v>
      </c>
      <c r="K1" s="206" t="s">
        <v>1464</v>
      </c>
      <c r="L1" s="206" t="s">
        <v>1465</v>
      </c>
      <c r="M1" s="206" t="s">
        <v>1466</v>
      </c>
      <c r="N1" s="206" t="s">
        <v>1467</v>
      </c>
    </row>
    <row r="2" spans="1:14" ht="11.25" customHeight="1" x14ac:dyDescent="0.2">
      <c r="A2" s="194" t="s">
        <v>719</v>
      </c>
      <c r="B2" s="210" t="str">
        <f>VLOOKUP(A2,Adr!A:B,2,FALSE)</f>
        <v>Deaflympijský výbor Slovenska</v>
      </c>
      <c r="C2" s="211" t="s">
        <v>1468</v>
      </c>
      <c r="D2" s="212">
        <v>329391</v>
      </c>
      <c r="E2" s="213">
        <v>0</v>
      </c>
      <c r="F2" s="214" t="s">
        <v>382</v>
      </c>
      <c r="G2" s="196" t="s">
        <v>360</v>
      </c>
      <c r="H2" s="196" t="s">
        <v>1469</v>
      </c>
      <c r="I2" s="214" t="str">
        <f t="shared" ref="I2:I256" si="0">A2&amp;F2</f>
        <v>42254388c</v>
      </c>
      <c r="J2" s="196" t="str">
        <f t="shared" ref="J2:J256" si="1">A2&amp;G2</f>
        <v>42254388026 03</v>
      </c>
      <c r="K2" s="215"/>
      <c r="L2" s="196" t="str">
        <f t="shared" ref="L2:L256" si="2">A2&amp;G2&amp;H2</f>
        <v>42254388026 03B</v>
      </c>
      <c r="M2" s="215" t="str">
        <f t="shared" ref="M2:M256" si="3">B2&amp;F2&amp;H2&amp;C2</f>
        <v>Deaflympijský výbor SlovenskacBčinnosť Deaflympijského výboru Slovenska</v>
      </c>
      <c r="N2" s="216" t="str">
        <f t="shared" ref="N2:N50" si="4">+I2&amp;H2</f>
        <v>42254388cB</v>
      </c>
    </row>
    <row r="3" spans="1:14" ht="11.25" customHeight="1" x14ac:dyDescent="0.2">
      <c r="A3" s="214" t="s">
        <v>719</v>
      </c>
      <c r="B3" s="210" t="str">
        <f>VLOOKUP(A3,Adr!A:B,2,FALSE)</f>
        <v>Deaflympijský výbor Slovenska</v>
      </c>
      <c r="C3" s="211" t="s">
        <v>1470</v>
      </c>
      <c r="D3" s="212">
        <v>20000</v>
      </c>
      <c r="E3" s="213">
        <v>0</v>
      </c>
      <c r="F3" s="214" t="s">
        <v>384</v>
      </c>
      <c r="G3" s="196" t="s">
        <v>360</v>
      </c>
      <c r="H3" s="196" t="s">
        <v>1469</v>
      </c>
      <c r="I3" s="214" t="str">
        <f t="shared" si="0"/>
        <v>42254388d</v>
      </c>
      <c r="J3" s="196" t="str">
        <f t="shared" si="1"/>
        <v>42254388026 03</v>
      </c>
      <c r="K3" s="215"/>
      <c r="L3" s="196" t="str">
        <f t="shared" si="2"/>
        <v>42254388026 03B</v>
      </c>
      <c r="M3" s="215" t="str">
        <f t="shared" si="3"/>
        <v>Deaflympijský výbor SlovenskadBAntušeková Martina</v>
      </c>
      <c r="N3" s="216" t="str">
        <f t="shared" si="4"/>
        <v>42254388dB</v>
      </c>
    </row>
    <row r="4" spans="1:14" ht="11.25" customHeight="1" x14ac:dyDescent="0.2">
      <c r="A4" s="217" t="s">
        <v>719</v>
      </c>
      <c r="B4" s="210" t="str">
        <f>VLOOKUP(A4,Adr!A:B,2,FALSE)</f>
        <v>Deaflympijský výbor Slovenska</v>
      </c>
      <c r="C4" s="211" t="s">
        <v>1471</v>
      </c>
      <c r="D4" s="212">
        <v>30000</v>
      </c>
      <c r="E4" s="218">
        <v>0</v>
      </c>
      <c r="F4" s="214" t="s">
        <v>384</v>
      </c>
      <c r="G4" s="196" t="s">
        <v>360</v>
      </c>
      <c r="H4" s="196" t="s">
        <v>1469</v>
      </c>
      <c r="I4" s="214" t="str">
        <f t="shared" si="0"/>
        <v>42254388d</v>
      </c>
      <c r="J4" s="196" t="str">
        <f t="shared" si="1"/>
        <v>42254388026 03</v>
      </c>
      <c r="K4" s="215"/>
      <c r="L4" s="196" t="str">
        <f t="shared" si="2"/>
        <v>42254388026 03B</v>
      </c>
      <c r="M4" s="215" t="str">
        <f t="shared" si="3"/>
        <v>Deaflympijský výbor SlovenskadBBirošová Tereza</v>
      </c>
      <c r="N4" s="216" t="str">
        <f t="shared" si="4"/>
        <v>42254388dB</v>
      </c>
    </row>
    <row r="5" spans="1:14" ht="11.25" customHeight="1" x14ac:dyDescent="0.2">
      <c r="A5" s="217" t="s">
        <v>719</v>
      </c>
      <c r="B5" s="210" t="str">
        <f>VLOOKUP(A5,Adr!A:B,2,FALSE)</f>
        <v>Deaflympijský výbor Slovenska</v>
      </c>
      <c r="C5" s="211" t="s">
        <v>1472</v>
      </c>
      <c r="D5" s="212">
        <v>20000</v>
      </c>
      <c r="E5" s="213">
        <v>0</v>
      </c>
      <c r="F5" s="214" t="s">
        <v>384</v>
      </c>
      <c r="G5" s="196" t="s">
        <v>360</v>
      </c>
      <c r="H5" s="196" t="s">
        <v>1469</v>
      </c>
      <c r="I5" s="214" t="str">
        <f t="shared" si="0"/>
        <v>42254388d</v>
      </c>
      <c r="J5" s="196" t="str">
        <f t="shared" si="1"/>
        <v>42254388026 03</v>
      </c>
      <c r="K5" s="215"/>
      <c r="L5" s="196" t="str">
        <f t="shared" si="2"/>
        <v>42254388026 03B</v>
      </c>
      <c r="M5" s="215" t="str">
        <f t="shared" si="3"/>
        <v>Deaflympijský výbor SlovenskadBJánošíková Jana</v>
      </c>
      <c r="N5" s="216" t="str">
        <f t="shared" si="4"/>
        <v>42254388dB</v>
      </c>
    </row>
    <row r="6" spans="1:14" ht="11.25" customHeight="1" x14ac:dyDescent="0.2">
      <c r="A6" s="194" t="s">
        <v>719</v>
      </c>
      <c r="B6" s="210" t="str">
        <f>VLOOKUP(A6,Adr!A:B,2,FALSE)</f>
        <v>Deaflympijský výbor Slovenska</v>
      </c>
      <c r="C6" s="211" t="s">
        <v>1473</v>
      </c>
      <c r="D6" s="212">
        <v>41000</v>
      </c>
      <c r="E6" s="213">
        <v>0</v>
      </c>
      <c r="F6" s="217" t="s">
        <v>384</v>
      </c>
      <c r="G6" s="196" t="s">
        <v>360</v>
      </c>
      <c r="H6" s="196" t="s">
        <v>1469</v>
      </c>
      <c r="I6" s="214" t="str">
        <f t="shared" si="0"/>
        <v>42254388d</v>
      </c>
      <c r="J6" s="196" t="str">
        <f t="shared" si="1"/>
        <v>42254388026 03</v>
      </c>
      <c r="K6" s="215"/>
      <c r="L6" s="196" t="str">
        <f t="shared" si="2"/>
        <v>42254388026 03B</v>
      </c>
      <c r="M6" s="215" t="str">
        <f t="shared" si="3"/>
        <v>Deaflympijský výbor SlovenskadBJelínek Rastislav</v>
      </c>
      <c r="N6" s="216" t="str">
        <f t="shared" si="4"/>
        <v>42254388dB</v>
      </c>
    </row>
    <row r="7" spans="1:14" ht="11.25" customHeight="1" x14ac:dyDescent="0.2">
      <c r="A7" s="194" t="s">
        <v>719</v>
      </c>
      <c r="B7" s="210" t="str">
        <f>VLOOKUP(A7,Adr!A:B,2,FALSE)</f>
        <v>Deaflympijský výbor Slovenska</v>
      </c>
      <c r="C7" s="199" t="s">
        <v>1474</v>
      </c>
      <c r="D7" s="219">
        <v>52000</v>
      </c>
      <c r="E7" s="213">
        <v>0</v>
      </c>
      <c r="F7" s="214" t="s">
        <v>384</v>
      </c>
      <c r="G7" s="196" t="s">
        <v>360</v>
      </c>
      <c r="H7" s="196" t="s">
        <v>1469</v>
      </c>
      <c r="I7" s="214" t="str">
        <f t="shared" si="0"/>
        <v>42254388d</v>
      </c>
      <c r="J7" s="196" t="str">
        <f t="shared" si="1"/>
        <v>42254388026 03</v>
      </c>
      <c r="K7" s="215"/>
      <c r="L7" s="196" t="str">
        <f t="shared" si="2"/>
        <v>42254388026 03B</v>
      </c>
      <c r="M7" s="215" t="str">
        <f t="shared" si="3"/>
        <v>Deaflympijský výbor SlovenskadBJurková Eva</v>
      </c>
      <c r="N7" s="216" t="str">
        <f t="shared" si="4"/>
        <v>42254388dB</v>
      </c>
    </row>
    <row r="8" spans="1:14" ht="11.25" customHeight="1" x14ac:dyDescent="0.2">
      <c r="A8" s="217" t="s">
        <v>719</v>
      </c>
      <c r="B8" s="210" t="str">
        <f>VLOOKUP(A8,Adr!A:B,2,FALSE)</f>
        <v>Deaflympijský výbor Slovenska</v>
      </c>
      <c r="C8" s="211" t="s">
        <v>1475</v>
      </c>
      <c r="D8" s="212">
        <v>52000</v>
      </c>
      <c r="E8" s="218">
        <v>0</v>
      </c>
      <c r="F8" s="214" t="s">
        <v>384</v>
      </c>
      <c r="G8" s="219" t="s">
        <v>360</v>
      </c>
      <c r="H8" s="196" t="s">
        <v>1469</v>
      </c>
      <c r="I8" s="214" t="str">
        <f t="shared" si="0"/>
        <v>42254388d</v>
      </c>
      <c r="J8" s="196" t="str">
        <f t="shared" si="1"/>
        <v>42254388026 03</v>
      </c>
      <c r="K8" s="215"/>
      <c r="L8" s="196" t="str">
        <f t="shared" si="2"/>
        <v>42254388026 03B</v>
      </c>
      <c r="M8" s="215" t="str">
        <f t="shared" si="3"/>
        <v>Deaflympijský výbor SlovenskadBKeinath Thomas</v>
      </c>
      <c r="N8" s="216" t="str">
        <f t="shared" si="4"/>
        <v>42254388dB</v>
      </c>
    </row>
    <row r="9" spans="1:14" ht="11.25" customHeight="1" x14ac:dyDescent="0.2">
      <c r="A9" s="217" t="s">
        <v>719</v>
      </c>
      <c r="B9" s="210" t="str">
        <f>VLOOKUP(A9,Adr!A:B,2,FALSE)</f>
        <v>Deaflympijský výbor Slovenska</v>
      </c>
      <c r="C9" s="211" t="s">
        <v>1476</v>
      </c>
      <c r="D9" s="212">
        <v>40500</v>
      </c>
      <c r="E9" s="218">
        <v>0</v>
      </c>
      <c r="F9" s="214" t="s">
        <v>384</v>
      </c>
      <c r="G9" s="219" t="s">
        <v>360</v>
      </c>
      <c r="H9" s="196" t="s">
        <v>1469</v>
      </c>
      <c r="I9" s="214" t="str">
        <f t="shared" si="0"/>
        <v>42254388d</v>
      </c>
      <c r="J9" s="196" t="str">
        <f t="shared" si="1"/>
        <v>42254388026 03</v>
      </c>
      <c r="K9" s="215"/>
      <c r="L9" s="196" t="str">
        <f t="shared" si="2"/>
        <v>42254388026 03B</v>
      </c>
      <c r="M9" s="215" t="str">
        <f t="shared" si="3"/>
        <v>Deaflympijský výbor SlovenskadBKrištofičová Ivana</v>
      </c>
      <c r="N9" s="216" t="str">
        <f t="shared" si="4"/>
        <v>42254388dB</v>
      </c>
    </row>
    <row r="10" spans="1:14" ht="11.25" customHeight="1" x14ac:dyDescent="0.2">
      <c r="A10" s="217" t="s">
        <v>719</v>
      </c>
      <c r="B10" s="210" t="str">
        <f>VLOOKUP(A10,Adr!A:B,2,FALSE)</f>
        <v>Deaflympijský výbor Slovenska</v>
      </c>
      <c r="C10" s="211" t="s">
        <v>1477</v>
      </c>
      <c r="D10" s="212">
        <v>20000</v>
      </c>
      <c r="E10" s="218">
        <v>0</v>
      </c>
      <c r="F10" s="214" t="s">
        <v>384</v>
      </c>
      <c r="G10" s="219" t="s">
        <v>360</v>
      </c>
      <c r="H10" s="196" t="s">
        <v>1469</v>
      </c>
      <c r="I10" s="214" t="str">
        <f t="shared" si="0"/>
        <v>42254388d</v>
      </c>
      <c r="J10" s="196" t="str">
        <f t="shared" si="1"/>
        <v>42254388026 03</v>
      </c>
      <c r="K10" s="215"/>
      <c r="L10" s="196" t="str">
        <f t="shared" si="2"/>
        <v>42254388026 03B</v>
      </c>
      <c r="M10" s="215" t="str">
        <f t="shared" si="3"/>
        <v>Deaflympijský výbor SlovenskadBLepótová Amália</v>
      </c>
      <c r="N10" s="216" t="str">
        <f t="shared" si="4"/>
        <v>42254388dB</v>
      </c>
    </row>
    <row r="11" spans="1:14" ht="11.25" customHeight="1" x14ac:dyDescent="0.2">
      <c r="A11" s="194" t="s">
        <v>719</v>
      </c>
      <c r="B11" s="210" t="str">
        <f>VLOOKUP(A11,Adr!A:B,2,FALSE)</f>
        <v>Deaflympijský výbor Slovenska</v>
      </c>
      <c r="C11" s="199" t="s">
        <v>1478</v>
      </c>
      <c r="D11" s="219">
        <v>15000</v>
      </c>
      <c r="E11" s="213">
        <v>0</v>
      </c>
      <c r="F11" s="214" t="s">
        <v>384</v>
      </c>
      <c r="G11" s="219" t="s">
        <v>360</v>
      </c>
      <c r="H11" s="196" t="s">
        <v>1469</v>
      </c>
      <c r="I11" s="214" t="str">
        <f t="shared" si="0"/>
        <v>42254388d</v>
      </c>
      <c r="J11" s="196" t="str">
        <f t="shared" si="1"/>
        <v>42254388026 03</v>
      </c>
      <c r="K11" s="215"/>
      <c r="L11" s="196" t="str">
        <f t="shared" si="2"/>
        <v>42254388026 03B</v>
      </c>
      <c r="M11" s="215" t="str">
        <f t="shared" si="3"/>
        <v>Deaflympijský výbor SlovenskadBPetrovič Peter</v>
      </c>
      <c r="N11" s="216" t="str">
        <f t="shared" si="4"/>
        <v>42254388dB</v>
      </c>
    </row>
    <row r="12" spans="1:14" ht="11.25" customHeight="1" x14ac:dyDescent="0.2">
      <c r="A12" s="217" t="s">
        <v>719</v>
      </c>
      <c r="B12" s="210" t="str">
        <f>VLOOKUP(A12,Adr!A:B,2,FALSE)</f>
        <v>Deaflympijský výbor Slovenska</v>
      </c>
      <c r="C12" s="211" t="s">
        <v>1479</v>
      </c>
      <c r="D12" s="212">
        <v>15000</v>
      </c>
      <c r="E12" s="218">
        <v>0</v>
      </c>
      <c r="F12" s="214" t="s">
        <v>384</v>
      </c>
      <c r="G12" s="196" t="s">
        <v>360</v>
      </c>
      <c r="H12" s="196" t="s">
        <v>1469</v>
      </c>
      <c r="I12" s="214" t="str">
        <f t="shared" si="0"/>
        <v>42254388d</v>
      </c>
      <c r="J12" s="196" t="str">
        <f t="shared" si="1"/>
        <v>42254388026 03</v>
      </c>
      <c r="K12" s="215"/>
      <c r="L12" s="196" t="str">
        <f t="shared" si="2"/>
        <v>42254388026 03B</v>
      </c>
      <c r="M12" s="215" t="str">
        <f t="shared" si="3"/>
        <v>Deaflympijský výbor SlovenskadBŠtetková Ema</v>
      </c>
      <c r="N12" s="216" t="str">
        <f t="shared" si="4"/>
        <v>42254388dB</v>
      </c>
    </row>
    <row r="13" spans="1:14" ht="11.25" customHeight="1" x14ac:dyDescent="0.2">
      <c r="A13" s="194" t="s">
        <v>719</v>
      </c>
      <c r="B13" s="210" t="str">
        <f>VLOOKUP(A13,Adr!A:B,2,FALSE)</f>
        <v>Deaflympijský výbor Slovenska</v>
      </c>
      <c r="C13" s="199" t="s">
        <v>1480</v>
      </c>
      <c r="D13" s="219">
        <v>11200</v>
      </c>
      <c r="E13" s="213">
        <v>0</v>
      </c>
      <c r="F13" s="214" t="s">
        <v>384</v>
      </c>
      <c r="G13" s="219" t="s">
        <v>360</v>
      </c>
      <c r="H13" s="196" t="s">
        <v>1469</v>
      </c>
      <c r="I13" s="214" t="str">
        <f t="shared" si="0"/>
        <v>42254388d</v>
      </c>
      <c r="J13" s="196" t="str">
        <f t="shared" si="1"/>
        <v>42254388026 03</v>
      </c>
      <c r="K13" s="215"/>
      <c r="L13" s="196" t="str">
        <f t="shared" si="2"/>
        <v>42254388026 03B</v>
      </c>
      <c r="M13" s="215" t="str">
        <f t="shared" si="3"/>
        <v>Deaflympijský výbor SlovenskadBVaco Marek</v>
      </c>
      <c r="N13" s="216" t="str">
        <f t="shared" si="4"/>
        <v>42254388dB</v>
      </c>
    </row>
    <row r="14" spans="1:14" ht="11.25" customHeight="1" x14ac:dyDescent="0.2">
      <c r="A14" s="217" t="s">
        <v>719</v>
      </c>
      <c r="B14" s="210" t="str">
        <f>VLOOKUP(A14,Adr!A:B,2,FALSE)</f>
        <v>Deaflympijský výbor Slovenska</v>
      </c>
      <c r="C14" s="199" t="s">
        <v>1481</v>
      </c>
      <c r="D14" s="219">
        <v>11200</v>
      </c>
      <c r="E14" s="213">
        <v>0</v>
      </c>
      <c r="F14" s="214" t="s">
        <v>384</v>
      </c>
      <c r="G14" s="219" t="s">
        <v>360</v>
      </c>
      <c r="H14" s="196" t="s">
        <v>1469</v>
      </c>
      <c r="I14" s="214" t="str">
        <f t="shared" si="0"/>
        <v>42254388d</v>
      </c>
      <c r="J14" s="196" t="str">
        <f t="shared" si="1"/>
        <v>42254388026 03</v>
      </c>
      <c r="K14" s="215"/>
      <c r="L14" s="196" t="str">
        <f t="shared" si="2"/>
        <v>42254388026 03B</v>
      </c>
      <c r="M14" s="215" t="str">
        <f t="shared" si="3"/>
        <v>Deaflympijský výbor SlovenskadBVašíček Peter</v>
      </c>
      <c r="N14" s="216" t="str">
        <f t="shared" si="4"/>
        <v>42254388dB</v>
      </c>
    </row>
    <row r="15" spans="1:14" ht="22.5" customHeight="1" x14ac:dyDescent="0.2">
      <c r="A15" s="214" t="s">
        <v>719</v>
      </c>
      <c r="B15" s="210" t="str">
        <f>VLOOKUP(A15,Adr!A:B,2,FALSE)</f>
        <v>Deaflympijský výbor Slovenska</v>
      </c>
      <c r="C15" s="211" t="s">
        <v>1482</v>
      </c>
      <c r="D15" s="212">
        <v>30000</v>
      </c>
      <c r="E15" s="213">
        <v>0</v>
      </c>
      <c r="F15" s="214" t="s">
        <v>386</v>
      </c>
      <c r="G15" s="219" t="s">
        <v>360</v>
      </c>
      <c r="H15" s="196" t="s">
        <v>1469</v>
      </c>
      <c r="I15" s="214" t="str">
        <f t="shared" si="0"/>
        <v>42254388e</v>
      </c>
      <c r="J15" s="196" t="str">
        <f t="shared" si="1"/>
        <v>42254388026 03</v>
      </c>
      <c r="K15" s="215"/>
      <c r="L15" s="196" t="str">
        <f t="shared" si="2"/>
        <v>42254388026 03B</v>
      </c>
      <c r="M15" s="215" t="str">
        <f t="shared" si="3"/>
        <v>Deaflympijský výbor SlovenskaeBzabezpečenie účasti športovej reprezentácie SR na 20. Zimnej Deaflympiáde 2024 v Ankare</v>
      </c>
      <c r="N15" s="216" t="str">
        <f t="shared" si="4"/>
        <v>42254388eB</v>
      </c>
    </row>
    <row r="16" spans="1:14" ht="22.5" customHeight="1" x14ac:dyDescent="0.2">
      <c r="A16" s="194" t="s">
        <v>730</v>
      </c>
      <c r="B16" s="210" t="str">
        <f>VLOOKUP(A16,Adr!A:B,2,FALSE)</f>
        <v>iCompete Natural Slovakia</v>
      </c>
      <c r="C16" s="211" t="s">
        <v>391</v>
      </c>
      <c r="D16" s="212">
        <v>18100</v>
      </c>
      <c r="E16" s="218">
        <v>0</v>
      </c>
      <c r="F16" s="214" t="s">
        <v>390</v>
      </c>
      <c r="G16" s="219" t="s">
        <v>360</v>
      </c>
      <c r="H16" s="196" t="s">
        <v>1469</v>
      </c>
      <c r="I16" s="214" t="str">
        <f t="shared" si="0"/>
        <v>50642804g</v>
      </c>
      <c r="J16" s="196" t="str">
        <f t="shared" si="1"/>
        <v>50642804026 03</v>
      </c>
      <c r="K16" s="215"/>
      <c r="L16" s="196" t="str">
        <f t="shared" si="2"/>
        <v>50642804026 03B</v>
      </c>
      <c r="M16" s="215" t="str">
        <f t="shared" si="3"/>
        <v>iCompete Natural SlovakiagBrozvoj športov, ktoré nie sú uznanými podľa zákona č. 440/2015 Z. z.</v>
      </c>
      <c r="N16" s="216" t="str">
        <f t="shared" si="4"/>
        <v>50642804gB</v>
      </c>
    </row>
    <row r="17" spans="1:14" ht="11.25" customHeight="1" x14ac:dyDescent="0.2">
      <c r="A17" s="194" t="s">
        <v>738</v>
      </c>
      <c r="B17" s="210" t="str">
        <f>VLOOKUP(A17,Adr!A:B,2,FALSE)</f>
        <v>Klub slovenských turistov</v>
      </c>
      <c r="C17" s="211" t="s">
        <v>1483</v>
      </c>
      <c r="D17" s="212">
        <v>167400</v>
      </c>
      <c r="E17" s="218">
        <v>0</v>
      </c>
      <c r="F17" s="214" t="s">
        <v>392</v>
      </c>
      <c r="G17" s="219" t="s">
        <v>356</v>
      </c>
      <c r="H17" s="196" t="s">
        <v>1469</v>
      </c>
      <c r="I17" s="214" t="str">
        <f t="shared" si="0"/>
        <v>00688312h</v>
      </c>
      <c r="J17" s="196" t="str">
        <f t="shared" si="1"/>
        <v>00688312026 01</v>
      </c>
      <c r="K17" s="215"/>
      <c r="L17" s="196" t="str">
        <f t="shared" si="2"/>
        <v>00688312026 01B</v>
      </c>
      <c r="M17" s="215" t="str">
        <f t="shared" si="3"/>
        <v>Klub slovenských turistovhBznačenie turistických trás</v>
      </c>
      <c r="N17" s="216" t="str">
        <f t="shared" si="4"/>
        <v>00688312hB</v>
      </c>
    </row>
    <row r="18" spans="1:14" ht="11.25" customHeight="1" x14ac:dyDescent="0.2">
      <c r="A18" s="194" t="s">
        <v>748</v>
      </c>
      <c r="B18" s="210" t="str">
        <f>VLOOKUP(A18,Adr!A:B,2,FALSE)</f>
        <v>Košická Futbalová Aréna a. s.</v>
      </c>
      <c r="C18" s="211" t="s">
        <v>1484</v>
      </c>
      <c r="D18" s="212">
        <v>4000000</v>
      </c>
      <c r="E18" s="218">
        <v>0</v>
      </c>
      <c r="F18" s="214" t="s">
        <v>398</v>
      </c>
      <c r="G18" s="196" t="s">
        <v>362</v>
      </c>
      <c r="H18" s="196" t="s">
        <v>1485</v>
      </c>
      <c r="I18" s="214" t="str">
        <f t="shared" si="0"/>
        <v>47845660k</v>
      </c>
      <c r="J18" s="196" t="str">
        <f t="shared" si="1"/>
        <v>47845660026 04</v>
      </c>
      <c r="K18" s="215"/>
      <c r="L18" s="196" t="str">
        <f t="shared" si="2"/>
        <v>47845660026 04K</v>
      </c>
      <c r="M18" s="215" t="str">
        <f t="shared" si="3"/>
        <v xml:space="preserve">Košická Futbalová Aréna a. s.kKdobudovanie Košickej futbalovej arény </v>
      </c>
      <c r="N18" s="216" t="str">
        <f t="shared" si="4"/>
        <v>47845660kK</v>
      </c>
    </row>
    <row r="19" spans="1:14" ht="22.5" customHeight="1" x14ac:dyDescent="0.2">
      <c r="A19" s="194" t="s">
        <v>758</v>
      </c>
      <c r="B19" s="210" t="str">
        <f>VLOOKUP(A19,Adr!A:B,2,FALSE)</f>
        <v>MAMMAL - Slovenský zväz MMA</v>
      </c>
      <c r="C19" s="211" t="s">
        <v>391</v>
      </c>
      <c r="D19" s="212">
        <v>25200</v>
      </c>
      <c r="E19" s="218">
        <v>0</v>
      </c>
      <c r="F19" s="214" t="s">
        <v>390</v>
      </c>
      <c r="G19" s="196" t="s">
        <v>360</v>
      </c>
      <c r="H19" s="196" t="s">
        <v>1469</v>
      </c>
      <c r="I19" s="214" t="str">
        <f t="shared" si="0"/>
        <v>42269423g</v>
      </c>
      <c r="J19" s="196" t="str">
        <f t="shared" si="1"/>
        <v>42269423026 03</v>
      </c>
      <c r="K19" s="215"/>
      <c r="L19" s="196" t="str">
        <f t="shared" si="2"/>
        <v>42269423026 03B</v>
      </c>
      <c r="M19" s="215" t="str">
        <f t="shared" si="3"/>
        <v>MAMMAL - Slovenský zväz MMAgBrozvoj športov, ktoré nie sú uznanými podľa zákona č. 440/2015 Z. z.</v>
      </c>
      <c r="N19" s="216" t="str">
        <f t="shared" si="4"/>
        <v>42269423gB</v>
      </c>
    </row>
    <row r="20" spans="1:14" ht="11.25" customHeight="1" x14ac:dyDescent="0.2">
      <c r="A20" s="194" t="s">
        <v>766</v>
      </c>
      <c r="B20" s="210" t="str">
        <f>VLOOKUP(A20,Adr!A:B,2,FALSE)</f>
        <v>Maratónsky klub Košice</v>
      </c>
      <c r="C20" s="211" t="s">
        <v>1486</v>
      </c>
      <c r="D20" s="212">
        <v>50000</v>
      </c>
      <c r="E20" s="213">
        <v>0</v>
      </c>
      <c r="F20" s="217" t="s">
        <v>386</v>
      </c>
      <c r="G20" s="196" t="s">
        <v>360</v>
      </c>
      <c r="H20" s="196" t="s">
        <v>1469</v>
      </c>
      <c r="I20" s="214" t="str">
        <f t="shared" si="0"/>
        <v>00595209e</v>
      </c>
      <c r="J20" s="196" t="str">
        <f t="shared" si="1"/>
        <v>00595209026 03</v>
      </c>
      <c r="K20" s="215"/>
      <c r="L20" s="196" t="str">
        <f t="shared" si="2"/>
        <v>00595209026 03B</v>
      </c>
      <c r="M20" s="215" t="str">
        <f t="shared" si="3"/>
        <v>Maratónsky klub KošiceeBMedzinárodný maratón mieru</v>
      </c>
      <c r="N20" s="216" t="str">
        <f t="shared" si="4"/>
        <v>00595209eB</v>
      </c>
    </row>
    <row r="21" spans="1:14" ht="11.25" customHeight="1" x14ac:dyDescent="0.2">
      <c r="A21" s="194" t="s">
        <v>774</v>
      </c>
      <c r="B21" s="210" t="str">
        <f>VLOOKUP(A21,Adr!A:B,2,FALSE)</f>
        <v>Slovenská asociácia amerického futbalu, o.z.</v>
      </c>
      <c r="C21" s="211" t="s">
        <v>1487</v>
      </c>
      <c r="D21" s="212">
        <v>32301</v>
      </c>
      <c r="E21" s="218">
        <v>0</v>
      </c>
      <c r="F21" s="214" t="s">
        <v>378</v>
      </c>
      <c r="G21" s="196" t="s">
        <v>358</v>
      </c>
      <c r="H21" s="196" t="s">
        <v>1469</v>
      </c>
      <c r="I21" s="214" t="str">
        <f t="shared" si="0"/>
        <v>30787009a</v>
      </c>
      <c r="J21" s="196" t="str">
        <f t="shared" si="1"/>
        <v>30787009026 02</v>
      </c>
      <c r="K21" s="215" t="s">
        <v>1488</v>
      </c>
      <c r="L21" s="196" t="str">
        <f t="shared" si="2"/>
        <v>30787009026 02B</v>
      </c>
      <c r="M21" s="215" t="str">
        <f t="shared" si="3"/>
        <v>Slovenská asociácia amerického futbalu, o.z.aBamerický futbal - bežné transfery</v>
      </c>
      <c r="N21" s="216" t="str">
        <f t="shared" si="4"/>
        <v>30787009aB</v>
      </c>
    </row>
    <row r="22" spans="1:14" ht="22.5" customHeight="1" x14ac:dyDescent="0.2">
      <c r="A22" s="194" t="s">
        <v>782</v>
      </c>
      <c r="B22" s="210" t="str">
        <f>VLOOKUP(A22,Adr!A:B,2,FALSE)</f>
        <v>Slovenská Asociácia Bandy, skrátený názov SAB</v>
      </c>
      <c r="C22" s="211" t="s">
        <v>391</v>
      </c>
      <c r="D22" s="212">
        <v>25200</v>
      </c>
      <c r="E22" s="218">
        <v>0</v>
      </c>
      <c r="F22" s="214" t="s">
        <v>390</v>
      </c>
      <c r="G22" s="219" t="s">
        <v>360</v>
      </c>
      <c r="H22" s="196" t="s">
        <v>1469</v>
      </c>
      <c r="I22" s="214" t="str">
        <f t="shared" si="0"/>
        <v>50897152g</v>
      </c>
      <c r="J22" s="196" t="str">
        <f t="shared" si="1"/>
        <v>50897152026 03</v>
      </c>
      <c r="K22" s="215"/>
      <c r="L22" s="196" t="str">
        <f t="shared" si="2"/>
        <v>50897152026 03B</v>
      </c>
      <c r="M22" s="215" t="str">
        <f t="shared" si="3"/>
        <v>Slovenská Asociácia Bandy, skrátený názov SABgBrozvoj športov, ktoré nie sú uznanými podľa zákona č. 440/2015 Z. z.</v>
      </c>
      <c r="N22" s="216" t="str">
        <f t="shared" si="4"/>
        <v>50897152gB</v>
      </c>
    </row>
    <row r="23" spans="1:14" ht="11.25" customHeight="1" x14ac:dyDescent="0.2">
      <c r="A23" s="194" t="s">
        <v>791</v>
      </c>
      <c r="B23" s="210" t="str">
        <f>VLOOKUP(A23,Adr!A:B,2,FALSE)</f>
        <v>Slovenská asociácia boccie</v>
      </c>
      <c r="C23" s="211" t="s">
        <v>1489</v>
      </c>
      <c r="D23" s="212">
        <v>33580</v>
      </c>
      <c r="E23" s="218">
        <v>0</v>
      </c>
      <c r="F23" s="214" t="s">
        <v>378</v>
      </c>
      <c r="G23" s="219" t="s">
        <v>358</v>
      </c>
      <c r="H23" s="196" t="s">
        <v>1469</v>
      </c>
      <c r="I23" s="214" t="str">
        <f t="shared" si="0"/>
        <v>00631655a</v>
      </c>
      <c r="J23" s="196" t="str">
        <f t="shared" si="1"/>
        <v>00631655026 02</v>
      </c>
      <c r="K23" s="215" t="s">
        <v>1490</v>
      </c>
      <c r="L23" s="196" t="str">
        <f t="shared" si="2"/>
        <v>00631655026 02B</v>
      </c>
      <c r="M23" s="215" t="str">
        <f t="shared" si="3"/>
        <v>Slovenská asociácia boccieaBboccia - bežné transfery</v>
      </c>
      <c r="N23" s="216" t="str">
        <f t="shared" si="4"/>
        <v>00631655aB</v>
      </c>
    </row>
    <row r="24" spans="1:14" ht="11.25" customHeight="1" x14ac:dyDescent="0.2">
      <c r="A24" s="194" t="s">
        <v>791</v>
      </c>
      <c r="B24" s="210" t="str">
        <f>VLOOKUP(A24,Adr!A:B,2,FALSE)</f>
        <v>Slovenská asociácia boccie</v>
      </c>
      <c r="C24" s="211" t="s">
        <v>1491</v>
      </c>
      <c r="D24" s="212">
        <v>28301</v>
      </c>
      <c r="E24" s="218">
        <v>0</v>
      </c>
      <c r="F24" s="214" t="s">
        <v>378</v>
      </c>
      <c r="G24" s="219" t="s">
        <v>358</v>
      </c>
      <c r="H24" s="196" t="s">
        <v>1469</v>
      </c>
      <c r="I24" s="214" t="str">
        <f t="shared" si="0"/>
        <v>00631655a</v>
      </c>
      <c r="J24" s="196" t="str">
        <f t="shared" si="1"/>
        <v>00631655026 02</v>
      </c>
      <c r="K24" s="215" t="s">
        <v>1492</v>
      </c>
      <c r="L24" s="196" t="str">
        <f t="shared" si="2"/>
        <v>00631655026 02B</v>
      </c>
      <c r="M24" s="215" t="str">
        <f t="shared" si="3"/>
        <v>Slovenská asociácia boccieaBboule lyonnaise - bežné transfery</v>
      </c>
      <c r="N24" s="216" t="str">
        <f t="shared" si="4"/>
        <v>00631655aB</v>
      </c>
    </row>
    <row r="25" spans="1:14" ht="11.25" customHeight="1" x14ac:dyDescent="0.2">
      <c r="A25" s="194" t="s">
        <v>791</v>
      </c>
      <c r="B25" s="210" t="str">
        <f>VLOOKUP(A25,Adr!A:B,2,FALSE)</f>
        <v>Slovenská asociácia boccie</v>
      </c>
      <c r="C25" s="211" t="s">
        <v>1493</v>
      </c>
      <c r="D25" s="212">
        <v>4000</v>
      </c>
      <c r="E25" s="218">
        <v>0</v>
      </c>
      <c r="F25" s="214" t="s">
        <v>378</v>
      </c>
      <c r="G25" s="219" t="s">
        <v>358</v>
      </c>
      <c r="H25" s="196" t="s">
        <v>1485</v>
      </c>
      <c r="I25" s="214" t="str">
        <f t="shared" si="0"/>
        <v>00631655a</v>
      </c>
      <c r="J25" s="196" t="str">
        <f t="shared" si="1"/>
        <v>00631655026 02</v>
      </c>
      <c r="K25" s="215" t="s">
        <v>1492</v>
      </c>
      <c r="L25" s="196" t="str">
        <f t="shared" si="2"/>
        <v>00631655026 02K</v>
      </c>
      <c r="M25" s="215" t="str">
        <f t="shared" si="3"/>
        <v>Slovenská asociácia boccieaKboule lyonnaise - kapitálové transfery</v>
      </c>
      <c r="N25" s="216" t="str">
        <f t="shared" si="4"/>
        <v>00631655aK</v>
      </c>
    </row>
    <row r="26" spans="1:14" ht="11.25" customHeight="1" x14ac:dyDescent="0.2">
      <c r="A26" s="217" t="s">
        <v>791</v>
      </c>
      <c r="B26" s="210" t="str">
        <f>VLOOKUP(A26,Adr!A:B,2,FALSE)</f>
        <v>Slovenská asociácia boccie</v>
      </c>
      <c r="C26" s="211" t="s">
        <v>1494</v>
      </c>
      <c r="D26" s="212">
        <v>15000</v>
      </c>
      <c r="E26" s="218">
        <v>0</v>
      </c>
      <c r="F26" s="214" t="s">
        <v>384</v>
      </c>
      <c r="G26" s="219" t="s">
        <v>360</v>
      </c>
      <c r="H26" s="196" t="s">
        <v>1469</v>
      </c>
      <c r="I26" s="214" t="str">
        <f t="shared" si="0"/>
        <v>00631655d</v>
      </c>
      <c r="J26" s="196" t="str">
        <f t="shared" si="1"/>
        <v>00631655026 03</v>
      </c>
      <c r="K26" s="215"/>
      <c r="L26" s="196" t="str">
        <f t="shared" si="2"/>
        <v>00631655026 03B</v>
      </c>
      <c r="M26" s="215" t="str">
        <f t="shared" si="3"/>
        <v>Slovenská asociácia bocciedBStrehovská Magdaléna</v>
      </c>
      <c r="N26" s="216" t="str">
        <f t="shared" si="4"/>
        <v>00631655dB</v>
      </c>
    </row>
    <row r="27" spans="1:14" ht="11.25" customHeight="1" x14ac:dyDescent="0.2">
      <c r="A27" s="214" t="s">
        <v>791</v>
      </c>
      <c r="B27" s="210" t="str">
        <f>VLOOKUP(A27,Adr!A:B,2,FALSE)</f>
        <v>Slovenská asociácia boccie</v>
      </c>
      <c r="C27" s="199" t="s">
        <v>1495</v>
      </c>
      <c r="D27" s="219">
        <v>343</v>
      </c>
      <c r="E27" s="218">
        <v>0</v>
      </c>
      <c r="F27" s="214" t="s">
        <v>388</v>
      </c>
      <c r="G27" s="219" t="s">
        <v>360</v>
      </c>
      <c r="H27" s="196" t="s">
        <v>1469</v>
      </c>
      <c r="I27" s="214" t="str">
        <f t="shared" si="0"/>
        <v>00631655f</v>
      </c>
      <c r="J27" s="196" t="str">
        <f t="shared" si="1"/>
        <v>00631655026 03</v>
      </c>
      <c r="K27" s="215"/>
      <c r="L27" s="196" t="str">
        <f t="shared" si="2"/>
        <v>00631655026 03B</v>
      </c>
      <c r="M27" s="215" t="str">
        <f t="shared" si="3"/>
        <v>Slovenská asociácia bocciefBodmena trénerovi Daniel Obročník</v>
      </c>
      <c r="N27" s="216" t="str">
        <f t="shared" si="4"/>
        <v>00631655fB</v>
      </c>
    </row>
    <row r="28" spans="1:14" ht="11.25" customHeight="1" x14ac:dyDescent="0.2">
      <c r="A28" s="194" t="s">
        <v>801</v>
      </c>
      <c r="B28" s="210" t="str">
        <f>VLOOKUP(A28,Adr!A:B,2,FALSE)</f>
        <v>Slovenská asociácia čínskeho wushu</v>
      </c>
      <c r="C28" s="211" t="s">
        <v>1496</v>
      </c>
      <c r="D28" s="212">
        <v>32301</v>
      </c>
      <c r="E28" s="218">
        <v>0</v>
      </c>
      <c r="F28" s="214" t="s">
        <v>378</v>
      </c>
      <c r="G28" s="219" t="s">
        <v>358</v>
      </c>
      <c r="H28" s="196" t="s">
        <v>1469</v>
      </c>
      <c r="I28" s="214" t="str">
        <f t="shared" si="0"/>
        <v>42019541a</v>
      </c>
      <c r="J28" s="196" t="str">
        <f t="shared" si="1"/>
        <v>42019541026 02</v>
      </c>
      <c r="K28" s="215" t="s">
        <v>1497</v>
      </c>
      <c r="L28" s="196" t="str">
        <f t="shared" si="2"/>
        <v>42019541026 02B</v>
      </c>
      <c r="M28" s="215" t="str">
        <f t="shared" si="3"/>
        <v>Slovenská asociácia čínskeho wushuaBwushu - bežné transfery</v>
      </c>
      <c r="N28" s="216" t="str">
        <f t="shared" si="4"/>
        <v>42019541aB</v>
      </c>
    </row>
    <row r="29" spans="1:14" ht="22.5" customHeight="1" x14ac:dyDescent="0.2">
      <c r="A29" s="194" t="s">
        <v>808</v>
      </c>
      <c r="B29" s="210" t="str">
        <f>VLOOKUP(A29,Adr!A:B,2,FALSE)</f>
        <v>Slovenská Asociácia Dynamickej Streľby</v>
      </c>
      <c r="C29" s="211" t="s">
        <v>391</v>
      </c>
      <c r="D29" s="212">
        <v>27600</v>
      </c>
      <c r="E29" s="218">
        <v>0</v>
      </c>
      <c r="F29" s="214" t="s">
        <v>390</v>
      </c>
      <c r="G29" s="219" t="s">
        <v>360</v>
      </c>
      <c r="H29" s="196" t="s">
        <v>1469</v>
      </c>
      <c r="I29" s="214" t="str">
        <f t="shared" si="0"/>
        <v>30810108g</v>
      </c>
      <c r="J29" s="196" t="str">
        <f t="shared" si="1"/>
        <v>30810108026 03</v>
      </c>
      <c r="K29" s="215"/>
      <c r="L29" s="196" t="str">
        <f t="shared" si="2"/>
        <v>30810108026 03B</v>
      </c>
      <c r="M29" s="215" t="str">
        <f t="shared" si="3"/>
        <v>Slovenská Asociácia Dynamickej StreľbygBrozvoj športov, ktoré nie sú uznanými podľa zákona č. 440/2015 Z. z.</v>
      </c>
      <c r="N29" s="216" t="str">
        <f t="shared" si="4"/>
        <v>30810108gB</v>
      </c>
    </row>
    <row r="30" spans="1:14" ht="11.25" customHeight="1" x14ac:dyDescent="0.2">
      <c r="A30" s="194" t="s">
        <v>814</v>
      </c>
      <c r="B30" s="210" t="str">
        <f>VLOOKUP(A30,Adr!A:B,2,FALSE)</f>
        <v>Slovenská asociácia fitnes, kulturistiky a silového trojboja</v>
      </c>
      <c r="C30" s="211" t="s">
        <v>1498</v>
      </c>
      <c r="D30" s="212">
        <v>746345</v>
      </c>
      <c r="E30" s="218">
        <v>0</v>
      </c>
      <c r="F30" s="214" t="s">
        <v>378</v>
      </c>
      <c r="G30" s="196" t="s">
        <v>358</v>
      </c>
      <c r="H30" s="196" t="s">
        <v>1469</v>
      </c>
      <c r="I30" s="214" t="str">
        <f t="shared" si="0"/>
        <v>30842069a</v>
      </c>
      <c r="J30" s="196" t="str">
        <f t="shared" si="1"/>
        <v>30842069026 02</v>
      </c>
      <c r="K30" s="215" t="s">
        <v>1499</v>
      </c>
      <c r="L30" s="196" t="str">
        <f t="shared" si="2"/>
        <v>30842069026 02B</v>
      </c>
      <c r="M30" s="215" t="str">
        <f t="shared" si="3"/>
        <v>Slovenská asociácia fitnes, kulturistiky a silového trojbojaaBfitnes a kulturistika - bežné transfery</v>
      </c>
      <c r="N30" s="216" t="str">
        <f t="shared" si="4"/>
        <v>30842069aB</v>
      </c>
    </row>
    <row r="31" spans="1:14" ht="11.25" customHeight="1" x14ac:dyDescent="0.2">
      <c r="A31" s="194" t="s">
        <v>814</v>
      </c>
      <c r="B31" s="210" t="str">
        <f>VLOOKUP(A31,Adr!A:B,2,FALSE)</f>
        <v>Slovenská asociácia fitnes, kulturistiky a silového trojboja</v>
      </c>
      <c r="C31" s="211" t="s">
        <v>1500</v>
      </c>
      <c r="D31" s="212">
        <v>49811</v>
      </c>
      <c r="E31" s="213">
        <v>0</v>
      </c>
      <c r="F31" s="214" t="s">
        <v>378</v>
      </c>
      <c r="G31" s="219" t="s">
        <v>358</v>
      </c>
      <c r="H31" s="196" t="s">
        <v>1469</v>
      </c>
      <c r="I31" s="214" t="str">
        <f t="shared" si="0"/>
        <v>30842069a</v>
      </c>
      <c r="J31" s="196" t="str">
        <f t="shared" si="1"/>
        <v>30842069026 02</v>
      </c>
      <c r="K31" s="215" t="s">
        <v>1501</v>
      </c>
      <c r="L31" s="196" t="str">
        <f t="shared" si="2"/>
        <v>30842069026 02B</v>
      </c>
      <c r="M31" s="215" t="str">
        <f t="shared" si="3"/>
        <v>Slovenská asociácia fitnes, kulturistiky a silového trojbojaaBsilový trojboj - bežné transfery</v>
      </c>
      <c r="N31" s="216" t="str">
        <f t="shared" si="4"/>
        <v>30842069aB</v>
      </c>
    </row>
    <row r="32" spans="1:14" ht="11.25" customHeight="1" x14ac:dyDescent="0.2">
      <c r="A32" s="194" t="s">
        <v>814</v>
      </c>
      <c r="B32" s="210" t="str">
        <f>VLOOKUP(A32,Adr!A:B,2,FALSE)</f>
        <v>Slovenská asociácia fitnes, kulturistiky a silového trojboja</v>
      </c>
      <c r="C32" s="199" t="s">
        <v>1502</v>
      </c>
      <c r="D32" s="219">
        <v>20000</v>
      </c>
      <c r="E32" s="213">
        <v>0</v>
      </c>
      <c r="F32" s="214" t="s">
        <v>384</v>
      </c>
      <c r="G32" s="219" t="s">
        <v>360</v>
      </c>
      <c r="H32" s="196" t="s">
        <v>1469</v>
      </c>
      <c r="I32" s="214" t="str">
        <f t="shared" si="0"/>
        <v>30842069d</v>
      </c>
      <c r="J32" s="196" t="str">
        <f t="shared" si="1"/>
        <v>30842069026 03</v>
      </c>
      <c r="K32" s="215"/>
      <c r="L32" s="196" t="str">
        <f t="shared" si="2"/>
        <v>30842069026 03B</v>
      </c>
      <c r="M32" s="215" t="str">
        <f t="shared" si="3"/>
        <v>Slovenská asociácia fitnes, kulturistiky a silového trojbojadBHolota Vladimír</v>
      </c>
      <c r="N32" s="216" t="str">
        <f t="shared" si="4"/>
        <v>30842069dB</v>
      </c>
    </row>
    <row r="33" spans="1:14" ht="11.25" customHeight="1" x14ac:dyDescent="0.2">
      <c r="A33" s="202" t="s">
        <v>814</v>
      </c>
      <c r="B33" s="210" t="str">
        <f>VLOOKUP(A33,Adr!A:B,2,FALSE)</f>
        <v>Slovenská asociácia fitnes, kulturistiky a silového trojboja</v>
      </c>
      <c r="C33" s="211" t="s">
        <v>1503</v>
      </c>
      <c r="D33" s="212">
        <v>15000</v>
      </c>
      <c r="E33" s="213">
        <v>0</v>
      </c>
      <c r="F33" s="214" t="s">
        <v>384</v>
      </c>
      <c r="G33" s="196" t="s">
        <v>360</v>
      </c>
      <c r="H33" s="196" t="s">
        <v>1469</v>
      </c>
      <c r="I33" s="214" t="str">
        <f t="shared" si="0"/>
        <v>30842069d</v>
      </c>
      <c r="J33" s="196" t="str">
        <f t="shared" si="1"/>
        <v>30842069026 03</v>
      </c>
      <c r="K33" s="215"/>
      <c r="L33" s="196" t="str">
        <f t="shared" si="2"/>
        <v>30842069026 03B</v>
      </c>
      <c r="M33" s="215" t="str">
        <f t="shared" si="3"/>
        <v>Slovenská asociácia fitnes, kulturistiky a silového trojbojadBHorná Ivana</v>
      </c>
      <c r="N33" s="216" t="str">
        <f t="shared" si="4"/>
        <v>30842069dB</v>
      </c>
    </row>
    <row r="34" spans="1:14" ht="11.25" customHeight="1" x14ac:dyDescent="0.2">
      <c r="A34" s="194" t="s">
        <v>814</v>
      </c>
      <c r="B34" s="210" t="str">
        <f>VLOOKUP(A34,Adr!A:B,2,FALSE)</f>
        <v>Slovenská asociácia fitnes, kulturistiky a silového trojboja</v>
      </c>
      <c r="C34" s="211" t="s">
        <v>1504</v>
      </c>
      <c r="D34" s="212">
        <v>5000</v>
      </c>
      <c r="E34" s="213">
        <v>0</v>
      </c>
      <c r="F34" s="214" t="s">
        <v>384</v>
      </c>
      <c r="G34" s="196" t="s">
        <v>360</v>
      </c>
      <c r="H34" s="196" t="s">
        <v>1469</v>
      </c>
      <c r="I34" s="214" t="str">
        <f t="shared" si="0"/>
        <v>30842069d</v>
      </c>
      <c r="J34" s="196" t="str">
        <f t="shared" si="1"/>
        <v>30842069026 03</v>
      </c>
      <c r="K34" s="215"/>
      <c r="L34" s="196" t="str">
        <f t="shared" si="2"/>
        <v>30842069026 03B</v>
      </c>
      <c r="M34" s="215" t="str">
        <f t="shared" si="3"/>
        <v>Slovenská asociácia fitnes, kulturistiky a silového trojbojadBJuricová Kristína</v>
      </c>
      <c r="N34" s="216" t="str">
        <f t="shared" si="4"/>
        <v>30842069dB</v>
      </c>
    </row>
    <row r="35" spans="1:14" ht="11.25" customHeight="1" x14ac:dyDescent="0.2">
      <c r="A35" s="194" t="s">
        <v>814</v>
      </c>
      <c r="B35" s="210" t="str">
        <f>VLOOKUP(A35,Adr!A:B,2,FALSE)</f>
        <v>Slovenská asociácia fitnes, kulturistiky a silového trojboja</v>
      </c>
      <c r="C35" s="211" t="s">
        <v>1505</v>
      </c>
      <c r="D35" s="212">
        <v>5000</v>
      </c>
      <c r="E35" s="213">
        <v>0</v>
      </c>
      <c r="F35" s="214" t="s">
        <v>384</v>
      </c>
      <c r="G35" s="196" t="s">
        <v>360</v>
      </c>
      <c r="H35" s="196" t="s">
        <v>1469</v>
      </c>
      <c r="I35" s="214" t="str">
        <f t="shared" si="0"/>
        <v>30842069d</v>
      </c>
      <c r="J35" s="196" t="str">
        <f t="shared" si="1"/>
        <v>30842069026 03</v>
      </c>
      <c r="K35" s="215"/>
      <c r="L35" s="196" t="str">
        <f t="shared" si="2"/>
        <v>30842069026 03B</v>
      </c>
      <c r="M35" s="215" t="str">
        <f t="shared" si="3"/>
        <v>Slovenská asociácia fitnes, kulturistiky a silového trojbojadBLáskavá Bianka</v>
      </c>
      <c r="N35" s="216" t="str">
        <f t="shared" si="4"/>
        <v>30842069dB</v>
      </c>
    </row>
    <row r="36" spans="1:14" ht="11.25" customHeight="1" x14ac:dyDescent="0.2">
      <c r="A36" s="217" t="s">
        <v>814</v>
      </c>
      <c r="B36" s="210" t="str">
        <f>VLOOKUP(A36,Adr!A:B,2,FALSE)</f>
        <v>Slovenská asociácia fitnes, kulturistiky a silového trojboja</v>
      </c>
      <c r="C36" s="211" t="s">
        <v>1506</v>
      </c>
      <c r="D36" s="212">
        <v>5000</v>
      </c>
      <c r="E36" s="213">
        <v>0</v>
      </c>
      <c r="F36" s="214" t="s">
        <v>384</v>
      </c>
      <c r="G36" s="219" t="s">
        <v>360</v>
      </c>
      <c r="H36" s="196" t="s">
        <v>1469</v>
      </c>
      <c r="I36" s="214" t="str">
        <f t="shared" si="0"/>
        <v>30842069d</v>
      </c>
      <c r="J36" s="196" t="str">
        <f t="shared" si="1"/>
        <v>30842069026 03</v>
      </c>
      <c r="K36" s="215"/>
      <c r="L36" s="196" t="str">
        <f t="shared" si="2"/>
        <v>30842069026 03B</v>
      </c>
      <c r="M36" s="215" t="str">
        <f t="shared" si="3"/>
        <v>Slovenská asociácia fitnes, kulturistiky a silového trojbojadBNovodomská Nelli</v>
      </c>
      <c r="N36" s="216" t="str">
        <f t="shared" si="4"/>
        <v>30842069dB</v>
      </c>
    </row>
    <row r="37" spans="1:14" ht="11.25" customHeight="1" x14ac:dyDescent="0.2">
      <c r="A37" s="194" t="s">
        <v>814</v>
      </c>
      <c r="B37" s="210" t="str">
        <f>VLOOKUP(A37,Adr!A:B,2,FALSE)</f>
        <v>Slovenská asociácia fitnes, kulturistiky a silového trojboja</v>
      </c>
      <c r="C37" s="211" t="s">
        <v>1507</v>
      </c>
      <c r="D37" s="212">
        <v>5000</v>
      </c>
      <c r="E37" s="213">
        <v>0</v>
      </c>
      <c r="F37" s="214" t="s">
        <v>384</v>
      </c>
      <c r="G37" s="196" t="s">
        <v>360</v>
      </c>
      <c r="H37" s="196" t="s">
        <v>1469</v>
      </c>
      <c r="I37" s="214" t="str">
        <f t="shared" si="0"/>
        <v>30842069d</v>
      </c>
      <c r="J37" s="196" t="str">
        <f t="shared" si="1"/>
        <v>30842069026 03</v>
      </c>
      <c r="K37" s="215"/>
      <c r="L37" s="196" t="str">
        <f t="shared" si="2"/>
        <v>30842069026 03B</v>
      </c>
      <c r="M37" s="215" t="str">
        <f t="shared" si="3"/>
        <v>Slovenská asociácia fitnes, kulturistiky a silového trojbojadBOndrušková Tatiana</v>
      </c>
      <c r="N37" s="216" t="str">
        <f t="shared" si="4"/>
        <v>30842069dB</v>
      </c>
    </row>
    <row r="38" spans="1:14" ht="11.25" customHeight="1" x14ac:dyDescent="0.2">
      <c r="A38" s="194" t="s">
        <v>814</v>
      </c>
      <c r="B38" s="210" t="str">
        <f>VLOOKUP(A38,Adr!A:B,2,FALSE)</f>
        <v>Slovenská asociácia fitnes, kulturistiky a silového trojboja</v>
      </c>
      <c r="C38" s="211" t="s">
        <v>1508</v>
      </c>
      <c r="D38" s="212">
        <v>15000</v>
      </c>
      <c r="E38" s="213">
        <v>0</v>
      </c>
      <c r="F38" s="214" t="s">
        <v>384</v>
      </c>
      <c r="G38" s="196" t="s">
        <v>360</v>
      </c>
      <c r="H38" s="196" t="s">
        <v>1469</v>
      </c>
      <c r="I38" s="214" t="str">
        <f t="shared" si="0"/>
        <v>30842069d</v>
      </c>
      <c r="J38" s="196" t="str">
        <f t="shared" si="1"/>
        <v>30842069026 03</v>
      </c>
      <c r="K38" s="215"/>
      <c r="L38" s="196" t="str">
        <f t="shared" si="2"/>
        <v>30842069026 03B</v>
      </c>
      <c r="M38" s="215" t="str">
        <f t="shared" si="3"/>
        <v>Slovenská asociácia fitnes, kulturistiky a silového trojbojadBSagan Martin</v>
      </c>
      <c r="N38" s="216" t="str">
        <f t="shared" si="4"/>
        <v>30842069dB</v>
      </c>
    </row>
    <row r="39" spans="1:14" ht="11.25" customHeight="1" x14ac:dyDescent="0.2">
      <c r="A39" s="194" t="s">
        <v>814</v>
      </c>
      <c r="B39" s="210" t="str">
        <f>VLOOKUP(A39,Adr!A:B,2,FALSE)</f>
        <v>Slovenská asociácia fitnes, kulturistiky a silového trojboja</v>
      </c>
      <c r="C39" s="211" t="s">
        <v>1509</v>
      </c>
      <c r="D39" s="212">
        <v>15000</v>
      </c>
      <c r="E39" s="213">
        <v>0</v>
      </c>
      <c r="F39" s="214" t="s">
        <v>384</v>
      </c>
      <c r="G39" s="196" t="s">
        <v>360</v>
      </c>
      <c r="H39" s="196" t="s">
        <v>1469</v>
      </c>
      <c r="I39" s="214" t="str">
        <f t="shared" si="0"/>
        <v>30842069d</v>
      </c>
      <c r="J39" s="196" t="str">
        <f t="shared" si="1"/>
        <v>30842069026 03</v>
      </c>
      <c r="K39" s="215"/>
      <c r="L39" s="196" t="str">
        <f t="shared" si="2"/>
        <v>30842069026 03B</v>
      </c>
      <c r="M39" s="215" t="str">
        <f t="shared" si="3"/>
        <v>Slovenská asociácia fitnes, kulturistiky a silového trojbojadBSoták Ján</v>
      </c>
      <c r="N39" s="216" t="str">
        <f t="shared" si="4"/>
        <v>30842069dB</v>
      </c>
    </row>
    <row r="40" spans="1:14" ht="11.25" customHeight="1" x14ac:dyDescent="0.2">
      <c r="A40" s="217" t="s">
        <v>814</v>
      </c>
      <c r="B40" s="210" t="str">
        <f>VLOOKUP(A40,Adr!A:B,2,FALSE)</f>
        <v>Slovenská asociácia fitnes, kulturistiky a silového trojboja</v>
      </c>
      <c r="C40" s="211" t="s">
        <v>1510</v>
      </c>
      <c r="D40" s="212">
        <v>20000</v>
      </c>
      <c r="E40" s="218">
        <v>0</v>
      </c>
      <c r="F40" s="214" t="s">
        <v>384</v>
      </c>
      <c r="G40" s="196" t="s">
        <v>360</v>
      </c>
      <c r="H40" s="196" t="s">
        <v>1469</v>
      </c>
      <c r="I40" s="214" t="str">
        <f t="shared" si="0"/>
        <v>30842069d</v>
      </c>
      <c r="J40" s="196" t="str">
        <f t="shared" si="1"/>
        <v>30842069026 03</v>
      </c>
      <c r="K40" s="215"/>
      <c r="L40" s="196" t="str">
        <f t="shared" si="2"/>
        <v>30842069026 03B</v>
      </c>
      <c r="M40" s="215" t="str">
        <f t="shared" si="3"/>
        <v>Slovenská asociácia fitnes, kulturistiky a silového trojbojadBTatarka Peter</v>
      </c>
      <c r="N40" s="216" t="str">
        <f t="shared" si="4"/>
        <v>30842069dB</v>
      </c>
    </row>
    <row r="41" spans="1:14" ht="11.25" customHeight="1" x14ac:dyDescent="0.2">
      <c r="A41" s="217" t="s">
        <v>814</v>
      </c>
      <c r="B41" s="210" t="str">
        <f>VLOOKUP(A41,Adr!A:B,2,FALSE)</f>
        <v>Slovenská asociácia fitnes, kulturistiky a silového trojboja</v>
      </c>
      <c r="C41" s="211" t="s">
        <v>1511</v>
      </c>
      <c r="D41" s="212">
        <v>5000</v>
      </c>
      <c r="E41" s="218">
        <v>0</v>
      </c>
      <c r="F41" s="214" t="s">
        <v>384</v>
      </c>
      <c r="G41" s="219" t="s">
        <v>360</v>
      </c>
      <c r="H41" s="196" t="s">
        <v>1469</v>
      </c>
      <c r="I41" s="214" t="str">
        <f t="shared" si="0"/>
        <v>30842069d</v>
      </c>
      <c r="J41" s="196" t="str">
        <f t="shared" si="1"/>
        <v>30842069026 03</v>
      </c>
      <c r="K41" s="215"/>
      <c r="L41" s="196" t="str">
        <f t="shared" si="2"/>
        <v>30842069026 03B</v>
      </c>
      <c r="M41" s="215" t="str">
        <f t="shared" si="3"/>
        <v>Slovenská asociácia fitnes, kulturistiky a silového trojbojadBTichá Aneta</v>
      </c>
      <c r="N41" s="216" t="str">
        <f t="shared" si="4"/>
        <v>30842069dB</v>
      </c>
    </row>
    <row r="42" spans="1:14" ht="11.25" customHeight="1" x14ac:dyDescent="0.2">
      <c r="A42" s="214" t="s">
        <v>814</v>
      </c>
      <c r="B42" s="210" t="str">
        <f>VLOOKUP(A42,Adr!A:B,2,FALSE)</f>
        <v>Slovenská asociácia fitnes, kulturistiky a silového trojboja</v>
      </c>
      <c r="C42" s="211" t="s">
        <v>1512</v>
      </c>
      <c r="D42" s="212">
        <v>1705</v>
      </c>
      <c r="E42" s="213">
        <v>0</v>
      </c>
      <c r="F42" s="214" t="s">
        <v>388</v>
      </c>
      <c r="G42" s="219" t="s">
        <v>360</v>
      </c>
      <c r="H42" s="196" t="s">
        <v>1469</v>
      </c>
      <c r="I42" s="214" t="str">
        <f t="shared" si="0"/>
        <v>30842069f</v>
      </c>
      <c r="J42" s="196" t="str">
        <f t="shared" si="1"/>
        <v>30842069026 03</v>
      </c>
      <c r="K42" s="215"/>
      <c r="L42" s="196" t="str">
        <f t="shared" si="2"/>
        <v>30842069026 03B</v>
      </c>
      <c r="M42" s="215" t="str">
        <f t="shared" si="3"/>
        <v>Slovenská asociácia fitnes, kulturistiky a silového trojbojafBodmena trénerke Michaela Končeková</v>
      </c>
      <c r="N42" s="216" t="str">
        <f t="shared" si="4"/>
        <v>30842069fB</v>
      </c>
    </row>
    <row r="43" spans="1:14" ht="11.25" customHeight="1" x14ac:dyDescent="0.2">
      <c r="A43" s="194" t="s">
        <v>821</v>
      </c>
      <c r="B43" s="210" t="str">
        <f>VLOOKUP(A43,Adr!A:B,2,FALSE)</f>
        <v>Slovenská asociácia Frisbee</v>
      </c>
      <c r="C43" s="199" t="s">
        <v>1513</v>
      </c>
      <c r="D43" s="219">
        <v>77714</v>
      </c>
      <c r="E43" s="213">
        <v>0</v>
      </c>
      <c r="F43" s="214" t="s">
        <v>378</v>
      </c>
      <c r="G43" s="219" t="s">
        <v>358</v>
      </c>
      <c r="H43" s="196" t="s">
        <v>1469</v>
      </c>
      <c r="I43" s="214" t="str">
        <f t="shared" si="0"/>
        <v>31749852a</v>
      </c>
      <c r="J43" s="196" t="str">
        <f t="shared" si="1"/>
        <v>31749852026 02</v>
      </c>
      <c r="K43" s="215" t="s">
        <v>1514</v>
      </c>
      <c r="L43" s="196" t="str">
        <f t="shared" si="2"/>
        <v>31749852026 02B</v>
      </c>
      <c r="M43" s="215" t="str">
        <f t="shared" si="3"/>
        <v>Slovenská asociácia FrisbeeaBšporty s lietajúcim diskom - bežné transfery</v>
      </c>
      <c r="N43" s="216" t="str">
        <f t="shared" si="4"/>
        <v>31749852aB</v>
      </c>
    </row>
    <row r="44" spans="1:14" ht="11.25" customHeight="1" x14ac:dyDescent="0.2">
      <c r="A44" s="217" t="s">
        <v>821</v>
      </c>
      <c r="B44" s="210" t="str">
        <f>VLOOKUP(A44,Adr!A:B,2,FALSE)</f>
        <v>Slovenská asociácia Frisbee</v>
      </c>
      <c r="C44" s="211" t="s">
        <v>1515</v>
      </c>
      <c r="D44" s="212">
        <v>15000</v>
      </c>
      <c r="E44" s="218">
        <v>0</v>
      </c>
      <c r="F44" s="214" t="s">
        <v>384</v>
      </c>
      <c r="G44" s="219" t="s">
        <v>360</v>
      </c>
      <c r="H44" s="196" t="s">
        <v>1469</v>
      </c>
      <c r="I44" s="214" t="str">
        <f t="shared" si="0"/>
        <v>31749852d</v>
      </c>
      <c r="J44" s="196" t="str">
        <f t="shared" si="1"/>
        <v>31749852026 03</v>
      </c>
      <c r="K44" s="215"/>
      <c r="L44" s="196" t="str">
        <f t="shared" si="2"/>
        <v>31749852026 03B</v>
      </c>
      <c r="M44" s="215" t="str">
        <f t="shared" si="3"/>
        <v>Slovenská asociácia FrisbeedBBoďová Katarína</v>
      </c>
      <c r="N44" s="216" t="str">
        <f t="shared" si="4"/>
        <v>31749852dB</v>
      </c>
    </row>
    <row r="45" spans="1:14" ht="11.25" customHeight="1" x14ac:dyDescent="0.2">
      <c r="A45" s="214" t="s">
        <v>829</v>
      </c>
      <c r="B45" s="210" t="str">
        <f>VLOOKUP(A45,Adr!A:B,2,FALSE)</f>
        <v>Slovenská asociácia go</v>
      </c>
      <c r="C45" s="211" t="s">
        <v>1516</v>
      </c>
      <c r="D45" s="212">
        <v>32301</v>
      </c>
      <c r="E45" s="213">
        <v>0</v>
      </c>
      <c r="F45" s="214" t="s">
        <v>378</v>
      </c>
      <c r="G45" s="219" t="s">
        <v>358</v>
      </c>
      <c r="H45" s="196" t="s">
        <v>1469</v>
      </c>
      <c r="I45" s="214" t="str">
        <f t="shared" si="0"/>
        <v>30844711a</v>
      </c>
      <c r="J45" s="196" t="str">
        <f t="shared" si="1"/>
        <v>30844711026 02</v>
      </c>
      <c r="K45" s="215" t="s">
        <v>1517</v>
      </c>
      <c r="L45" s="196" t="str">
        <f t="shared" si="2"/>
        <v>30844711026 02B</v>
      </c>
      <c r="M45" s="215" t="str">
        <f t="shared" si="3"/>
        <v>Slovenská asociácia goaBgo - bežné transfery</v>
      </c>
      <c r="N45" s="216" t="str">
        <f t="shared" si="4"/>
        <v>30844711aB</v>
      </c>
    </row>
    <row r="46" spans="1:14" ht="11.25" customHeight="1" x14ac:dyDescent="0.2">
      <c r="A46" s="214" t="s">
        <v>835</v>
      </c>
      <c r="B46" s="210" t="str">
        <f>VLOOKUP(A46,Adr!A:B,2,FALSE)</f>
        <v>Slovenská asociácia korfbalu</v>
      </c>
      <c r="C46" s="211" t="s">
        <v>1518</v>
      </c>
      <c r="D46" s="212">
        <v>49088</v>
      </c>
      <c r="E46" s="213">
        <v>0</v>
      </c>
      <c r="F46" s="214" t="s">
        <v>378</v>
      </c>
      <c r="G46" s="219" t="s">
        <v>358</v>
      </c>
      <c r="H46" s="196" t="s">
        <v>1469</v>
      </c>
      <c r="I46" s="214" t="str">
        <f t="shared" si="0"/>
        <v>31940668a</v>
      </c>
      <c r="J46" s="196" t="str">
        <f t="shared" si="1"/>
        <v>31940668026 02</v>
      </c>
      <c r="K46" s="215" t="s">
        <v>1519</v>
      </c>
      <c r="L46" s="196" t="str">
        <f t="shared" si="2"/>
        <v>31940668026 02B</v>
      </c>
      <c r="M46" s="215" t="str">
        <f t="shared" si="3"/>
        <v>Slovenská asociácia korfbaluaBkorfbal - bežné transfery</v>
      </c>
      <c r="N46" s="216" t="str">
        <f t="shared" si="4"/>
        <v>31940668aB</v>
      </c>
    </row>
    <row r="47" spans="1:14" ht="11.25" customHeight="1" x14ac:dyDescent="0.2">
      <c r="A47" s="214" t="s">
        <v>843</v>
      </c>
      <c r="B47" s="210" t="str">
        <f>VLOOKUP(A47,Adr!A:B,2,FALSE)</f>
        <v>Slovenská asociácia motoristického športu</v>
      </c>
      <c r="C47" s="199" t="s">
        <v>1520</v>
      </c>
      <c r="D47" s="219">
        <v>396524</v>
      </c>
      <c r="E47" s="213">
        <v>0</v>
      </c>
      <c r="F47" s="214" t="s">
        <v>378</v>
      </c>
      <c r="G47" s="196" t="s">
        <v>358</v>
      </c>
      <c r="H47" s="196" t="s">
        <v>1469</v>
      </c>
      <c r="I47" s="214" t="str">
        <f t="shared" si="0"/>
        <v>31824021a</v>
      </c>
      <c r="J47" s="196" t="str">
        <f t="shared" si="1"/>
        <v>31824021026 02</v>
      </c>
      <c r="K47" s="215" t="s">
        <v>1521</v>
      </c>
      <c r="L47" s="196" t="str">
        <f t="shared" si="2"/>
        <v>31824021026 02B</v>
      </c>
      <c r="M47" s="215" t="str">
        <f t="shared" si="3"/>
        <v>Slovenská asociácia motoristického športuaBautomobilový šport - bežné transfery</v>
      </c>
      <c r="N47" s="216" t="str">
        <f t="shared" si="4"/>
        <v>31824021aB</v>
      </c>
    </row>
    <row r="48" spans="1:14" ht="11.25" customHeight="1" x14ac:dyDescent="0.2">
      <c r="A48" s="214" t="s">
        <v>843</v>
      </c>
      <c r="B48" s="210" t="str">
        <f>VLOOKUP(A48,Adr!A:B,2,FALSE)</f>
        <v>Slovenská asociácia motoristického športu</v>
      </c>
      <c r="C48" s="199" t="s">
        <v>1522</v>
      </c>
      <c r="D48" s="212">
        <v>10000</v>
      </c>
      <c r="E48" s="213">
        <v>0</v>
      </c>
      <c r="F48" s="214" t="s">
        <v>378</v>
      </c>
      <c r="G48" s="219" t="s">
        <v>358</v>
      </c>
      <c r="H48" s="196" t="s">
        <v>1485</v>
      </c>
      <c r="I48" s="214" t="str">
        <f t="shared" si="0"/>
        <v>31824021a</v>
      </c>
      <c r="J48" s="196" t="str">
        <f t="shared" si="1"/>
        <v>31824021026 02</v>
      </c>
      <c r="K48" s="215" t="s">
        <v>1521</v>
      </c>
      <c r="L48" s="196" t="str">
        <f t="shared" si="2"/>
        <v>31824021026 02K</v>
      </c>
      <c r="M48" s="215" t="str">
        <f t="shared" si="3"/>
        <v>Slovenská asociácia motoristického športuaKautomobilový šport - kapitálové transfery</v>
      </c>
      <c r="N48" s="216" t="str">
        <f t="shared" si="4"/>
        <v>31824021aK</v>
      </c>
    </row>
    <row r="49" spans="1:14" ht="11.25" customHeight="1" x14ac:dyDescent="0.2">
      <c r="A49" s="217" t="s">
        <v>860</v>
      </c>
      <c r="B49" s="210" t="str">
        <f>VLOOKUP(A49,Adr!A:B,2,FALSE)</f>
        <v>Slovenská asociácia pretláčania rukou</v>
      </c>
      <c r="C49" s="211" t="s">
        <v>1523</v>
      </c>
      <c r="D49" s="212">
        <v>32301</v>
      </c>
      <c r="E49" s="218">
        <v>0</v>
      </c>
      <c r="F49" s="214" t="s">
        <v>378</v>
      </c>
      <c r="G49" s="196" t="s">
        <v>358</v>
      </c>
      <c r="H49" s="196" t="s">
        <v>1469</v>
      </c>
      <c r="I49" s="214" t="str">
        <f t="shared" si="0"/>
        <v>30811686a</v>
      </c>
      <c r="J49" s="196" t="str">
        <f t="shared" si="1"/>
        <v>30811686026 02</v>
      </c>
      <c r="K49" s="215" t="s">
        <v>1524</v>
      </c>
      <c r="L49" s="196" t="str">
        <f t="shared" si="2"/>
        <v>30811686026 02B</v>
      </c>
      <c r="M49" s="215" t="str">
        <f t="shared" si="3"/>
        <v>Slovenská asociácia pretláčania rukouaBpretláčanie rukou - bežné transfery</v>
      </c>
      <c r="N49" s="216" t="str">
        <f t="shared" si="4"/>
        <v>30811686aB</v>
      </c>
    </row>
    <row r="50" spans="1:14" ht="11.25" customHeight="1" x14ac:dyDescent="0.2">
      <c r="A50" s="214" t="s">
        <v>869</v>
      </c>
      <c r="B50" s="210" t="str">
        <f>VLOOKUP(A50,Adr!A:B,2,FALSE)</f>
        <v>Slovenská asociácia taekwondo WT</v>
      </c>
      <c r="C50" s="199" t="s">
        <v>1525</v>
      </c>
      <c r="D50" s="219">
        <v>95634</v>
      </c>
      <c r="E50" s="213">
        <v>0</v>
      </c>
      <c r="F50" s="217" t="s">
        <v>378</v>
      </c>
      <c r="G50" s="196" t="s">
        <v>358</v>
      </c>
      <c r="H50" s="196" t="s">
        <v>1469</v>
      </c>
      <c r="I50" s="214" t="str">
        <f t="shared" si="0"/>
        <v>30814910a</v>
      </c>
      <c r="J50" s="196" t="str">
        <f t="shared" si="1"/>
        <v>30814910026 02</v>
      </c>
      <c r="K50" s="215" t="s">
        <v>1526</v>
      </c>
      <c r="L50" s="196" t="str">
        <f t="shared" si="2"/>
        <v>30814910026 02B</v>
      </c>
      <c r="M50" s="215" t="str">
        <f t="shared" si="3"/>
        <v>Slovenská asociácia taekwondo WTaBtaekwondo - bežné transfery</v>
      </c>
      <c r="N50" s="216" t="str">
        <f t="shared" si="4"/>
        <v>30814910aB</v>
      </c>
    </row>
    <row r="51" spans="1:14" ht="22.5" customHeight="1" x14ac:dyDescent="0.2">
      <c r="A51" s="194" t="s">
        <v>869</v>
      </c>
      <c r="B51" s="210" t="str">
        <f>VLOOKUP(A51,Adr!A:B,2,FALSE)</f>
        <v>Slovenská asociácia taekwondo WT</v>
      </c>
      <c r="C51" s="211" t="s">
        <v>1527</v>
      </c>
      <c r="D51" s="212">
        <v>9805</v>
      </c>
      <c r="E51" s="218">
        <v>0</v>
      </c>
      <c r="F51" s="214" t="s">
        <v>382</v>
      </c>
      <c r="G51" s="196" t="s">
        <v>360</v>
      </c>
      <c r="H51" s="196" t="s">
        <v>1469</v>
      </c>
      <c r="I51" s="214" t="str">
        <f t="shared" si="0"/>
        <v>30814910c</v>
      </c>
      <c r="J51" s="196" t="str">
        <f t="shared" si="1"/>
        <v>30814910026 03</v>
      </c>
      <c r="K51" s="215"/>
      <c r="L51" s="196" t="str">
        <f t="shared" si="2"/>
        <v>30814910026 03B</v>
      </c>
      <c r="M51" s="215" t="str">
        <f t="shared" si="3"/>
        <v>Slovenská asociácia taekwondo WTcBzabezpečenie a rozvoj zdravotne postihnutých športovcov (SPV)</v>
      </c>
      <c r="N51" s="216"/>
    </row>
    <row r="52" spans="1:14" ht="11.25" customHeight="1" x14ac:dyDescent="0.2">
      <c r="A52" s="217" t="s">
        <v>869</v>
      </c>
      <c r="B52" s="210" t="str">
        <f>VLOOKUP(A52,Adr!A:B,2,FALSE)</f>
        <v>Slovenská asociácia taekwondo WT</v>
      </c>
      <c r="C52" s="211" t="s">
        <v>1528</v>
      </c>
      <c r="D52" s="212">
        <v>10000</v>
      </c>
      <c r="E52" s="218">
        <v>0</v>
      </c>
      <c r="F52" s="214" t="s">
        <v>384</v>
      </c>
      <c r="G52" s="219" t="s">
        <v>360</v>
      </c>
      <c r="H52" s="196" t="s">
        <v>1469</v>
      </c>
      <c r="I52" s="214" t="str">
        <f t="shared" si="0"/>
        <v>30814910d</v>
      </c>
      <c r="J52" s="196" t="str">
        <f t="shared" si="1"/>
        <v>30814910026 03</v>
      </c>
      <c r="K52" s="215"/>
      <c r="L52" s="196" t="str">
        <f t="shared" si="2"/>
        <v>30814910026 03B</v>
      </c>
      <c r="M52" s="215" t="str">
        <f t="shared" si="3"/>
        <v>Slovenská asociácia taekwondo WTdBBriškárová Gabriela</v>
      </c>
      <c r="N52" s="216" t="str">
        <f t="shared" ref="N52:N53" si="5">+I52&amp;H52</f>
        <v>30814910dB</v>
      </c>
    </row>
    <row r="53" spans="1:14" ht="22.5" customHeight="1" x14ac:dyDescent="0.2">
      <c r="A53" s="194" t="s">
        <v>876</v>
      </c>
      <c r="B53" s="210" t="str">
        <f>VLOOKUP(A53,Adr!A:B,2,FALSE)</f>
        <v>Slovenská asociácia univerzitného športu</v>
      </c>
      <c r="C53" s="211" t="s">
        <v>1529</v>
      </c>
      <c r="D53" s="212">
        <v>474000</v>
      </c>
      <c r="E53" s="218">
        <v>0</v>
      </c>
      <c r="F53" s="214" t="s">
        <v>396</v>
      </c>
      <c r="G53" s="219" t="s">
        <v>360</v>
      </c>
      <c r="H53" s="196" t="s">
        <v>1469</v>
      </c>
      <c r="I53" s="214" t="str">
        <f t="shared" si="0"/>
        <v>17316731j</v>
      </c>
      <c r="J53" s="196" t="str">
        <f t="shared" si="1"/>
        <v>17316731026 03</v>
      </c>
      <c r="K53" s="215"/>
      <c r="L53" s="196" t="str">
        <f t="shared" si="2"/>
        <v>17316731026 03B</v>
      </c>
      <c r="M53" s="215" t="str">
        <f t="shared" si="3"/>
        <v>Slovenská asociácia univerzitného športujBAktivity a úlohy v oblasti univerzitného športu v roku 2023</v>
      </c>
      <c r="N53" s="216" t="str">
        <f t="shared" si="5"/>
        <v>17316731jB</v>
      </c>
    </row>
    <row r="54" spans="1:14" ht="22.5" customHeight="1" x14ac:dyDescent="0.2">
      <c r="A54" s="194" t="s">
        <v>884</v>
      </c>
      <c r="B54" s="210" t="str">
        <f>VLOOKUP(A54,Adr!A:B,2,FALSE)</f>
        <v>Slovenská asociácia zrakovo postihnutých športovcov</v>
      </c>
      <c r="C54" s="211" t="s">
        <v>1530</v>
      </c>
      <c r="D54" s="212">
        <v>195439</v>
      </c>
      <c r="E54" s="218">
        <v>0</v>
      </c>
      <c r="F54" s="214" t="s">
        <v>382</v>
      </c>
      <c r="G54" s="219" t="s">
        <v>360</v>
      </c>
      <c r="H54" s="196" t="s">
        <v>1469</v>
      </c>
      <c r="I54" s="214" t="str">
        <f t="shared" si="0"/>
        <v>30841798c</v>
      </c>
      <c r="J54" s="196" t="str">
        <f t="shared" si="1"/>
        <v>30841798026 03</v>
      </c>
      <c r="K54" s="215"/>
      <c r="L54" s="196" t="str">
        <f t="shared" si="2"/>
        <v>30841798026 03B</v>
      </c>
      <c r="M54" s="215" t="str">
        <f t="shared" si="3"/>
        <v>Slovenská asociácia zrakovo postihnutých športovcovcBčinnosť Slovenskej asociácie zrakovo postihnutých športovcov</v>
      </c>
      <c r="N54" s="216"/>
    </row>
    <row r="55" spans="1:14" ht="11.25" customHeight="1" x14ac:dyDescent="0.2">
      <c r="A55" s="194" t="s">
        <v>892</v>
      </c>
      <c r="B55" s="210" t="str">
        <f>VLOOKUP(A55,Adr!A:B,2,FALSE)</f>
        <v>Slovenská baseballová federácia</v>
      </c>
      <c r="C55" s="211" t="s">
        <v>1531</v>
      </c>
      <c r="D55" s="212">
        <v>278559</v>
      </c>
      <c r="E55" s="213">
        <v>0</v>
      </c>
      <c r="F55" s="214" t="s">
        <v>378</v>
      </c>
      <c r="G55" s="196" t="s">
        <v>358</v>
      </c>
      <c r="H55" s="196" t="s">
        <v>1469</v>
      </c>
      <c r="I55" s="214" t="str">
        <f t="shared" si="0"/>
        <v>30844568a</v>
      </c>
      <c r="J55" s="196" t="str">
        <f t="shared" si="1"/>
        <v>30844568026 02</v>
      </c>
      <c r="K55" s="215" t="s">
        <v>1532</v>
      </c>
      <c r="L55" s="196" t="str">
        <f t="shared" si="2"/>
        <v>30844568026 02B</v>
      </c>
      <c r="M55" s="215" t="str">
        <f t="shared" si="3"/>
        <v>Slovenská baseballová federáciaaBbaseball - bežné transfery</v>
      </c>
      <c r="N55" s="216" t="str">
        <f t="shared" ref="N55:N83" si="6">+I55&amp;H55</f>
        <v>30844568aB</v>
      </c>
    </row>
    <row r="56" spans="1:14" ht="11.25" customHeight="1" x14ac:dyDescent="0.2">
      <c r="A56" s="194" t="s">
        <v>898</v>
      </c>
      <c r="B56" s="210" t="str">
        <f>VLOOKUP(A56,Adr!A:B,2,FALSE)</f>
        <v>Slovenská basketbalová asociácia</v>
      </c>
      <c r="C56" s="211" t="s">
        <v>1533</v>
      </c>
      <c r="D56" s="212">
        <v>1508970</v>
      </c>
      <c r="E56" s="213">
        <v>0</v>
      </c>
      <c r="F56" s="217" t="s">
        <v>378</v>
      </c>
      <c r="G56" s="196" t="s">
        <v>358</v>
      </c>
      <c r="H56" s="196" t="s">
        <v>1469</v>
      </c>
      <c r="I56" s="214" t="str">
        <f t="shared" si="0"/>
        <v>17315166a</v>
      </c>
      <c r="J56" s="196" t="str">
        <f t="shared" si="1"/>
        <v>17315166026 02</v>
      </c>
      <c r="K56" s="215" t="s">
        <v>1534</v>
      </c>
      <c r="L56" s="196" t="str">
        <f t="shared" si="2"/>
        <v>17315166026 02B</v>
      </c>
      <c r="M56" s="215" t="str">
        <f t="shared" si="3"/>
        <v>Slovenská basketbalová asociáciaaBbasketbal - bežné transfery</v>
      </c>
      <c r="N56" s="216" t="str">
        <f t="shared" si="6"/>
        <v>17315166aB</v>
      </c>
    </row>
    <row r="57" spans="1:14" ht="33.75" customHeight="1" x14ac:dyDescent="0.2">
      <c r="A57" s="194" t="s">
        <v>898</v>
      </c>
      <c r="B57" s="210" t="str">
        <f>VLOOKUP(A57,Adr!A:B,2,FALSE)</f>
        <v>Slovenská basketbalová asociácia</v>
      </c>
      <c r="C57" s="211" t="s">
        <v>1535</v>
      </c>
      <c r="D57" s="212">
        <v>26800</v>
      </c>
      <c r="E57" s="218">
        <v>0</v>
      </c>
      <c r="F57" s="214" t="s">
        <v>396</v>
      </c>
      <c r="G57" s="219" t="s">
        <v>356</v>
      </c>
      <c r="H57" s="196" t="s">
        <v>1469</v>
      </c>
      <c r="I57" s="214" t="str">
        <f t="shared" si="0"/>
        <v>17315166j</v>
      </c>
      <c r="J57" s="196" t="str">
        <f t="shared" si="1"/>
        <v>17315166026 01</v>
      </c>
      <c r="K57" s="215"/>
      <c r="L57" s="196" t="str">
        <f t="shared" si="2"/>
        <v>17315166026 01B</v>
      </c>
      <c r="M57" s="215" t="str">
        <f t="shared" si="3"/>
        <v>Slovenská basketbalová asociáciajBZabezpečenie finále školských športových súťaží (Piešťany 2023) v súťažiach kategórie "A" v basketbale stredných škôl</v>
      </c>
      <c r="N57" s="216" t="str">
        <f t="shared" si="6"/>
        <v>17315166jB</v>
      </c>
    </row>
    <row r="58" spans="1:14" ht="33.75" customHeight="1" x14ac:dyDescent="0.2">
      <c r="A58" s="194" t="s">
        <v>898</v>
      </c>
      <c r="B58" s="210" t="str">
        <f>VLOOKUP(A58,Adr!A:B,2,FALSE)</f>
        <v>Slovenská basketbalová asociácia</v>
      </c>
      <c r="C58" s="211" t="s">
        <v>1536</v>
      </c>
      <c r="D58" s="212">
        <v>17180</v>
      </c>
      <c r="E58" s="218">
        <v>0</v>
      </c>
      <c r="F58" s="214" t="s">
        <v>396</v>
      </c>
      <c r="G58" s="219" t="s">
        <v>356</v>
      </c>
      <c r="H58" s="196" t="s">
        <v>1469</v>
      </c>
      <c r="I58" s="214" t="str">
        <f t="shared" si="0"/>
        <v>17315166j</v>
      </c>
      <c r="J58" s="196" t="str">
        <f t="shared" si="1"/>
        <v>17315166026 01</v>
      </c>
      <c r="K58" s="215"/>
      <c r="L58" s="196" t="str">
        <f t="shared" si="2"/>
        <v>17315166026 01B</v>
      </c>
      <c r="M58" s="215" t="str">
        <f t="shared" si="3"/>
        <v>Slovenská basketbalová asociáciajBZabezpečenie finále školských športových súťaží (Šamorín 2023) v súťažiach kategórie "A" v basketbale základných škôl</v>
      </c>
      <c r="N58" s="216" t="str">
        <f t="shared" si="6"/>
        <v>17315166jB</v>
      </c>
    </row>
    <row r="59" spans="1:14" ht="11.25" customHeight="1" x14ac:dyDescent="0.2">
      <c r="A59" s="214" t="s">
        <v>905</v>
      </c>
      <c r="B59" s="210" t="str">
        <f>VLOOKUP(A59,Adr!A:B,2,FALSE)</f>
        <v>Slovenská boxerská federácia</v>
      </c>
      <c r="C59" s="211" t="s">
        <v>1537</v>
      </c>
      <c r="D59" s="212">
        <v>289140</v>
      </c>
      <c r="E59" s="213">
        <v>0</v>
      </c>
      <c r="F59" s="214" t="s">
        <v>378</v>
      </c>
      <c r="G59" s="196" t="s">
        <v>358</v>
      </c>
      <c r="H59" s="196" t="s">
        <v>1469</v>
      </c>
      <c r="I59" s="214" t="str">
        <f t="shared" si="0"/>
        <v>31744621a</v>
      </c>
      <c r="J59" s="196" t="str">
        <f t="shared" si="1"/>
        <v>31744621026 02</v>
      </c>
      <c r="K59" s="215" t="s">
        <v>1538</v>
      </c>
      <c r="L59" s="196" t="str">
        <f t="shared" si="2"/>
        <v>31744621026 02B</v>
      </c>
      <c r="M59" s="215" t="str">
        <f t="shared" si="3"/>
        <v>Slovenská boxerská federáciaaBbox - bežné transfery</v>
      </c>
      <c r="N59" s="216" t="str">
        <f t="shared" si="6"/>
        <v>31744621aB</v>
      </c>
    </row>
    <row r="60" spans="1:14" ht="11.25" customHeight="1" x14ac:dyDescent="0.2">
      <c r="A60" s="217" t="s">
        <v>905</v>
      </c>
      <c r="B60" s="210" t="str">
        <f>VLOOKUP(A60,Adr!A:B,2,FALSE)</f>
        <v>Slovenská boxerská federácia</v>
      </c>
      <c r="C60" s="211" t="s">
        <v>1539</v>
      </c>
      <c r="D60" s="212">
        <v>15000</v>
      </c>
      <c r="E60" s="218">
        <v>0</v>
      </c>
      <c r="F60" s="214" t="s">
        <v>384</v>
      </c>
      <c r="G60" s="219" t="s">
        <v>360</v>
      </c>
      <c r="H60" s="196" t="s">
        <v>1469</v>
      </c>
      <c r="I60" s="214" t="str">
        <f t="shared" si="0"/>
        <v>31744621d</v>
      </c>
      <c r="J60" s="196" t="str">
        <f t="shared" si="1"/>
        <v>31744621026 03</v>
      </c>
      <c r="K60" s="215"/>
      <c r="L60" s="196" t="str">
        <f t="shared" si="2"/>
        <v>31744621026 03B</v>
      </c>
      <c r="M60" s="215" t="str">
        <f t="shared" si="3"/>
        <v>Slovenská boxerská federáciadBCsemez Andrej</v>
      </c>
      <c r="N60" s="216" t="str">
        <f t="shared" si="6"/>
        <v>31744621dB</v>
      </c>
    </row>
    <row r="61" spans="1:14" ht="11.25" customHeight="1" x14ac:dyDescent="0.2">
      <c r="A61" s="194" t="s">
        <v>905</v>
      </c>
      <c r="B61" s="210" t="str">
        <f>VLOOKUP(A61,Adr!A:B,2,FALSE)</f>
        <v>Slovenská boxerská federácia</v>
      </c>
      <c r="C61" s="211" t="s">
        <v>1540</v>
      </c>
      <c r="D61" s="212">
        <v>15000</v>
      </c>
      <c r="E61" s="213">
        <v>0</v>
      </c>
      <c r="F61" s="214" t="s">
        <v>384</v>
      </c>
      <c r="G61" s="196" t="s">
        <v>360</v>
      </c>
      <c r="H61" s="196" t="s">
        <v>1469</v>
      </c>
      <c r="I61" s="214" t="str">
        <f t="shared" si="0"/>
        <v>31744621d</v>
      </c>
      <c r="J61" s="196" t="str">
        <f t="shared" si="1"/>
        <v>31744621026 03</v>
      </c>
      <c r="K61" s="215"/>
      <c r="L61" s="196" t="str">
        <f t="shared" si="2"/>
        <v>31744621026 03B</v>
      </c>
      <c r="M61" s="215" t="str">
        <f t="shared" si="3"/>
        <v>Slovenská boxerská federáciadBĎuríková Nicole</v>
      </c>
      <c r="N61" s="216" t="str">
        <f t="shared" si="6"/>
        <v>31744621dB</v>
      </c>
    </row>
    <row r="62" spans="1:14" ht="11.25" customHeight="1" x14ac:dyDescent="0.2">
      <c r="A62" s="194" t="s">
        <v>905</v>
      </c>
      <c r="B62" s="210" t="str">
        <f>VLOOKUP(A62,Adr!A:B,2,FALSE)</f>
        <v>Slovenská boxerská federácia</v>
      </c>
      <c r="C62" s="211" t="s">
        <v>1541</v>
      </c>
      <c r="D62" s="212">
        <v>10000</v>
      </c>
      <c r="E62" s="213">
        <v>0</v>
      </c>
      <c r="F62" s="214" t="s">
        <v>384</v>
      </c>
      <c r="G62" s="196" t="s">
        <v>360</v>
      </c>
      <c r="H62" s="196" t="s">
        <v>1469</v>
      </c>
      <c r="I62" s="214" t="str">
        <f t="shared" si="0"/>
        <v>31744621d</v>
      </c>
      <c r="J62" s="196" t="str">
        <f t="shared" si="1"/>
        <v>31744621026 03</v>
      </c>
      <c r="K62" s="215"/>
      <c r="L62" s="196" t="str">
        <f t="shared" si="2"/>
        <v>31744621026 03B</v>
      </c>
      <c r="M62" s="215" t="str">
        <f t="shared" si="3"/>
        <v>Slovenská boxerská federáciadBHorváth Ladislav</v>
      </c>
      <c r="N62" s="216" t="str">
        <f t="shared" si="6"/>
        <v>31744621dB</v>
      </c>
    </row>
    <row r="63" spans="1:14" ht="11.25" customHeight="1" x14ac:dyDescent="0.2">
      <c r="A63" s="194" t="s">
        <v>905</v>
      </c>
      <c r="B63" s="210" t="str">
        <f>VLOOKUP(A63,Adr!A:B,2,FALSE)</f>
        <v>Slovenská boxerská federácia</v>
      </c>
      <c r="C63" s="211" t="s">
        <v>1542</v>
      </c>
      <c r="D63" s="212">
        <v>10000</v>
      </c>
      <c r="E63" s="213">
        <v>0</v>
      </c>
      <c r="F63" s="214" t="s">
        <v>384</v>
      </c>
      <c r="G63" s="196" t="s">
        <v>360</v>
      </c>
      <c r="H63" s="196" t="s">
        <v>1469</v>
      </c>
      <c r="I63" s="214" t="str">
        <f t="shared" si="0"/>
        <v>31744621d</v>
      </c>
      <c r="J63" s="196" t="str">
        <f t="shared" si="1"/>
        <v>31744621026 03</v>
      </c>
      <c r="K63" s="215"/>
      <c r="L63" s="196" t="str">
        <f t="shared" si="2"/>
        <v>31744621026 03B</v>
      </c>
      <c r="M63" s="215" t="str">
        <f t="shared" si="3"/>
        <v>Slovenská boxerská federáciadBHorváth Roman</v>
      </c>
      <c r="N63" s="216" t="str">
        <f t="shared" si="6"/>
        <v>31744621dB</v>
      </c>
    </row>
    <row r="64" spans="1:14" ht="11.25" customHeight="1" x14ac:dyDescent="0.2">
      <c r="A64" s="194" t="s">
        <v>905</v>
      </c>
      <c r="B64" s="210" t="str">
        <f>VLOOKUP(A64,Adr!A:B,2,FALSE)</f>
        <v>Slovenská boxerská federácia</v>
      </c>
      <c r="C64" s="211" t="s">
        <v>1543</v>
      </c>
      <c r="D64" s="212">
        <v>17500</v>
      </c>
      <c r="E64" s="218">
        <v>0</v>
      </c>
      <c r="F64" s="214" t="s">
        <v>384</v>
      </c>
      <c r="G64" s="196" t="s">
        <v>360</v>
      </c>
      <c r="H64" s="196" t="s">
        <v>1469</v>
      </c>
      <c r="I64" s="214" t="str">
        <f t="shared" si="0"/>
        <v>31744621d</v>
      </c>
      <c r="J64" s="196" t="str">
        <f t="shared" si="1"/>
        <v>31744621026 03</v>
      </c>
      <c r="K64" s="215"/>
      <c r="L64" s="196" t="str">
        <f t="shared" si="2"/>
        <v>31744621026 03B</v>
      </c>
      <c r="M64" s="215" t="str">
        <f t="shared" si="3"/>
        <v>Slovenská boxerská federáciadBJedináková Miroslava</v>
      </c>
      <c r="N64" s="216" t="str">
        <f t="shared" si="6"/>
        <v>31744621dB</v>
      </c>
    </row>
    <row r="65" spans="1:14" ht="11.25" customHeight="1" x14ac:dyDescent="0.2">
      <c r="A65" s="194" t="s">
        <v>905</v>
      </c>
      <c r="B65" s="210" t="str">
        <f>VLOOKUP(A65,Adr!A:B,2,FALSE)</f>
        <v>Slovenská boxerská federácia</v>
      </c>
      <c r="C65" s="211" t="s">
        <v>1544</v>
      </c>
      <c r="D65" s="212">
        <v>15000</v>
      </c>
      <c r="E65" s="213">
        <v>0</v>
      </c>
      <c r="F65" s="214" t="s">
        <v>384</v>
      </c>
      <c r="G65" s="196" t="s">
        <v>360</v>
      </c>
      <c r="H65" s="196" t="s">
        <v>1469</v>
      </c>
      <c r="I65" s="214" t="str">
        <f t="shared" si="0"/>
        <v>31744621d</v>
      </c>
      <c r="J65" s="196" t="str">
        <f t="shared" si="1"/>
        <v>31744621026 03</v>
      </c>
      <c r="K65" s="215"/>
      <c r="L65" s="196" t="str">
        <f t="shared" si="2"/>
        <v>31744621026 03B</v>
      </c>
      <c r="M65" s="215" t="str">
        <f t="shared" si="3"/>
        <v>Slovenská boxerská federáciadBKostúr Joseph</v>
      </c>
      <c r="N65" s="216" t="str">
        <f t="shared" si="6"/>
        <v>31744621dB</v>
      </c>
    </row>
    <row r="66" spans="1:14" ht="11.25" customHeight="1" x14ac:dyDescent="0.2">
      <c r="A66" s="217" t="s">
        <v>905</v>
      </c>
      <c r="B66" s="210" t="str">
        <f>VLOOKUP(A66,Adr!A:B,2,FALSE)</f>
        <v>Slovenská boxerská federácia</v>
      </c>
      <c r="C66" s="211" t="s">
        <v>1545</v>
      </c>
      <c r="D66" s="212">
        <v>35500</v>
      </c>
      <c r="E66" s="218">
        <v>0</v>
      </c>
      <c r="F66" s="214" t="s">
        <v>384</v>
      </c>
      <c r="G66" s="196" t="s">
        <v>360</v>
      </c>
      <c r="H66" s="196" t="s">
        <v>1469</v>
      </c>
      <c r="I66" s="214" t="str">
        <f t="shared" si="0"/>
        <v>31744621d</v>
      </c>
      <c r="J66" s="196" t="str">
        <f t="shared" si="1"/>
        <v>31744621026 03</v>
      </c>
      <c r="K66" s="215"/>
      <c r="L66" s="196" t="str">
        <f t="shared" si="2"/>
        <v>31744621026 03B</v>
      </c>
      <c r="M66" s="215" t="str">
        <f t="shared" si="3"/>
        <v>Slovenská boxerská federáciadBKubalová Tamara</v>
      </c>
      <c r="N66" s="216" t="str">
        <f t="shared" si="6"/>
        <v>31744621dB</v>
      </c>
    </row>
    <row r="67" spans="1:14" ht="11.25" customHeight="1" x14ac:dyDescent="0.2">
      <c r="A67" s="217" t="s">
        <v>905</v>
      </c>
      <c r="B67" s="210" t="str">
        <f>VLOOKUP(A67,Adr!A:B,2,FALSE)</f>
        <v>Slovenská boxerská federácia</v>
      </c>
      <c r="C67" s="211" t="s">
        <v>1546</v>
      </c>
      <c r="D67" s="212">
        <v>15000</v>
      </c>
      <c r="E67" s="218">
        <v>0</v>
      </c>
      <c r="F67" s="214" t="s">
        <v>384</v>
      </c>
      <c r="G67" s="196" t="s">
        <v>360</v>
      </c>
      <c r="H67" s="196" t="s">
        <v>1469</v>
      </c>
      <c r="I67" s="214" t="str">
        <f t="shared" si="0"/>
        <v>31744621d</v>
      </c>
      <c r="J67" s="196" t="str">
        <f t="shared" si="1"/>
        <v>31744621026 03</v>
      </c>
      <c r="K67" s="215"/>
      <c r="L67" s="196" t="str">
        <f t="shared" si="2"/>
        <v>31744621026 03B</v>
      </c>
      <c r="M67" s="215" t="str">
        <f t="shared" si="3"/>
        <v>Slovenská boxerská federáciadBLovašová Bibiana</v>
      </c>
      <c r="N67" s="216" t="str">
        <f t="shared" si="6"/>
        <v>31744621dB</v>
      </c>
    </row>
    <row r="68" spans="1:14" ht="11.25" customHeight="1" x14ac:dyDescent="0.2">
      <c r="A68" s="217" t="s">
        <v>905</v>
      </c>
      <c r="B68" s="210" t="str">
        <f>VLOOKUP(A68,Adr!A:B,2,FALSE)</f>
        <v>Slovenská boxerská federácia</v>
      </c>
      <c r="C68" s="211" t="s">
        <v>1547</v>
      </c>
      <c r="D68" s="212">
        <v>10000</v>
      </c>
      <c r="E68" s="213">
        <v>0</v>
      </c>
      <c r="F68" s="214" t="s">
        <v>384</v>
      </c>
      <c r="G68" s="219" t="s">
        <v>360</v>
      </c>
      <c r="H68" s="196" t="s">
        <v>1469</v>
      </c>
      <c r="I68" s="214" t="str">
        <f t="shared" si="0"/>
        <v>31744621d</v>
      </c>
      <c r="J68" s="196" t="str">
        <f t="shared" si="1"/>
        <v>31744621026 03</v>
      </c>
      <c r="K68" s="215"/>
      <c r="L68" s="196" t="str">
        <f t="shared" si="2"/>
        <v>31744621026 03B</v>
      </c>
      <c r="M68" s="215" t="str">
        <f t="shared" si="3"/>
        <v>Slovenská boxerská federáciadBMichálek Dávid</v>
      </c>
      <c r="N68" s="216" t="str">
        <f t="shared" si="6"/>
        <v>31744621dB</v>
      </c>
    </row>
    <row r="69" spans="1:14" ht="11.25" customHeight="1" x14ac:dyDescent="0.2">
      <c r="A69" s="194" t="s">
        <v>905</v>
      </c>
      <c r="B69" s="210" t="str">
        <f>VLOOKUP(A69,Adr!A:B,2,FALSE)</f>
        <v>Slovenská boxerská federácia</v>
      </c>
      <c r="C69" s="211" t="s">
        <v>1548</v>
      </c>
      <c r="D69" s="212">
        <v>10000</v>
      </c>
      <c r="E69" s="213">
        <v>0</v>
      </c>
      <c r="F69" s="214" t="s">
        <v>384</v>
      </c>
      <c r="G69" s="219" t="s">
        <v>360</v>
      </c>
      <c r="H69" s="196" t="s">
        <v>1469</v>
      </c>
      <c r="I69" s="214" t="str">
        <f t="shared" si="0"/>
        <v>31744621d</v>
      </c>
      <c r="J69" s="196" t="str">
        <f t="shared" si="1"/>
        <v>31744621026 03</v>
      </c>
      <c r="K69" s="215"/>
      <c r="L69" s="196" t="str">
        <f t="shared" si="2"/>
        <v>31744621026 03B</v>
      </c>
      <c r="M69" s="215" t="str">
        <f t="shared" si="3"/>
        <v>Slovenská boxerská federáciadBStaněk Adolf</v>
      </c>
      <c r="N69" s="216" t="str">
        <f t="shared" si="6"/>
        <v>31744621dB</v>
      </c>
    </row>
    <row r="70" spans="1:14" ht="11.25" customHeight="1" x14ac:dyDescent="0.2">
      <c r="A70" s="217" t="s">
        <v>905</v>
      </c>
      <c r="B70" s="210" t="str">
        <f>VLOOKUP(A70,Adr!A:B,2,FALSE)</f>
        <v>Slovenská boxerská federácia</v>
      </c>
      <c r="C70" s="211" t="s">
        <v>1549</v>
      </c>
      <c r="D70" s="212">
        <v>15000</v>
      </c>
      <c r="E70" s="213">
        <v>0</v>
      </c>
      <c r="F70" s="214" t="s">
        <v>384</v>
      </c>
      <c r="G70" s="219" t="s">
        <v>360</v>
      </c>
      <c r="H70" s="196" t="s">
        <v>1469</v>
      </c>
      <c r="I70" s="214" t="str">
        <f t="shared" si="0"/>
        <v>31744621d</v>
      </c>
      <c r="J70" s="196" t="str">
        <f t="shared" si="1"/>
        <v>31744621026 03</v>
      </c>
      <c r="K70" s="215"/>
      <c r="L70" s="196" t="str">
        <f t="shared" si="2"/>
        <v>31744621026 03B</v>
      </c>
      <c r="M70" s="215" t="str">
        <f t="shared" si="3"/>
        <v>Slovenská boxerská federáciadBTankó Viliam</v>
      </c>
      <c r="N70" s="216" t="str">
        <f t="shared" si="6"/>
        <v>31744621dB</v>
      </c>
    </row>
    <row r="71" spans="1:14" ht="11.25" customHeight="1" x14ac:dyDescent="0.2">
      <c r="A71" s="214" t="s">
        <v>905</v>
      </c>
      <c r="B71" s="210" t="str">
        <f>VLOOKUP(A71,Adr!A:B,2,FALSE)</f>
        <v>Slovenská boxerská federácia</v>
      </c>
      <c r="C71" s="211" t="s">
        <v>1550</v>
      </c>
      <c r="D71" s="212">
        <v>10000</v>
      </c>
      <c r="E71" s="213">
        <v>0</v>
      </c>
      <c r="F71" s="214" t="s">
        <v>384</v>
      </c>
      <c r="G71" s="219" t="s">
        <v>360</v>
      </c>
      <c r="H71" s="196" t="s">
        <v>1469</v>
      </c>
      <c r="I71" s="214" t="str">
        <f t="shared" si="0"/>
        <v>31744621d</v>
      </c>
      <c r="J71" s="196" t="str">
        <f t="shared" si="1"/>
        <v>31744621026 03</v>
      </c>
      <c r="K71" s="215"/>
      <c r="L71" s="196" t="str">
        <f t="shared" si="2"/>
        <v>31744621026 03B</v>
      </c>
      <c r="M71" s="215" t="str">
        <f t="shared" si="3"/>
        <v>Slovenská boxerská federáciadBVymyslický Lukáš</v>
      </c>
      <c r="N71" s="216" t="str">
        <f t="shared" si="6"/>
        <v>31744621dB</v>
      </c>
    </row>
    <row r="72" spans="1:14" ht="11.25" customHeight="1" x14ac:dyDescent="0.2">
      <c r="A72" s="214" t="s">
        <v>905</v>
      </c>
      <c r="B72" s="210" t="str">
        <f>VLOOKUP(A72,Adr!A:B,2,FALSE)</f>
        <v>Slovenská boxerská federácia</v>
      </c>
      <c r="C72" s="211" t="s">
        <v>1551</v>
      </c>
      <c r="D72" s="212">
        <v>758</v>
      </c>
      <c r="E72" s="213">
        <v>0</v>
      </c>
      <c r="F72" s="217" t="s">
        <v>388</v>
      </c>
      <c r="G72" s="220" t="s">
        <v>360</v>
      </c>
      <c r="H72" s="220" t="s">
        <v>1469</v>
      </c>
      <c r="I72" s="214" t="str">
        <f t="shared" si="0"/>
        <v>31744621f</v>
      </c>
      <c r="J72" s="196" t="str">
        <f t="shared" si="1"/>
        <v>31744621026 03</v>
      </c>
      <c r="K72" s="215"/>
      <c r="L72" s="196" t="str">
        <f t="shared" si="2"/>
        <v>31744621026 03B</v>
      </c>
      <c r="M72" s="215" t="str">
        <f t="shared" si="3"/>
        <v>Slovenská boxerská federáciafBodmena trénerovi Andrej Horný</v>
      </c>
      <c r="N72" s="216" t="str">
        <f t="shared" si="6"/>
        <v>31744621fB</v>
      </c>
    </row>
    <row r="73" spans="1:14" ht="11.25" customHeight="1" x14ac:dyDescent="0.2">
      <c r="A73" s="214" t="s">
        <v>905</v>
      </c>
      <c r="B73" s="210" t="str">
        <f>VLOOKUP(A73,Adr!A:B,2,FALSE)</f>
        <v>Slovenská boxerská federácia</v>
      </c>
      <c r="C73" s="211" t="s">
        <v>1552</v>
      </c>
      <c r="D73" s="212">
        <v>568</v>
      </c>
      <c r="E73" s="213">
        <v>0</v>
      </c>
      <c r="F73" s="217" t="s">
        <v>388</v>
      </c>
      <c r="G73" s="220" t="s">
        <v>360</v>
      </c>
      <c r="H73" s="220" t="s">
        <v>1469</v>
      </c>
      <c r="I73" s="214" t="str">
        <f t="shared" si="0"/>
        <v>31744621f</v>
      </c>
      <c r="J73" s="196" t="str">
        <f t="shared" si="1"/>
        <v>31744621026 03</v>
      </c>
      <c r="K73" s="215"/>
      <c r="L73" s="196" t="str">
        <f t="shared" si="2"/>
        <v>31744621026 03B</v>
      </c>
      <c r="M73" s="215" t="str">
        <f t="shared" si="3"/>
        <v>Slovenská boxerská federáciafBodmena trénerovi Dávid Vyletel</v>
      </c>
      <c r="N73" s="216" t="str">
        <f t="shared" si="6"/>
        <v>31744621fB</v>
      </c>
    </row>
    <row r="74" spans="1:14" ht="11.25" customHeight="1" x14ac:dyDescent="0.2">
      <c r="A74" s="214" t="s">
        <v>905</v>
      </c>
      <c r="B74" s="210" t="str">
        <f>VLOOKUP(A74,Adr!A:B,2,FALSE)</f>
        <v>Slovenská boxerská federácia</v>
      </c>
      <c r="C74" s="211" t="s">
        <v>1553</v>
      </c>
      <c r="D74" s="212">
        <v>1137</v>
      </c>
      <c r="E74" s="213">
        <v>0</v>
      </c>
      <c r="F74" s="217" t="s">
        <v>388</v>
      </c>
      <c r="G74" s="220" t="s">
        <v>360</v>
      </c>
      <c r="H74" s="220" t="s">
        <v>1469</v>
      </c>
      <c r="I74" s="214" t="str">
        <f t="shared" si="0"/>
        <v>31744621f</v>
      </c>
      <c r="J74" s="196" t="str">
        <f t="shared" si="1"/>
        <v>31744621026 03</v>
      </c>
      <c r="K74" s="215"/>
      <c r="L74" s="196" t="str">
        <f t="shared" si="2"/>
        <v>31744621026 03B</v>
      </c>
      <c r="M74" s="215" t="str">
        <f t="shared" si="3"/>
        <v>Slovenská boxerská federáciafBodmena trénerovi Pavol Hlavačka</v>
      </c>
      <c r="N74" s="216" t="str">
        <f t="shared" si="6"/>
        <v>31744621fB</v>
      </c>
    </row>
    <row r="75" spans="1:14" ht="11.25" customHeight="1" x14ac:dyDescent="0.2">
      <c r="A75" s="214" t="s">
        <v>905</v>
      </c>
      <c r="B75" s="210" t="str">
        <f>VLOOKUP(A75,Adr!A:B,2,FALSE)</f>
        <v>Slovenská boxerská federácia</v>
      </c>
      <c r="C75" s="211" t="s">
        <v>1554</v>
      </c>
      <c r="D75" s="212">
        <v>568</v>
      </c>
      <c r="E75" s="213">
        <v>0</v>
      </c>
      <c r="F75" s="217" t="s">
        <v>388</v>
      </c>
      <c r="G75" s="220" t="s">
        <v>360</v>
      </c>
      <c r="H75" s="220" t="s">
        <v>1469</v>
      </c>
      <c r="I75" s="214" t="str">
        <f t="shared" si="0"/>
        <v>31744621f</v>
      </c>
      <c r="J75" s="196" t="str">
        <f t="shared" si="1"/>
        <v>31744621026 03</v>
      </c>
      <c r="K75" s="215"/>
      <c r="L75" s="196" t="str">
        <f t="shared" si="2"/>
        <v>31744621026 03B</v>
      </c>
      <c r="M75" s="215" t="str">
        <f t="shared" si="3"/>
        <v>Slovenská boxerská federáciafBodmena trénerovi Roman Bielik</v>
      </c>
      <c r="N75" s="216" t="str">
        <f t="shared" si="6"/>
        <v>31744621fB</v>
      </c>
    </row>
    <row r="76" spans="1:14" ht="11.25" customHeight="1" x14ac:dyDescent="0.2">
      <c r="A76" s="214" t="s">
        <v>905</v>
      </c>
      <c r="B76" s="210" t="str">
        <f>VLOOKUP(A76,Adr!A:B,2,FALSE)</f>
        <v>Slovenská boxerská federácia</v>
      </c>
      <c r="C76" s="211" t="s">
        <v>1555</v>
      </c>
      <c r="D76" s="212">
        <v>852</v>
      </c>
      <c r="E76" s="213">
        <v>0</v>
      </c>
      <c r="F76" s="217" t="s">
        <v>388</v>
      </c>
      <c r="G76" s="220" t="s">
        <v>360</v>
      </c>
      <c r="H76" s="220" t="s">
        <v>1469</v>
      </c>
      <c r="I76" s="214" t="str">
        <f t="shared" si="0"/>
        <v>31744621f</v>
      </c>
      <c r="J76" s="196" t="str">
        <f t="shared" si="1"/>
        <v>31744621026 03</v>
      </c>
      <c r="K76" s="215"/>
      <c r="L76" s="196" t="str">
        <f t="shared" si="2"/>
        <v>31744621026 03B</v>
      </c>
      <c r="M76" s="215" t="str">
        <f t="shared" si="3"/>
        <v>Slovenská boxerská federáciafBodmena trénerovi Svätoslav Todorov</v>
      </c>
      <c r="N76" s="216" t="str">
        <f t="shared" si="6"/>
        <v>31744621fB</v>
      </c>
    </row>
    <row r="77" spans="1:14" ht="11.25" customHeight="1" x14ac:dyDescent="0.2">
      <c r="A77" s="214" t="s">
        <v>905</v>
      </c>
      <c r="B77" s="210" t="str">
        <f>VLOOKUP(A77,Adr!A:B,2,FALSE)</f>
        <v>Slovenská boxerská federácia</v>
      </c>
      <c r="C77" s="211" t="s">
        <v>1556</v>
      </c>
      <c r="D77" s="212">
        <v>852</v>
      </c>
      <c r="E77" s="213">
        <v>0</v>
      </c>
      <c r="F77" s="217" t="s">
        <v>388</v>
      </c>
      <c r="G77" s="220" t="s">
        <v>360</v>
      </c>
      <c r="H77" s="220" t="s">
        <v>1469</v>
      </c>
      <c r="I77" s="214" t="str">
        <f t="shared" si="0"/>
        <v>31744621f</v>
      </c>
      <c r="J77" s="196" t="str">
        <f t="shared" si="1"/>
        <v>31744621026 03</v>
      </c>
      <c r="K77" s="215"/>
      <c r="L77" s="196" t="str">
        <f t="shared" si="2"/>
        <v>31744621026 03B</v>
      </c>
      <c r="M77" s="215" t="str">
        <f t="shared" si="3"/>
        <v>Slovenská boxerská federáciafBodmena trénerovi Tibor Hlavačka</v>
      </c>
      <c r="N77" s="216" t="str">
        <f t="shared" si="6"/>
        <v>31744621fB</v>
      </c>
    </row>
    <row r="78" spans="1:14" ht="22.5" customHeight="1" x14ac:dyDescent="0.2">
      <c r="A78" s="217" t="s">
        <v>905</v>
      </c>
      <c r="B78" s="210" t="str">
        <f>VLOOKUP(A78,Adr!A:B,2,FALSE)</f>
        <v>Slovenská boxerská federácia</v>
      </c>
      <c r="C78" s="211" t="s">
        <v>1557</v>
      </c>
      <c r="D78" s="212">
        <v>14273</v>
      </c>
      <c r="E78" s="218">
        <v>0</v>
      </c>
      <c r="F78" s="214" t="s">
        <v>388</v>
      </c>
      <c r="G78" s="219" t="s">
        <v>360</v>
      </c>
      <c r="H78" s="196" t="s">
        <v>1469</v>
      </c>
      <c r="I78" s="214" t="str">
        <f t="shared" si="0"/>
        <v>31744621f</v>
      </c>
      <c r="J78" s="196" t="str">
        <f t="shared" si="1"/>
        <v>31744621026 03</v>
      </c>
      <c r="K78" s="215"/>
      <c r="L78" s="196" t="str">
        <f t="shared" si="2"/>
        <v>31744621026 03B</v>
      </c>
      <c r="M78" s="215" t="str">
        <f t="shared" si="3"/>
        <v>Slovenská boxerská federáciafBPlnenie úloh verejného záujmu v športe - podpora a rozvoj športu mládeže v boxe</v>
      </c>
      <c r="N78" s="216" t="str">
        <f t="shared" si="6"/>
        <v>31744621fB</v>
      </c>
    </row>
    <row r="79" spans="1:14" ht="22.5" customHeight="1" x14ac:dyDescent="0.2">
      <c r="A79" s="194" t="s">
        <v>913</v>
      </c>
      <c r="B79" s="210" t="str">
        <f>VLOOKUP(A79,Adr!A:B,2,FALSE)</f>
        <v>SLOVENSKÁ CYKLOTRIALOVÁ ÚNIA</v>
      </c>
      <c r="C79" s="211" t="s">
        <v>391</v>
      </c>
      <c r="D79" s="212">
        <v>25200</v>
      </c>
      <c r="E79" s="218">
        <v>0</v>
      </c>
      <c r="F79" s="214" t="s">
        <v>390</v>
      </c>
      <c r="G79" s="219" t="s">
        <v>360</v>
      </c>
      <c r="H79" s="196" t="s">
        <v>1469</v>
      </c>
      <c r="I79" s="214" t="str">
        <f t="shared" si="0"/>
        <v>34056939g</v>
      </c>
      <c r="J79" s="196" t="str">
        <f t="shared" si="1"/>
        <v>34056939026 03</v>
      </c>
      <c r="K79" s="215"/>
      <c r="L79" s="196" t="str">
        <f t="shared" si="2"/>
        <v>34056939026 03B</v>
      </c>
      <c r="M79" s="215" t="str">
        <f t="shared" si="3"/>
        <v>SLOVENSKÁ CYKLOTRIALOVÁ ÚNIAgBrozvoj športov, ktoré nie sú uznanými podľa zákona č. 440/2015 Z. z.</v>
      </c>
      <c r="N79" s="216" t="str">
        <f t="shared" si="6"/>
        <v>34056939gB</v>
      </c>
    </row>
    <row r="80" spans="1:14" ht="22.5" customHeight="1" x14ac:dyDescent="0.2">
      <c r="A80" s="194" t="s">
        <v>921</v>
      </c>
      <c r="B80" s="210" t="str">
        <f>VLOOKUP(A80,Adr!A:B,2,FALSE)</f>
        <v>Slovenská federácia karate a bojových umení</v>
      </c>
      <c r="C80" s="211" t="s">
        <v>391</v>
      </c>
      <c r="D80" s="212">
        <v>164100</v>
      </c>
      <c r="E80" s="218">
        <v>0</v>
      </c>
      <c r="F80" s="214" t="s">
        <v>390</v>
      </c>
      <c r="G80" s="219" t="s">
        <v>360</v>
      </c>
      <c r="H80" s="196" t="s">
        <v>1469</v>
      </c>
      <c r="I80" s="214" t="str">
        <f t="shared" si="0"/>
        <v>34003975g</v>
      </c>
      <c r="J80" s="196" t="str">
        <f t="shared" si="1"/>
        <v>34003975026 03</v>
      </c>
      <c r="K80" s="215"/>
      <c r="L80" s="196" t="str">
        <f t="shared" si="2"/>
        <v>34003975026 03B</v>
      </c>
      <c r="M80" s="215" t="str">
        <f t="shared" si="3"/>
        <v>Slovenská federácia karate a bojových umenígBrozvoj športov, ktoré nie sú uznanými podľa zákona č. 440/2015 Z. z.</v>
      </c>
      <c r="N80" s="216" t="str">
        <f t="shared" si="6"/>
        <v>34003975gB</v>
      </c>
    </row>
    <row r="81" spans="1:14" ht="11.25" customHeight="1" x14ac:dyDescent="0.2">
      <c r="A81" s="194" t="s">
        <v>928</v>
      </c>
      <c r="B81" s="210" t="str">
        <f>VLOOKUP(A81,Adr!A:B,2,FALSE)</f>
        <v>Slovenská federácia pétanque</v>
      </c>
      <c r="C81" s="211" t="s">
        <v>1558</v>
      </c>
      <c r="D81" s="212">
        <v>32301</v>
      </c>
      <c r="E81" s="218">
        <v>0</v>
      </c>
      <c r="F81" s="214" t="s">
        <v>378</v>
      </c>
      <c r="G81" s="196" t="s">
        <v>358</v>
      </c>
      <c r="H81" s="196" t="s">
        <v>1469</v>
      </c>
      <c r="I81" s="214" t="str">
        <f t="shared" si="0"/>
        <v>36064742a</v>
      </c>
      <c r="J81" s="196" t="str">
        <f t="shared" si="1"/>
        <v>36064742026 02</v>
      </c>
      <c r="K81" s="215" t="s">
        <v>1559</v>
      </c>
      <c r="L81" s="196" t="str">
        <f t="shared" si="2"/>
        <v>36064742026 02B</v>
      </c>
      <c r="M81" s="215" t="str">
        <f t="shared" si="3"/>
        <v>Slovenská federácia pétanqueaBpetanque - bežné transfery</v>
      </c>
      <c r="N81" s="216" t="str">
        <f t="shared" si="6"/>
        <v>36064742aB</v>
      </c>
    </row>
    <row r="82" spans="1:14" ht="22.5" customHeight="1" x14ac:dyDescent="0.2">
      <c r="A82" s="194" t="s">
        <v>935</v>
      </c>
      <c r="B82" s="210" t="str">
        <f>VLOOKUP(A82,Adr!A:B,2,FALSE)</f>
        <v>Slovenská footgolfová asociácia</v>
      </c>
      <c r="C82" s="211" t="s">
        <v>391</v>
      </c>
      <c r="D82" s="212">
        <v>60300</v>
      </c>
      <c r="E82" s="218">
        <v>0</v>
      </c>
      <c r="F82" s="214" t="s">
        <v>390</v>
      </c>
      <c r="G82" s="219" t="s">
        <v>360</v>
      </c>
      <c r="H82" s="196" t="s">
        <v>1469</v>
      </c>
      <c r="I82" s="214" t="str">
        <f t="shared" si="0"/>
        <v>42361885g</v>
      </c>
      <c r="J82" s="196" t="str">
        <f t="shared" si="1"/>
        <v>42361885026 03</v>
      </c>
      <c r="K82" s="215"/>
      <c r="L82" s="196" t="str">
        <f t="shared" si="2"/>
        <v>42361885026 03B</v>
      </c>
      <c r="M82" s="215" t="str">
        <f t="shared" si="3"/>
        <v>Slovenská footgolfová asociáciagBrozvoj športov, ktoré nie sú uznanými podľa zákona č. 440/2015 Z. z.</v>
      </c>
      <c r="N82" s="216" t="str">
        <f t="shared" si="6"/>
        <v>42361885gB</v>
      </c>
    </row>
    <row r="83" spans="1:14" ht="11.25" customHeight="1" x14ac:dyDescent="0.2">
      <c r="A83" s="194" t="s">
        <v>943</v>
      </c>
      <c r="B83" s="210" t="str">
        <f>VLOOKUP(A83,Adr!A:B,2,FALSE)</f>
        <v>Slovenská golfová asociácia</v>
      </c>
      <c r="C83" s="211" t="s">
        <v>1560</v>
      </c>
      <c r="D83" s="212">
        <v>551879</v>
      </c>
      <c r="E83" s="213">
        <v>0</v>
      </c>
      <c r="F83" s="217" t="s">
        <v>378</v>
      </c>
      <c r="G83" s="196" t="s">
        <v>358</v>
      </c>
      <c r="H83" s="196" t="s">
        <v>1469</v>
      </c>
      <c r="I83" s="214" t="str">
        <f t="shared" si="0"/>
        <v>50284363a</v>
      </c>
      <c r="J83" s="196" t="str">
        <f t="shared" si="1"/>
        <v>50284363026 02</v>
      </c>
      <c r="K83" s="215" t="s">
        <v>1561</v>
      </c>
      <c r="L83" s="196" t="str">
        <f t="shared" si="2"/>
        <v>50284363026 02B</v>
      </c>
      <c r="M83" s="215" t="str">
        <f t="shared" si="3"/>
        <v>Slovenská golfová asociáciaaBgolf - bežné transfery</v>
      </c>
      <c r="N83" s="216" t="str">
        <f t="shared" si="6"/>
        <v>50284363aB</v>
      </c>
    </row>
    <row r="84" spans="1:14" ht="22.5" customHeight="1" x14ac:dyDescent="0.2">
      <c r="A84" s="194" t="s">
        <v>943</v>
      </c>
      <c r="B84" s="210" t="str">
        <f>VLOOKUP(A84,Adr!A:B,2,FALSE)</f>
        <v>Slovenská golfová asociácia</v>
      </c>
      <c r="C84" s="211" t="s">
        <v>1527</v>
      </c>
      <c r="D84" s="212">
        <v>4903</v>
      </c>
      <c r="E84" s="218">
        <v>0</v>
      </c>
      <c r="F84" s="214" t="s">
        <v>382</v>
      </c>
      <c r="G84" s="219" t="s">
        <v>360</v>
      </c>
      <c r="H84" s="196" t="s">
        <v>1469</v>
      </c>
      <c r="I84" s="214" t="str">
        <f t="shared" si="0"/>
        <v>50284363c</v>
      </c>
      <c r="J84" s="196" t="str">
        <f t="shared" si="1"/>
        <v>50284363026 03</v>
      </c>
      <c r="K84" s="215"/>
      <c r="L84" s="196" t="str">
        <f t="shared" si="2"/>
        <v>50284363026 03B</v>
      </c>
      <c r="M84" s="215" t="str">
        <f t="shared" si="3"/>
        <v>Slovenská golfová asociáciacBzabezpečenie a rozvoj zdravotne postihnutých športovcov (SPV)</v>
      </c>
      <c r="N84" s="216"/>
    </row>
    <row r="85" spans="1:14" ht="11.25" customHeight="1" x14ac:dyDescent="0.2">
      <c r="A85" s="217" t="s">
        <v>943</v>
      </c>
      <c r="B85" s="210" t="str">
        <f>VLOOKUP(A85,Adr!A:B,2,FALSE)</f>
        <v>Slovenská golfová asociácia</v>
      </c>
      <c r="C85" s="211" t="s">
        <v>1562</v>
      </c>
      <c r="D85" s="212">
        <v>80000</v>
      </c>
      <c r="E85" s="218">
        <v>0</v>
      </c>
      <c r="F85" s="214" t="s">
        <v>384</v>
      </c>
      <c r="G85" s="196" t="s">
        <v>360</v>
      </c>
      <c r="H85" s="196" t="s">
        <v>1469</v>
      </c>
      <c r="I85" s="214" t="str">
        <f t="shared" si="0"/>
        <v>50284363d</v>
      </c>
      <c r="J85" s="196" t="str">
        <f t="shared" si="1"/>
        <v>50284363026 03</v>
      </c>
      <c r="K85" s="215"/>
      <c r="L85" s="196" t="str">
        <f t="shared" si="2"/>
        <v>50284363026 03B</v>
      </c>
      <c r="M85" s="215" t="str">
        <f t="shared" si="3"/>
        <v>Slovenská golfová asociáciadBSabbatini Rory</v>
      </c>
      <c r="N85" s="216" t="str">
        <f t="shared" ref="N85:N312" si="7">+I85&amp;H85</f>
        <v>50284363dB</v>
      </c>
    </row>
    <row r="86" spans="1:14" ht="11.25" customHeight="1" x14ac:dyDescent="0.2">
      <c r="A86" s="194" t="s">
        <v>952</v>
      </c>
      <c r="B86" s="210" t="str">
        <f>VLOOKUP(A86,Adr!A:B,2,FALSE)</f>
        <v>Slovenská gymnastická federácia</v>
      </c>
      <c r="C86" s="211" t="s">
        <v>1563</v>
      </c>
      <c r="D86" s="212">
        <v>1374806</v>
      </c>
      <c r="E86" s="213">
        <v>0</v>
      </c>
      <c r="F86" s="214" t="s">
        <v>378</v>
      </c>
      <c r="G86" s="196" t="s">
        <v>358</v>
      </c>
      <c r="H86" s="196" t="s">
        <v>1469</v>
      </c>
      <c r="I86" s="214" t="str">
        <f t="shared" si="0"/>
        <v>00688321a</v>
      </c>
      <c r="J86" s="196" t="str">
        <f t="shared" si="1"/>
        <v>00688321026 02</v>
      </c>
      <c r="K86" s="215" t="s">
        <v>1564</v>
      </c>
      <c r="L86" s="196" t="str">
        <f t="shared" si="2"/>
        <v>00688321026 02B</v>
      </c>
      <c r="M86" s="215" t="str">
        <f t="shared" si="3"/>
        <v>Slovenská gymnastická federáciaaBgymnastika - bežné transfery</v>
      </c>
      <c r="N86" s="216" t="str">
        <f t="shared" si="7"/>
        <v>00688321aB</v>
      </c>
    </row>
    <row r="87" spans="1:14" ht="11.25" customHeight="1" x14ac:dyDescent="0.2">
      <c r="A87" s="194" t="s">
        <v>952</v>
      </c>
      <c r="B87" s="210" t="str">
        <f>VLOOKUP(A87,Adr!A:B,2,FALSE)</f>
        <v>Slovenská gymnastická federácia</v>
      </c>
      <c r="C87" s="211" t="s">
        <v>1565</v>
      </c>
      <c r="D87" s="212">
        <v>5000</v>
      </c>
      <c r="E87" s="213">
        <v>0</v>
      </c>
      <c r="F87" s="214" t="s">
        <v>378</v>
      </c>
      <c r="G87" s="196" t="s">
        <v>358</v>
      </c>
      <c r="H87" s="196" t="s">
        <v>1485</v>
      </c>
      <c r="I87" s="214" t="str">
        <f t="shared" si="0"/>
        <v>00688321a</v>
      </c>
      <c r="J87" s="196" t="str">
        <f t="shared" si="1"/>
        <v>00688321026 02</v>
      </c>
      <c r="K87" s="215" t="s">
        <v>1564</v>
      </c>
      <c r="L87" s="196" t="str">
        <f t="shared" si="2"/>
        <v>00688321026 02K</v>
      </c>
      <c r="M87" s="215" t="str">
        <f t="shared" si="3"/>
        <v>Slovenská gymnastická federáciaaKgymnastika - kapitálové transfery</v>
      </c>
      <c r="N87" s="216" t="str">
        <f t="shared" si="7"/>
        <v>00688321aK</v>
      </c>
    </row>
    <row r="88" spans="1:14" ht="11.25" customHeight="1" x14ac:dyDescent="0.2">
      <c r="A88" s="217" t="s">
        <v>952</v>
      </c>
      <c r="B88" s="210" t="str">
        <f>VLOOKUP(A88,Adr!A:B,2,FALSE)</f>
        <v>Slovenská gymnastická federácia</v>
      </c>
      <c r="C88" s="211" t="s">
        <v>1566</v>
      </c>
      <c r="D88" s="212">
        <v>10000</v>
      </c>
      <c r="E88" s="218">
        <v>0</v>
      </c>
      <c r="F88" s="214" t="s">
        <v>384</v>
      </c>
      <c r="G88" s="196" t="s">
        <v>360</v>
      </c>
      <c r="H88" s="196" t="s">
        <v>1469</v>
      </c>
      <c r="I88" s="214" t="str">
        <f t="shared" si="0"/>
        <v>00688321d</v>
      </c>
      <c r="J88" s="196" t="str">
        <f t="shared" si="1"/>
        <v>00688321026 03</v>
      </c>
      <c r="K88" s="215"/>
      <c r="L88" s="196" t="str">
        <f t="shared" si="2"/>
        <v>00688321026 03B</v>
      </c>
      <c r="M88" s="215" t="str">
        <f t="shared" si="3"/>
        <v>Slovenská gymnastická federáciadBDobrocká Lucia</v>
      </c>
      <c r="N88" s="216" t="str">
        <f t="shared" si="7"/>
        <v>00688321dB</v>
      </c>
    </row>
    <row r="89" spans="1:14" ht="11.25" customHeight="1" x14ac:dyDescent="0.2">
      <c r="A89" s="217" t="s">
        <v>952</v>
      </c>
      <c r="B89" s="210" t="str">
        <f>VLOOKUP(A89,Adr!A:B,2,FALSE)</f>
        <v>Slovenská gymnastická federácia</v>
      </c>
      <c r="C89" s="211" t="s">
        <v>1567</v>
      </c>
      <c r="D89" s="212">
        <v>25000</v>
      </c>
      <c r="E89" s="218">
        <v>0</v>
      </c>
      <c r="F89" s="214" t="s">
        <v>384</v>
      </c>
      <c r="G89" s="196" t="s">
        <v>360</v>
      </c>
      <c r="H89" s="196" t="s">
        <v>1469</v>
      </c>
      <c r="I89" s="214" t="str">
        <f t="shared" si="0"/>
        <v>00688321d</v>
      </c>
      <c r="J89" s="196" t="str">
        <f t="shared" si="1"/>
        <v>00688321026 03</v>
      </c>
      <c r="K89" s="215"/>
      <c r="L89" s="196" t="str">
        <f t="shared" si="2"/>
        <v>00688321026 03B</v>
      </c>
      <c r="M89" s="215" t="str">
        <f t="shared" si="3"/>
        <v>Slovenská gymnastická federáciadBMokošová Barbora</v>
      </c>
      <c r="N89" s="216" t="str">
        <f t="shared" si="7"/>
        <v>00688321dB</v>
      </c>
    </row>
    <row r="90" spans="1:14" ht="22.5" customHeight="1" x14ac:dyDescent="0.2">
      <c r="A90" s="194" t="s">
        <v>952</v>
      </c>
      <c r="B90" s="210" t="str">
        <f>VLOOKUP(A90,Adr!A:B,2,FALSE)</f>
        <v>Slovenská gymnastická federácia</v>
      </c>
      <c r="C90" s="211" t="s">
        <v>1568</v>
      </c>
      <c r="D90" s="212">
        <v>37466</v>
      </c>
      <c r="E90" s="213">
        <v>0</v>
      </c>
      <c r="F90" s="214" t="s">
        <v>388</v>
      </c>
      <c r="G90" s="196" t="s">
        <v>360</v>
      </c>
      <c r="H90" s="196" t="s">
        <v>1469</v>
      </c>
      <c r="I90" s="214" t="str">
        <f t="shared" si="0"/>
        <v>00688321f</v>
      </c>
      <c r="J90" s="196" t="str">
        <f t="shared" si="1"/>
        <v>00688321026 03</v>
      </c>
      <c r="K90" s="215"/>
      <c r="L90" s="196" t="str">
        <f t="shared" si="2"/>
        <v>00688321026 03B</v>
      </c>
      <c r="M90" s="215" t="str">
        <f t="shared" si="3"/>
        <v>Slovenská gymnastická federáciafBPlnenie úloh verejného záujmu v športe - podpora a rozvoj športu mládeže v gymnastike</v>
      </c>
      <c r="N90" s="216" t="str">
        <f t="shared" si="7"/>
        <v>00688321fB</v>
      </c>
    </row>
    <row r="91" spans="1:14" ht="33.75" customHeight="1" x14ac:dyDescent="0.2">
      <c r="A91" s="194" t="s">
        <v>952</v>
      </c>
      <c r="B91" s="210" t="str">
        <f>VLOOKUP(A91,Adr!A:B,2,FALSE)</f>
        <v>Slovenská gymnastická federácia</v>
      </c>
      <c r="C91" s="199" t="s">
        <v>1569</v>
      </c>
      <c r="D91" s="219">
        <v>18610</v>
      </c>
      <c r="E91" s="213">
        <v>0</v>
      </c>
      <c r="F91" s="214" t="s">
        <v>396</v>
      </c>
      <c r="G91" s="196" t="s">
        <v>356</v>
      </c>
      <c r="H91" s="196" t="s">
        <v>1469</v>
      </c>
      <c r="I91" s="214" t="str">
        <f t="shared" si="0"/>
        <v>00688321j</v>
      </c>
      <c r="J91" s="196" t="str">
        <f t="shared" si="1"/>
        <v>00688321026 01</v>
      </c>
      <c r="K91" s="215"/>
      <c r="L91" s="196" t="str">
        <f t="shared" si="2"/>
        <v>00688321026 01B</v>
      </c>
      <c r="M91" s="215" t="str">
        <f t="shared" si="3"/>
        <v>Slovenská gymnastická federáciajBZabezpečenie finále školských športových súťaží (Šamorín 2023) v súťažiach kategórie "A" v gymnastike základných škôl</v>
      </c>
      <c r="N91" s="216" t="str">
        <f t="shared" si="7"/>
        <v>00688321jB</v>
      </c>
    </row>
    <row r="92" spans="1:14" ht="33.75" customHeight="1" x14ac:dyDescent="0.2">
      <c r="A92" s="214" t="s">
        <v>952</v>
      </c>
      <c r="B92" s="210" t="str">
        <f>VLOOKUP(A92,Adr!A:B,2,FALSE)</f>
        <v>Slovenská gymnastická federácia</v>
      </c>
      <c r="C92" s="211" t="s">
        <v>1570</v>
      </c>
      <c r="D92" s="212">
        <v>8100</v>
      </c>
      <c r="E92" s="218">
        <v>0</v>
      </c>
      <c r="F92" s="214" t="s">
        <v>396</v>
      </c>
      <c r="G92" s="196" t="s">
        <v>356</v>
      </c>
      <c r="H92" s="196" t="s">
        <v>1469</v>
      </c>
      <c r="I92" s="214" t="str">
        <f t="shared" si="0"/>
        <v>00688321j</v>
      </c>
      <c r="J92" s="196" t="str">
        <f t="shared" si="1"/>
        <v>00688321026 01</v>
      </c>
      <c r="K92" s="215"/>
      <c r="L92" s="196" t="str">
        <f t="shared" si="2"/>
        <v>00688321026 01B</v>
      </c>
      <c r="M92" s="215" t="str">
        <f t="shared" si="3"/>
        <v>Slovenská gymnastická federáciajBZabezpečenie finále školských športových súťaží (Šamorín 2023) v súťažiach kategórie "A" v parkoure základných škôl</v>
      </c>
      <c r="N92" s="216" t="str">
        <f t="shared" si="7"/>
        <v>00688321jB</v>
      </c>
    </row>
    <row r="93" spans="1:14" ht="22.5" customHeight="1" x14ac:dyDescent="0.2">
      <c r="A93" s="194" t="s">
        <v>959</v>
      </c>
      <c r="B93" s="210" t="str">
        <f>VLOOKUP(A93,Adr!A:B,2,FALSE)</f>
        <v>Slovenská hokejbalová únia</v>
      </c>
      <c r="C93" s="211" t="s">
        <v>391</v>
      </c>
      <c r="D93" s="212">
        <v>250000</v>
      </c>
      <c r="E93" s="218">
        <v>0</v>
      </c>
      <c r="F93" s="214" t="s">
        <v>390</v>
      </c>
      <c r="G93" s="196" t="s">
        <v>360</v>
      </c>
      <c r="H93" s="196" t="s">
        <v>1469</v>
      </c>
      <c r="I93" s="214" t="str">
        <f t="shared" si="0"/>
        <v>00603091g</v>
      </c>
      <c r="J93" s="196" t="str">
        <f t="shared" si="1"/>
        <v>00603091026 03</v>
      </c>
      <c r="K93" s="215"/>
      <c r="L93" s="196" t="str">
        <f t="shared" si="2"/>
        <v>00603091026 03B</v>
      </c>
      <c r="M93" s="215" t="str">
        <f t="shared" si="3"/>
        <v>Slovenská hokejbalová úniagBrozvoj športov, ktoré nie sú uznanými podľa zákona č. 440/2015 Z. z.</v>
      </c>
      <c r="N93" s="216" t="str">
        <f t="shared" si="7"/>
        <v>00603091gB</v>
      </c>
    </row>
    <row r="94" spans="1:14" ht="11.25" customHeight="1" x14ac:dyDescent="0.2">
      <c r="A94" s="194" t="s">
        <v>965</v>
      </c>
      <c r="B94" s="210" t="str">
        <f>VLOOKUP(A94,Adr!A:B,2,FALSE)</f>
        <v>SLOVENSKÁ JAZDECKÁ FEDERÁCIA</v>
      </c>
      <c r="C94" s="211" t="s">
        <v>1571</v>
      </c>
      <c r="D94" s="212">
        <v>185035</v>
      </c>
      <c r="E94" s="213">
        <v>0</v>
      </c>
      <c r="F94" s="214" t="s">
        <v>378</v>
      </c>
      <c r="G94" s="196" t="s">
        <v>358</v>
      </c>
      <c r="H94" s="196" t="s">
        <v>1469</v>
      </c>
      <c r="I94" s="214" t="str">
        <f t="shared" si="0"/>
        <v>31787801a</v>
      </c>
      <c r="J94" s="196" t="str">
        <f t="shared" si="1"/>
        <v>31787801026 02</v>
      </c>
      <c r="K94" s="215" t="s">
        <v>1572</v>
      </c>
      <c r="L94" s="196" t="str">
        <f t="shared" si="2"/>
        <v>31787801026 02B</v>
      </c>
      <c r="M94" s="215" t="str">
        <f t="shared" si="3"/>
        <v>SLOVENSKÁ JAZDECKÁ FEDERÁCIAaBjazdectvo - bežné transfery</v>
      </c>
      <c r="N94" s="216" t="str">
        <f t="shared" si="7"/>
        <v>31787801aB</v>
      </c>
    </row>
    <row r="95" spans="1:14" ht="11.25" customHeight="1" x14ac:dyDescent="0.2">
      <c r="A95" s="194" t="s">
        <v>971</v>
      </c>
      <c r="B95" s="210" t="str">
        <f>VLOOKUP(A95,Adr!A:B,2,FALSE)</f>
        <v>Slovenská kanoistika</v>
      </c>
      <c r="C95" s="199" t="s">
        <v>1573</v>
      </c>
      <c r="D95" s="219">
        <v>2400224</v>
      </c>
      <c r="E95" s="213">
        <v>0</v>
      </c>
      <c r="F95" s="214" t="s">
        <v>378</v>
      </c>
      <c r="G95" s="219" t="s">
        <v>358</v>
      </c>
      <c r="H95" s="196" t="s">
        <v>1469</v>
      </c>
      <c r="I95" s="214" t="str">
        <f t="shared" si="0"/>
        <v>50434101a</v>
      </c>
      <c r="J95" s="196" t="str">
        <f t="shared" si="1"/>
        <v>50434101026 02</v>
      </c>
      <c r="K95" s="215" t="s">
        <v>1574</v>
      </c>
      <c r="L95" s="196" t="str">
        <f t="shared" si="2"/>
        <v>50434101026 02B</v>
      </c>
      <c r="M95" s="215" t="str">
        <f t="shared" si="3"/>
        <v>Slovenská kanoistikaaBkanoistika - bežné transfery</v>
      </c>
      <c r="N95" s="216" t="str">
        <f t="shared" si="7"/>
        <v>50434101aB</v>
      </c>
    </row>
    <row r="96" spans="1:14" ht="11.25" customHeight="1" x14ac:dyDescent="0.2">
      <c r="A96" s="194" t="s">
        <v>971</v>
      </c>
      <c r="B96" s="210" t="str">
        <f>VLOOKUP(A96,Adr!A:B,2,FALSE)</f>
        <v>Slovenská kanoistika</v>
      </c>
      <c r="C96" s="199" t="s">
        <v>1575</v>
      </c>
      <c r="D96" s="219">
        <v>50200</v>
      </c>
      <c r="E96" s="213">
        <v>0</v>
      </c>
      <c r="F96" s="214" t="s">
        <v>378</v>
      </c>
      <c r="G96" s="196" t="s">
        <v>358</v>
      </c>
      <c r="H96" s="196" t="s">
        <v>1485</v>
      </c>
      <c r="I96" s="214" t="str">
        <f t="shared" si="0"/>
        <v>50434101a</v>
      </c>
      <c r="J96" s="196" t="str">
        <f t="shared" si="1"/>
        <v>50434101026 02</v>
      </c>
      <c r="K96" s="215" t="s">
        <v>1574</v>
      </c>
      <c r="L96" s="196" t="str">
        <f t="shared" si="2"/>
        <v>50434101026 02K</v>
      </c>
      <c r="M96" s="215" t="str">
        <f t="shared" si="3"/>
        <v>Slovenská kanoistikaaKkanoistika - kapitálové transfery</v>
      </c>
      <c r="N96" s="216" t="str">
        <f t="shared" si="7"/>
        <v>50434101aK</v>
      </c>
    </row>
    <row r="97" spans="1:14" ht="11.25" customHeight="1" x14ac:dyDescent="0.2">
      <c r="A97" s="217" t="s">
        <v>971</v>
      </c>
      <c r="B97" s="210" t="str">
        <f>VLOOKUP(A97,Adr!A:B,2,FALSE)</f>
        <v>Slovenská kanoistika</v>
      </c>
      <c r="C97" s="211" t="s">
        <v>1576</v>
      </c>
      <c r="D97" s="212">
        <v>60000</v>
      </c>
      <c r="E97" s="218">
        <v>0</v>
      </c>
      <c r="F97" s="214" t="s">
        <v>384</v>
      </c>
      <c r="G97" s="219" t="s">
        <v>360</v>
      </c>
      <c r="H97" s="196" t="s">
        <v>1469</v>
      </c>
      <c r="I97" s="214" t="str">
        <f t="shared" si="0"/>
        <v>50434101d</v>
      </c>
      <c r="J97" s="196" t="str">
        <f t="shared" si="1"/>
        <v>50434101026 03</v>
      </c>
      <c r="K97" s="215"/>
      <c r="L97" s="196" t="str">
        <f t="shared" si="2"/>
        <v>50434101026 03B</v>
      </c>
      <c r="M97" s="215" t="str">
        <f t="shared" si="3"/>
        <v>Slovenská kanoistikadBBaláž Samuel</v>
      </c>
      <c r="N97" s="216" t="str">
        <f t="shared" si="7"/>
        <v>50434101dB</v>
      </c>
    </row>
    <row r="98" spans="1:14" ht="11.25" customHeight="1" x14ac:dyDescent="0.2">
      <c r="A98" s="217" t="s">
        <v>971</v>
      </c>
      <c r="B98" s="210" t="str">
        <f>VLOOKUP(A98,Adr!A:B,2,FALSE)</f>
        <v>Slovenská kanoistika</v>
      </c>
      <c r="C98" s="211" t="s">
        <v>1577</v>
      </c>
      <c r="D98" s="212">
        <v>55400</v>
      </c>
      <c r="E98" s="218">
        <v>0</v>
      </c>
      <c r="F98" s="214" t="s">
        <v>384</v>
      </c>
      <c r="G98" s="219" t="s">
        <v>360</v>
      </c>
      <c r="H98" s="196" t="s">
        <v>1469</v>
      </c>
      <c r="I98" s="214" t="str">
        <f t="shared" si="0"/>
        <v>50434101d</v>
      </c>
      <c r="J98" s="196" t="str">
        <f t="shared" si="1"/>
        <v>50434101026 03</v>
      </c>
      <c r="K98" s="215"/>
      <c r="L98" s="196" t="str">
        <f t="shared" si="2"/>
        <v>50434101026 03B</v>
      </c>
      <c r="M98" s="215" t="str">
        <f t="shared" si="3"/>
        <v>Slovenská kanoistikadBBeňuš Matej</v>
      </c>
      <c r="N98" s="216" t="str">
        <f t="shared" si="7"/>
        <v>50434101dB</v>
      </c>
    </row>
    <row r="99" spans="1:14" ht="11.25" customHeight="1" x14ac:dyDescent="0.2">
      <c r="A99" s="217" t="s">
        <v>971</v>
      </c>
      <c r="B99" s="210" t="str">
        <f>VLOOKUP(A99,Adr!A:B,2,FALSE)</f>
        <v>Slovenská kanoistika</v>
      </c>
      <c r="C99" s="211" t="s">
        <v>1578</v>
      </c>
      <c r="D99" s="212">
        <v>3500</v>
      </c>
      <c r="E99" s="218">
        <v>0</v>
      </c>
      <c r="F99" s="214" t="s">
        <v>384</v>
      </c>
      <c r="G99" s="219" t="s">
        <v>360</v>
      </c>
      <c r="H99" s="196" t="s">
        <v>1485</v>
      </c>
      <c r="I99" s="214" t="str">
        <f t="shared" si="0"/>
        <v>50434101d</v>
      </c>
      <c r="J99" s="196" t="str">
        <f t="shared" si="1"/>
        <v>50434101026 03</v>
      </c>
      <c r="K99" s="215"/>
      <c r="L99" s="196" t="str">
        <f t="shared" si="2"/>
        <v>50434101026 03K</v>
      </c>
      <c r="M99" s="215" t="str">
        <f t="shared" si="3"/>
        <v>Slovenská kanoistikadKBeňuš Matej - kapitálové výdavky</v>
      </c>
      <c r="N99" s="216" t="str">
        <f t="shared" si="7"/>
        <v>50434101dK</v>
      </c>
    </row>
    <row r="100" spans="1:14" ht="11.25" customHeight="1" x14ac:dyDescent="0.2">
      <c r="A100" s="217" t="s">
        <v>971</v>
      </c>
      <c r="B100" s="210" t="str">
        <f>VLOOKUP(A100,Adr!A:B,2,FALSE)</f>
        <v>Slovenská kanoistika</v>
      </c>
      <c r="C100" s="211" t="s">
        <v>1579</v>
      </c>
      <c r="D100" s="212">
        <v>56300</v>
      </c>
      <c r="E100" s="218">
        <v>0</v>
      </c>
      <c r="F100" s="214" t="s">
        <v>384</v>
      </c>
      <c r="G100" s="219" t="s">
        <v>360</v>
      </c>
      <c r="H100" s="196" t="s">
        <v>1469</v>
      </c>
      <c r="I100" s="214" t="str">
        <f t="shared" si="0"/>
        <v>50434101d</v>
      </c>
      <c r="J100" s="196" t="str">
        <f t="shared" si="1"/>
        <v>50434101026 03</v>
      </c>
      <c r="K100" s="215"/>
      <c r="L100" s="196" t="str">
        <f t="shared" si="2"/>
        <v>50434101026 03B</v>
      </c>
      <c r="M100" s="215" t="str">
        <f t="shared" si="3"/>
        <v>Slovenská kanoistikadBBotek Adam</v>
      </c>
      <c r="N100" s="216" t="str">
        <f t="shared" si="7"/>
        <v>50434101dB</v>
      </c>
    </row>
    <row r="101" spans="1:14" ht="11.25" customHeight="1" x14ac:dyDescent="0.2">
      <c r="A101" s="194" t="s">
        <v>971</v>
      </c>
      <c r="B101" s="210" t="str">
        <f>VLOOKUP(A101,Adr!A:B,2,FALSE)</f>
        <v>Slovenská kanoistika</v>
      </c>
      <c r="C101" s="211" t="s">
        <v>1580</v>
      </c>
      <c r="D101" s="212">
        <v>3700</v>
      </c>
      <c r="E101" s="218">
        <v>0</v>
      </c>
      <c r="F101" s="214" t="s">
        <v>384</v>
      </c>
      <c r="G101" s="219" t="s">
        <v>360</v>
      </c>
      <c r="H101" s="196" t="s">
        <v>1485</v>
      </c>
      <c r="I101" s="214" t="str">
        <f t="shared" si="0"/>
        <v>50434101d</v>
      </c>
      <c r="J101" s="196" t="str">
        <f t="shared" si="1"/>
        <v>50434101026 03</v>
      </c>
      <c r="K101" s="215"/>
      <c r="L101" s="196" t="str">
        <f t="shared" si="2"/>
        <v>50434101026 03K</v>
      </c>
      <c r="M101" s="215" t="str">
        <f t="shared" si="3"/>
        <v>Slovenská kanoistikadKBotek Adam - kapitálové výdavky</v>
      </c>
      <c r="N101" s="216" t="str">
        <f t="shared" si="7"/>
        <v>50434101dK</v>
      </c>
    </row>
    <row r="102" spans="1:14" ht="11.25" customHeight="1" x14ac:dyDescent="0.2">
      <c r="A102" s="214" t="s">
        <v>971</v>
      </c>
      <c r="B102" s="210" t="str">
        <f>VLOOKUP(A102,Adr!A:B,2,FALSE)</f>
        <v>Slovenská kanoistika</v>
      </c>
      <c r="C102" s="211" t="s">
        <v>1581</v>
      </c>
      <c r="D102" s="212">
        <v>27200</v>
      </c>
      <c r="E102" s="218">
        <v>0</v>
      </c>
      <c r="F102" s="214" t="s">
        <v>384</v>
      </c>
      <c r="G102" s="196" t="s">
        <v>360</v>
      </c>
      <c r="H102" s="196" t="s">
        <v>1469</v>
      </c>
      <c r="I102" s="214" t="str">
        <f t="shared" si="0"/>
        <v>50434101d</v>
      </c>
      <c r="J102" s="196" t="str">
        <f t="shared" si="1"/>
        <v>50434101026 03</v>
      </c>
      <c r="K102" s="215"/>
      <c r="L102" s="196" t="str">
        <f t="shared" si="2"/>
        <v>50434101026 03B</v>
      </c>
      <c r="M102" s="215" t="str">
        <f t="shared" si="3"/>
        <v>Slovenská kanoistikadBBugár Reka</v>
      </c>
      <c r="N102" s="216" t="str">
        <f t="shared" si="7"/>
        <v>50434101dB</v>
      </c>
    </row>
    <row r="103" spans="1:14" ht="11.25" customHeight="1" x14ac:dyDescent="0.2">
      <c r="A103" s="214" t="s">
        <v>971</v>
      </c>
      <c r="B103" s="210" t="str">
        <f>VLOOKUP(A103,Adr!A:B,2,FALSE)</f>
        <v>Slovenská kanoistika</v>
      </c>
      <c r="C103" s="211" t="s">
        <v>1582</v>
      </c>
      <c r="D103" s="212">
        <v>7500</v>
      </c>
      <c r="E103" s="213">
        <v>0</v>
      </c>
      <c r="F103" s="214" t="s">
        <v>384</v>
      </c>
      <c r="G103" s="196" t="s">
        <v>360</v>
      </c>
      <c r="H103" s="196" t="s">
        <v>1469</v>
      </c>
      <c r="I103" s="214" t="str">
        <f t="shared" si="0"/>
        <v>50434101d</v>
      </c>
      <c r="J103" s="196" t="str">
        <f t="shared" si="1"/>
        <v>50434101026 03</v>
      </c>
      <c r="K103" s="215"/>
      <c r="L103" s="196" t="str">
        <f t="shared" si="2"/>
        <v>50434101026 03B</v>
      </c>
      <c r="M103" s="215" t="str">
        <f t="shared" si="3"/>
        <v>Slovenská kanoistikadBCzaniková Tereza</v>
      </c>
      <c r="N103" s="216" t="str">
        <f t="shared" si="7"/>
        <v>50434101dB</v>
      </c>
    </row>
    <row r="104" spans="1:14" ht="11.25" customHeight="1" x14ac:dyDescent="0.2">
      <c r="A104" s="194" t="s">
        <v>971</v>
      </c>
      <c r="B104" s="210" t="str">
        <f>VLOOKUP(A104,Adr!A:B,2,FALSE)</f>
        <v>Slovenská kanoistika</v>
      </c>
      <c r="C104" s="211" t="s">
        <v>1583</v>
      </c>
      <c r="D104" s="212">
        <v>15200</v>
      </c>
      <c r="E104" s="218">
        <v>0</v>
      </c>
      <c r="F104" s="214" t="s">
        <v>384</v>
      </c>
      <c r="G104" s="196" t="s">
        <v>360</v>
      </c>
      <c r="H104" s="196" t="s">
        <v>1469</v>
      </c>
      <c r="I104" s="214" t="str">
        <f t="shared" si="0"/>
        <v>50434101d</v>
      </c>
      <c r="J104" s="196" t="str">
        <f t="shared" si="1"/>
        <v>50434101026 03</v>
      </c>
      <c r="K104" s="215"/>
      <c r="L104" s="196" t="str">
        <f t="shared" si="2"/>
        <v>50434101026 03B</v>
      </c>
      <c r="M104" s="215" t="str">
        <f t="shared" si="3"/>
        <v>Slovenská kanoistikadBČulenová Dagmar</v>
      </c>
      <c r="N104" s="216" t="str">
        <f t="shared" si="7"/>
        <v>50434101dB</v>
      </c>
    </row>
    <row r="105" spans="1:14" ht="11.25" customHeight="1" x14ac:dyDescent="0.2">
      <c r="A105" s="194" t="s">
        <v>971</v>
      </c>
      <c r="B105" s="210" t="str">
        <f>VLOOKUP(A105,Adr!A:B,2,FALSE)</f>
        <v>Slovenská kanoistika</v>
      </c>
      <c r="C105" s="211" t="s">
        <v>1584</v>
      </c>
      <c r="D105" s="212">
        <v>9300</v>
      </c>
      <c r="E105" s="213">
        <v>0</v>
      </c>
      <c r="F105" s="214" t="s">
        <v>384</v>
      </c>
      <c r="G105" s="196" t="s">
        <v>360</v>
      </c>
      <c r="H105" s="196" t="s">
        <v>1469</v>
      </c>
      <c r="I105" s="214" t="str">
        <f t="shared" si="0"/>
        <v>50434101d</v>
      </c>
      <c r="J105" s="196" t="str">
        <f t="shared" si="1"/>
        <v>50434101026 03</v>
      </c>
      <c r="K105" s="215"/>
      <c r="L105" s="196" t="str">
        <f t="shared" si="2"/>
        <v>50434101026 03B</v>
      </c>
      <c r="M105" s="215" t="str">
        <f t="shared" si="3"/>
        <v>Slovenská kanoistikadBDanaš Matej</v>
      </c>
      <c r="N105" s="216" t="str">
        <f t="shared" si="7"/>
        <v>50434101dB</v>
      </c>
    </row>
    <row r="106" spans="1:14" ht="11.25" customHeight="1" x14ac:dyDescent="0.2">
      <c r="A106" s="194" t="s">
        <v>971</v>
      </c>
      <c r="B106" s="210" t="str">
        <f>VLOOKUP(A106,Adr!A:B,2,FALSE)</f>
        <v>Slovenská kanoistika</v>
      </c>
      <c r="C106" s="211" t="s">
        <v>1585</v>
      </c>
      <c r="D106" s="212">
        <v>9300</v>
      </c>
      <c r="E106" s="213">
        <v>0</v>
      </c>
      <c r="F106" s="214" t="s">
        <v>384</v>
      </c>
      <c r="G106" s="196" t="s">
        <v>360</v>
      </c>
      <c r="H106" s="196" t="s">
        <v>1469</v>
      </c>
      <c r="I106" s="214" t="str">
        <f t="shared" si="0"/>
        <v>50434101d</v>
      </c>
      <c r="J106" s="196" t="str">
        <f t="shared" si="1"/>
        <v>50434101026 03</v>
      </c>
      <c r="K106" s="215"/>
      <c r="L106" s="196" t="str">
        <f t="shared" si="2"/>
        <v>50434101026 03B</v>
      </c>
      <c r="M106" s="215" t="str">
        <f t="shared" si="3"/>
        <v>Slovenská kanoistikadBDoktorík Dominik</v>
      </c>
      <c r="N106" s="216" t="str">
        <f t="shared" si="7"/>
        <v>50434101dB</v>
      </c>
    </row>
    <row r="107" spans="1:14" ht="11.25" customHeight="1" x14ac:dyDescent="0.2">
      <c r="A107" s="214" t="s">
        <v>971</v>
      </c>
      <c r="B107" s="210" t="str">
        <f>VLOOKUP(A107,Adr!A:B,2,FALSE)</f>
        <v>Slovenská kanoistika</v>
      </c>
      <c r="C107" s="211" t="s">
        <v>1586</v>
      </c>
      <c r="D107" s="212">
        <v>12500</v>
      </c>
      <c r="E107" s="213">
        <v>0</v>
      </c>
      <c r="F107" s="214" t="s">
        <v>384</v>
      </c>
      <c r="G107" s="196" t="s">
        <v>360</v>
      </c>
      <c r="H107" s="196" t="s">
        <v>1469</v>
      </c>
      <c r="I107" s="214" t="str">
        <f t="shared" si="0"/>
        <v>50434101d</v>
      </c>
      <c r="J107" s="196" t="str">
        <f t="shared" si="1"/>
        <v>50434101026 03</v>
      </c>
      <c r="K107" s="215"/>
      <c r="L107" s="196" t="str">
        <f t="shared" si="2"/>
        <v>50434101026 03B</v>
      </c>
      <c r="M107" s="215" t="str">
        <f t="shared" si="3"/>
        <v>Slovenská kanoistikadBDorner Milan</v>
      </c>
      <c r="N107" s="216" t="str">
        <f t="shared" si="7"/>
        <v>50434101dB</v>
      </c>
    </row>
    <row r="108" spans="1:14" ht="11.25" customHeight="1" x14ac:dyDescent="0.2">
      <c r="A108" s="194" t="s">
        <v>971</v>
      </c>
      <c r="B108" s="210" t="str">
        <f>VLOOKUP(A108,Adr!A:B,2,FALSE)</f>
        <v>Slovenská kanoistika</v>
      </c>
      <c r="C108" s="211" t="s">
        <v>1587</v>
      </c>
      <c r="D108" s="212">
        <v>9300</v>
      </c>
      <c r="E108" s="213">
        <v>0</v>
      </c>
      <c r="F108" s="214" t="s">
        <v>384</v>
      </c>
      <c r="G108" s="196" t="s">
        <v>360</v>
      </c>
      <c r="H108" s="196" t="s">
        <v>1469</v>
      </c>
      <c r="I108" s="214" t="str">
        <f t="shared" si="0"/>
        <v>50434101d</v>
      </c>
      <c r="J108" s="196" t="str">
        <f t="shared" si="1"/>
        <v>50434101026 03</v>
      </c>
      <c r="K108" s="215"/>
      <c r="L108" s="196" t="str">
        <f t="shared" si="2"/>
        <v>50434101026 03B</v>
      </c>
      <c r="M108" s="215" t="str">
        <f t="shared" si="3"/>
        <v>Slovenská kanoistikadBGavorová Hana</v>
      </c>
      <c r="N108" s="216" t="str">
        <f t="shared" si="7"/>
        <v>50434101dB</v>
      </c>
    </row>
    <row r="109" spans="1:14" ht="11.25" customHeight="1" x14ac:dyDescent="0.2">
      <c r="A109" s="194" t="s">
        <v>971</v>
      </c>
      <c r="B109" s="210" t="str">
        <f>VLOOKUP(A109,Adr!A:B,2,FALSE)</f>
        <v>Slovenská kanoistika</v>
      </c>
      <c r="C109" s="199" t="s">
        <v>1588</v>
      </c>
      <c r="D109" s="219">
        <v>10000</v>
      </c>
      <c r="E109" s="213">
        <v>0</v>
      </c>
      <c r="F109" s="214" t="s">
        <v>384</v>
      </c>
      <c r="G109" s="196" t="s">
        <v>360</v>
      </c>
      <c r="H109" s="196" t="s">
        <v>1469</v>
      </c>
      <c r="I109" s="214" t="str">
        <f t="shared" si="0"/>
        <v>50434101d</v>
      </c>
      <c r="J109" s="196" t="str">
        <f t="shared" si="1"/>
        <v>50434101026 03</v>
      </c>
      <c r="K109" s="215"/>
      <c r="L109" s="196" t="str">
        <f t="shared" si="2"/>
        <v>50434101026 03B</v>
      </c>
      <c r="M109" s="215" t="str">
        <f t="shared" si="3"/>
        <v>Slovenská kanoistikadBGlejteková Simona</v>
      </c>
      <c r="N109" s="216" t="str">
        <f t="shared" si="7"/>
        <v>50434101dB</v>
      </c>
    </row>
    <row r="110" spans="1:14" ht="11.25" customHeight="1" x14ac:dyDescent="0.2">
      <c r="A110" s="214" t="s">
        <v>971</v>
      </c>
      <c r="B110" s="210" t="str">
        <f>VLOOKUP(A110,Adr!A:B,2,FALSE)</f>
        <v>Slovenská kanoistika</v>
      </c>
      <c r="C110" s="199" t="s">
        <v>1589</v>
      </c>
      <c r="D110" s="219">
        <v>15000</v>
      </c>
      <c r="E110" s="213">
        <v>0</v>
      </c>
      <c r="F110" s="214" t="s">
        <v>384</v>
      </c>
      <c r="G110" s="196" t="s">
        <v>360</v>
      </c>
      <c r="H110" s="196" t="s">
        <v>1469</v>
      </c>
      <c r="I110" s="214" t="str">
        <f t="shared" si="0"/>
        <v>50434101d</v>
      </c>
      <c r="J110" s="196" t="str">
        <f t="shared" si="1"/>
        <v>50434101026 03</v>
      </c>
      <c r="K110" s="215"/>
      <c r="L110" s="196" t="str">
        <f t="shared" si="2"/>
        <v>50434101026 03B</v>
      </c>
      <c r="M110" s="215" t="str">
        <f t="shared" si="3"/>
        <v>Slovenská kanoistikadBGonšenica Adam</v>
      </c>
      <c r="N110" s="216" t="str">
        <f t="shared" si="7"/>
        <v>50434101dB</v>
      </c>
    </row>
    <row r="111" spans="1:14" ht="11.25" customHeight="1" x14ac:dyDescent="0.2">
      <c r="A111" s="214" t="s">
        <v>971</v>
      </c>
      <c r="B111" s="210" t="str">
        <f>VLOOKUP(A111,Adr!A:B,2,FALSE)</f>
        <v>Slovenská kanoistika</v>
      </c>
      <c r="C111" s="211" t="s">
        <v>1590</v>
      </c>
      <c r="D111" s="219">
        <v>73400</v>
      </c>
      <c r="E111" s="213">
        <v>0</v>
      </c>
      <c r="F111" s="214" t="s">
        <v>384</v>
      </c>
      <c r="G111" s="196" t="s">
        <v>360</v>
      </c>
      <c r="H111" s="196" t="s">
        <v>1469</v>
      </c>
      <c r="I111" s="214" t="str">
        <f t="shared" si="0"/>
        <v>50434101d</v>
      </c>
      <c r="J111" s="196" t="str">
        <f t="shared" si="1"/>
        <v>50434101026 03</v>
      </c>
      <c r="K111" s="215"/>
      <c r="L111" s="196" t="str">
        <f t="shared" si="2"/>
        <v>50434101026 03B</v>
      </c>
      <c r="M111" s="215" t="str">
        <f t="shared" si="3"/>
        <v>Slovenská kanoistikadBGrigar Jakub</v>
      </c>
      <c r="N111" s="216" t="str">
        <f t="shared" si="7"/>
        <v>50434101dB</v>
      </c>
    </row>
    <row r="112" spans="1:14" ht="11.25" customHeight="1" x14ac:dyDescent="0.2">
      <c r="A112" s="194" t="s">
        <v>971</v>
      </c>
      <c r="B112" s="210" t="str">
        <f>VLOOKUP(A112,Adr!A:B,2,FALSE)</f>
        <v>Slovenská kanoistika</v>
      </c>
      <c r="C112" s="211" t="s">
        <v>1591</v>
      </c>
      <c r="D112" s="212">
        <v>4800</v>
      </c>
      <c r="E112" s="218">
        <v>0</v>
      </c>
      <c r="F112" s="214" t="s">
        <v>384</v>
      </c>
      <c r="G112" s="196" t="s">
        <v>360</v>
      </c>
      <c r="H112" s="196" t="s">
        <v>1485</v>
      </c>
      <c r="I112" s="214" t="str">
        <f t="shared" si="0"/>
        <v>50434101d</v>
      </c>
      <c r="J112" s="196" t="str">
        <f t="shared" si="1"/>
        <v>50434101026 03</v>
      </c>
      <c r="K112" s="215"/>
      <c r="L112" s="196" t="str">
        <f t="shared" si="2"/>
        <v>50434101026 03K</v>
      </c>
      <c r="M112" s="215" t="str">
        <f t="shared" si="3"/>
        <v>Slovenská kanoistikadKGrigar Jakub - kapitálové výdavky</v>
      </c>
      <c r="N112" s="216" t="str">
        <f t="shared" si="7"/>
        <v>50434101dK</v>
      </c>
    </row>
    <row r="113" spans="1:14" ht="11.25" customHeight="1" x14ac:dyDescent="0.2">
      <c r="A113" s="194" t="s">
        <v>971</v>
      </c>
      <c r="B113" s="210" t="str">
        <f>VLOOKUP(A113,Adr!A:B,2,FALSE)</f>
        <v>Slovenská kanoistika</v>
      </c>
      <c r="C113" s="211" t="s">
        <v>1592</v>
      </c>
      <c r="D113" s="212">
        <v>28900</v>
      </c>
      <c r="E113" s="218">
        <v>0</v>
      </c>
      <c r="F113" s="214" t="s">
        <v>384</v>
      </c>
      <c r="G113" s="196" t="s">
        <v>360</v>
      </c>
      <c r="H113" s="196" t="s">
        <v>1469</v>
      </c>
      <c r="I113" s="214" t="str">
        <f t="shared" si="0"/>
        <v>50434101d</v>
      </c>
      <c r="J113" s="196" t="str">
        <f t="shared" si="1"/>
        <v>50434101026 03</v>
      </c>
      <c r="K113" s="215"/>
      <c r="L113" s="196" t="str">
        <f t="shared" si="2"/>
        <v>50434101026 03B</v>
      </c>
      <c r="M113" s="215" t="str">
        <f t="shared" si="3"/>
        <v>Slovenská kanoistikadBHalčin Martin</v>
      </c>
      <c r="N113" s="216" t="str">
        <f t="shared" si="7"/>
        <v>50434101dB</v>
      </c>
    </row>
    <row r="114" spans="1:14" ht="11.25" customHeight="1" x14ac:dyDescent="0.2">
      <c r="A114" s="214" t="s">
        <v>971</v>
      </c>
      <c r="B114" s="210" t="str">
        <f>VLOOKUP(A114,Adr!A:B,2,FALSE)</f>
        <v>Slovenská kanoistika</v>
      </c>
      <c r="C114" s="199" t="s">
        <v>1593</v>
      </c>
      <c r="D114" s="219">
        <v>9300</v>
      </c>
      <c r="E114" s="213">
        <v>0</v>
      </c>
      <c r="F114" s="214" t="s">
        <v>384</v>
      </c>
      <c r="G114" s="196" t="s">
        <v>360</v>
      </c>
      <c r="H114" s="196" t="s">
        <v>1469</v>
      </c>
      <c r="I114" s="214" t="str">
        <f t="shared" si="0"/>
        <v>50434101d</v>
      </c>
      <c r="J114" s="196" t="str">
        <f t="shared" si="1"/>
        <v>50434101026 03</v>
      </c>
      <c r="K114" s="215"/>
      <c r="L114" s="196" t="str">
        <f t="shared" si="2"/>
        <v>50434101026 03B</v>
      </c>
      <c r="M114" s="215" t="str">
        <f t="shared" si="3"/>
        <v>Slovenská kanoistikadBHolka Tomáš</v>
      </c>
      <c r="N114" s="216" t="str">
        <f t="shared" si="7"/>
        <v>50434101dB</v>
      </c>
    </row>
    <row r="115" spans="1:14" ht="11.25" customHeight="1" x14ac:dyDescent="0.2">
      <c r="A115" s="214" t="s">
        <v>971</v>
      </c>
      <c r="B115" s="210" t="str">
        <f>VLOOKUP(A115,Adr!A:B,2,FALSE)</f>
        <v>Slovenská kanoistika</v>
      </c>
      <c r="C115" s="199" t="s">
        <v>1594</v>
      </c>
      <c r="D115" s="219">
        <v>9300</v>
      </c>
      <c r="E115" s="213">
        <v>0</v>
      </c>
      <c r="F115" s="214" t="s">
        <v>384</v>
      </c>
      <c r="G115" s="196" t="s">
        <v>360</v>
      </c>
      <c r="H115" s="196" t="s">
        <v>1469</v>
      </c>
      <c r="I115" s="214" t="str">
        <f t="shared" si="0"/>
        <v>50434101d</v>
      </c>
      <c r="J115" s="196" t="str">
        <f t="shared" si="1"/>
        <v>50434101026 03</v>
      </c>
      <c r="K115" s="215"/>
      <c r="L115" s="196" t="str">
        <f t="shared" si="2"/>
        <v>50434101026 03B</v>
      </c>
      <c r="M115" s="215" t="str">
        <f t="shared" si="3"/>
        <v>Slovenská kanoistikadBHusariková Diana</v>
      </c>
      <c r="N115" s="216" t="str">
        <f t="shared" si="7"/>
        <v>50434101dB</v>
      </c>
    </row>
    <row r="116" spans="1:14" ht="11.25" customHeight="1" x14ac:dyDescent="0.2">
      <c r="A116" s="217" t="s">
        <v>971</v>
      </c>
      <c r="B116" s="210" t="str">
        <f>VLOOKUP(A116,Adr!A:B,2,FALSE)</f>
        <v>Slovenská kanoistika</v>
      </c>
      <c r="C116" s="211" t="s">
        <v>1595</v>
      </c>
      <c r="D116" s="212">
        <v>15000</v>
      </c>
      <c r="E116" s="218">
        <v>0</v>
      </c>
      <c r="F116" s="214" t="s">
        <v>384</v>
      </c>
      <c r="G116" s="196" t="s">
        <v>360</v>
      </c>
      <c r="H116" s="196" t="s">
        <v>1469</v>
      </c>
      <c r="I116" s="214" t="str">
        <f t="shared" si="0"/>
        <v>50434101d</v>
      </c>
      <c r="J116" s="196" t="str">
        <f t="shared" si="1"/>
        <v>50434101026 03</v>
      </c>
      <c r="K116" s="215"/>
      <c r="L116" s="196" t="str">
        <f t="shared" si="2"/>
        <v>50434101026 03B</v>
      </c>
      <c r="M116" s="215" t="str">
        <f t="shared" si="3"/>
        <v>Slovenská kanoistikadBChlebová Ivana</v>
      </c>
      <c r="N116" s="216" t="str">
        <f t="shared" si="7"/>
        <v>50434101dB</v>
      </c>
    </row>
    <row r="117" spans="1:14" ht="11.25" customHeight="1" x14ac:dyDescent="0.2">
      <c r="A117" s="217" t="s">
        <v>971</v>
      </c>
      <c r="B117" s="210" t="str">
        <f>VLOOKUP(A117,Adr!A:B,2,FALSE)</f>
        <v>Slovenská kanoistika</v>
      </c>
      <c r="C117" s="211" t="s">
        <v>1596</v>
      </c>
      <c r="D117" s="212">
        <v>10000</v>
      </c>
      <c r="E117" s="218">
        <v>0</v>
      </c>
      <c r="F117" s="214" t="s">
        <v>384</v>
      </c>
      <c r="G117" s="219" t="s">
        <v>360</v>
      </c>
      <c r="H117" s="196" t="s">
        <v>1469</v>
      </c>
      <c r="I117" s="214" t="str">
        <f t="shared" si="0"/>
        <v>50434101d</v>
      </c>
      <c r="J117" s="196" t="str">
        <f t="shared" si="1"/>
        <v>50434101026 03</v>
      </c>
      <c r="K117" s="215"/>
      <c r="L117" s="196" t="str">
        <f t="shared" si="2"/>
        <v>50434101026 03B</v>
      </c>
      <c r="M117" s="215" t="str">
        <f t="shared" si="3"/>
        <v>Slovenská kanoistikadBIvanecký Jaromír</v>
      </c>
      <c r="N117" s="216" t="str">
        <f t="shared" si="7"/>
        <v>50434101dB</v>
      </c>
    </row>
    <row r="118" spans="1:14" ht="11.25" customHeight="1" x14ac:dyDescent="0.2">
      <c r="A118" s="214" t="s">
        <v>971</v>
      </c>
      <c r="B118" s="210" t="str">
        <f>VLOOKUP(A118,Adr!A:B,2,FALSE)</f>
        <v>Slovenská kanoistika</v>
      </c>
      <c r="C118" s="211" t="s">
        <v>1597</v>
      </c>
      <c r="D118" s="212">
        <v>9300</v>
      </c>
      <c r="E118" s="213">
        <v>0</v>
      </c>
      <c r="F118" s="214" t="s">
        <v>384</v>
      </c>
      <c r="G118" s="196" t="s">
        <v>360</v>
      </c>
      <c r="H118" s="196" t="s">
        <v>1469</v>
      </c>
      <c r="I118" s="214" t="str">
        <f t="shared" si="0"/>
        <v>50434101d</v>
      </c>
      <c r="J118" s="196" t="str">
        <f t="shared" si="1"/>
        <v>50434101026 03</v>
      </c>
      <c r="K118" s="215"/>
      <c r="L118" s="196" t="str">
        <f t="shared" si="2"/>
        <v>50434101026 03B</v>
      </c>
      <c r="M118" s="215" t="str">
        <f t="shared" si="3"/>
        <v>Slovenská kanoistikadBJakubisová Romana</v>
      </c>
      <c r="N118" s="216" t="str">
        <f t="shared" si="7"/>
        <v>50434101dB</v>
      </c>
    </row>
    <row r="119" spans="1:14" ht="11.25" customHeight="1" x14ac:dyDescent="0.2">
      <c r="A119" s="214" t="s">
        <v>971</v>
      </c>
      <c r="B119" s="210" t="str">
        <f>VLOOKUP(A119,Adr!A:B,2,FALSE)</f>
        <v>Slovenská kanoistika</v>
      </c>
      <c r="C119" s="199" t="s">
        <v>1598</v>
      </c>
      <c r="D119" s="219">
        <v>17500</v>
      </c>
      <c r="E119" s="213">
        <v>0</v>
      </c>
      <c r="F119" s="214" t="s">
        <v>384</v>
      </c>
      <c r="G119" s="196" t="s">
        <v>360</v>
      </c>
      <c r="H119" s="196" t="s">
        <v>1469</v>
      </c>
      <c r="I119" s="214" t="str">
        <f t="shared" si="0"/>
        <v>50434101d</v>
      </c>
      <c r="J119" s="196" t="str">
        <f t="shared" si="1"/>
        <v>50434101026 03</v>
      </c>
      <c r="K119" s="215"/>
      <c r="L119" s="196" t="str">
        <f t="shared" si="2"/>
        <v>50434101026 03B</v>
      </c>
      <c r="M119" s="215" t="str">
        <f t="shared" si="3"/>
        <v>Slovenská kanoistikadBJedinák Matúš</v>
      </c>
      <c r="N119" s="216" t="str">
        <f t="shared" si="7"/>
        <v>50434101dB</v>
      </c>
    </row>
    <row r="120" spans="1:14" ht="11.25" customHeight="1" x14ac:dyDescent="0.2">
      <c r="A120" s="214" t="s">
        <v>971</v>
      </c>
      <c r="B120" s="210" t="str">
        <f>VLOOKUP(A120,Adr!A:B,2,FALSE)</f>
        <v>Slovenská kanoistika</v>
      </c>
      <c r="C120" s="211" t="s">
        <v>1599</v>
      </c>
      <c r="D120" s="212">
        <v>7500</v>
      </c>
      <c r="E120" s="213">
        <v>0</v>
      </c>
      <c r="F120" s="214" t="s">
        <v>384</v>
      </c>
      <c r="G120" s="196" t="s">
        <v>360</v>
      </c>
      <c r="H120" s="196" t="s">
        <v>1469</v>
      </c>
      <c r="I120" s="214" t="str">
        <f t="shared" si="0"/>
        <v>50434101d</v>
      </c>
      <c r="J120" s="196" t="str">
        <f t="shared" si="1"/>
        <v>50434101026 03</v>
      </c>
      <c r="K120" s="215"/>
      <c r="L120" s="196" t="str">
        <f t="shared" si="2"/>
        <v>50434101026 03B</v>
      </c>
      <c r="M120" s="215" t="str">
        <f t="shared" si="3"/>
        <v>Slovenská kanoistikadBKizek Peter</v>
      </c>
      <c r="N120" s="216" t="str">
        <f t="shared" si="7"/>
        <v>50434101dB</v>
      </c>
    </row>
    <row r="121" spans="1:14" ht="11.25" customHeight="1" x14ac:dyDescent="0.2">
      <c r="A121" s="217" t="s">
        <v>971</v>
      </c>
      <c r="B121" s="210" t="str">
        <f>VLOOKUP(A121,Adr!A:B,2,FALSE)</f>
        <v>Slovenská kanoistika</v>
      </c>
      <c r="C121" s="211" t="s">
        <v>1600</v>
      </c>
      <c r="D121" s="212">
        <v>11200</v>
      </c>
      <c r="E121" s="218">
        <v>0</v>
      </c>
      <c r="F121" s="214" t="s">
        <v>384</v>
      </c>
      <c r="G121" s="219" t="s">
        <v>360</v>
      </c>
      <c r="H121" s="196" t="s">
        <v>1469</v>
      </c>
      <c r="I121" s="214" t="str">
        <f t="shared" si="0"/>
        <v>50434101d</v>
      </c>
      <c r="J121" s="196" t="str">
        <f t="shared" si="1"/>
        <v>50434101026 03</v>
      </c>
      <c r="K121" s="215"/>
      <c r="L121" s="196" t="str">
        <f t="shared" si="2"/>
        <v>50434101026 03B</v>
      </c>
      <c r="M121" s="215" t="str">
        <f t="shared" si="3"/>
        <v>Slovenská kanoistikadBKmeťová Ivana</v>
      </c>
      <c r="N121" s="216" t="str">
        <f t="shared" si="7"/>
        <v>50434101dB</v>
      </c>
    </row>
    <row r="122" spans="1:14" ht="11.25" customHeight="1" x14ac:dyDescent="0.2">
      <c r="A122" s="217" t="s">
        <v>971</v>
      </c>
      <c r="B122" s="210" t="str">
        <f>VLOOKUP(A122,Adr!A:B,2,FALSE)</f>
        <v>Slovenská kanoistika</v>
      </c>
      <c r="C122" s="211" t="s">
        <v>1601</v>
      </c>
      <c r="D122" s="212">
        <v>17500</v>
      </c>
      <c r="E122" s="218">
        <v>0</v>
      </c>
      <c r="F122" s="214" t="s">
        <v>384</v>
      </c>
      <c r="G122" s="219" t="s">
        <v>360</v>
      </c>
      <c r="H122" s="196" t="s">
        <v>1469</v>
      </c>
      <c r="I122" s="214" t="str">
        <f t="shared" si="0"/>
        <v>50434101d</v>
      </c>
      <c r="J122" s="196" t="str">
        <f t="shared" si="1"/>
        <v>50434101026 03</v>
      </c>
      <c r="K122" s="215"/>
      <c r="L122" s="196" t="str">
        <f t="shared" si="2"/>
        <v>50434101026 03B</v>
      </c>
      <c r="M122" s="215" t="str">
        <f t="shared" si="3"/>
        <v>Slovenská kanoistikadBKrajčí Samuel</v>
      </c>
      <c r="N122" s="216" t="str">
        <f t="shared" si="7"/>
        <v>50434101dB</v>
      </c>
    </row>
    <row r="123" spans="1:14" ht="11.25" customHeight="1" x14ac:dyDescent="0.2">
      <c r="A123" s="217" t="s">
        <v>971</v>
      </c>
      <c r="B123" s="210" t="str">
        <f>VLOOKUP(A123,Adr!A:B,2,FALSE)</f>
        <v>Slovenská kanoistika</v>
      </c>
      <c r="C123" s="211" t="s">
        <v>1602</v>
      </c>
      <c r="D123" s="212">
        <v>9300</v>
      </c>
      <c r="E123" s="218">
        <v>0</v>
      </c>
      <c r="F123" s="214" t="s">
        <v>384</v>
      </c>
      <c r="G123" s="219" t="s">
        <v>360</v>
      </c>
      <c r="H123" s="196" t="s">
        <v>1469</v>
      </c>
      <c r="I123" s="214" t="str">
        <f t="shared" si="0"/>
        <v>50434101d</v>
      </c>
      <c r="J123" s="196" t="str">
        <f t="shared" si="1"/>
        <v>50434101026 03</v>
      </c>
      <c r="K123" s="215"/>
      <c r="L123" s="196" t="str">
        <f t="shared" si="2"/>
        <v>50434101026 03B</v>
      </c>
      <c r="M123" s="215" t="str">
        <f t="shared" si="3"/>
        <v>Slovenská kanoistikadBKukučka Juraj</v>
      </c>
      <c r="N123" s="216" t="str">
        <f t="shared" si="7"/>
        <v>50434101dB</v>
      </c>
    </row>
    <row r="124" spans="1:14" ht="11.25" customHeight="1" x14ac:dyDescent="0.2">
      <c r="A124" s="194" t="s">
        <v>971</v>
      </c>
      <c r="B124" s="210" t="str">
        <f>VLOOKUP(A124,Adr!A:B,2,FALSE)</f>
        <v>Slovenská kanoistika</v>
      </c>
      <c r="C124" s="211" t="s">
        <v>1603</v>
      </c>
      <c r="D124" s="212">
        <v>35500</v>
      </c>
      <c r="E124" s="213">
        <v>0</v>
      </c>
      <c r="F124" s="214" t="s">
        <v>384</v>
      </c>
      <c r="G124" s="219" t="s">
        <v>360</v>
      </c>
      <c r="H124" s="196" t="s">
        <v>1469</v>
      </c>
      <c r="I124" s="214" t="str">
        <f t="shared" si="0"/>
        <v>50434101d</v>
      </c>
      <c r="J124" s="196" t="str">
        <f t="shared" si="1"/>
        <v>50434101026 03</v>
      </c>
      <c r="K124" s="215"/>
      <c r="L124" s="196" t="str">
        <f t="shared" si="2"/>
        <v>50434101026 03B</v>
      </c>
      <c r="M124" s="215" t="str">
        <f t="shared" si="3"/>
        <v>Slovenská kanoistikadBLuknárová Emanuela</v>
      </c>
      <c r="N124" s="216" t="str">
        <f t="shared" si="7"/>
        <v>50434101dB</v>
      </c>
    </row>
    <row r="125" spans="1:14" ht="11.25" customHeight="1" x14ac:dyDescent="0.2">
      <c r="A125" s="194" t="s">
        <v>971</v>
      </c>
      <c r="B125" s="210" t="str">
        <f>VLOOKUP(A125,Adr!A:B,2,FALSE)</f>
        <v>Slovenská kanoistika</v>
      </c>
      <c r="C125" s="211" t="s">
        <v>1604</v>
      </c>
      <c r="D125" s="212">
        <v>10000</v>
      </c>
      <c r="E125" s="213">
        <v>0</v>
      </c>
      <c r="F125" s="214" t="s">
        <v>384</v>
      </c>
      <c r="G125" s="196" t="s">
        <v>360</v>
      </c>
      <c r="H125" s="196" t="s">
        <v>1469</v>
      </c>
      <c r="I125" s="214" t="str">
        <f t="shared" si="0"/>
        <v>50434101d</v>
      </c>
      <c r="J125" s="196" t="str">
        <f t="shared" si="1"/>
        <v>50434101026 03</v>
      </c>
      <c r="K125" s="215"/>
      <c r="L125" s="196" t="str">
        <f t="shared" si="2"/>
        <v>50434101026 03B</v>
      </c>
      <c r="M125" s="215" t="str">
        <f t="shared" si="3"/>
        <v>Slovenská kanoistikadBMacúš Ondrej</v>
      </c>
      <c r="N125" s="216" t="str">
        <f t="shared" si="7"/>
        <v>50434101dB</v>
      </c>
    </row>
    <row r="126" spans="1:14" ht="11.25" customHeight="1" x14ac:dyDescent="0.2">
      <c r="A126" s="194" t="s">
        <v>971</v>
      </c>
      <c r="B126" s="210" t="str">
        <f>VLOOKUP(A126,Adr!A:B,2,FALSE)</f>
        <v>Slovenská kanoistika</v>
      </c>
      <c r="C126" s="211" t="s">
        <v>1605</v>
      </c>
      <c r="D126" s="212">
        <v>9873</v>
      </c>
      <c r="E126" s="213">
        <v>0</v>
      </c>
      <c r="F126" s="214" t="s">
        <v>384</v>
      </c>
      <c r="G126" s="196" t="s">
        <v>360</v>
      </c>
      <c r="H126" s="196" t="s">
        <v>1469</v>
      </c>
      <c r="I126" s="214" t="str">
        <f t="shared" si="0"/>
        <v>50434101d</v>
      </c>
      <c r="J126" s="196" t="str">
        <f t="shared" si="1"/>
        <v>50434101026 03</v>
      </c>
      <c r="K126" s="215"/>
      <c r="L126" s="196" t="str">
        <f t="shared" si="2"/>
        <v>50434101026 03B</v>
      </c>
      <c r="M126" s="215" t="str">
        <f t="shared" si="3"/>
        <v>Slovenská kanoistikadBMaria Gamsjager Lisa</v>
      </c>
      <c r="N126" s="216" t="str">
        <f t="shared" si="7"/>
        <v>50434101dB</v>
      </c>
    </row>
    <row r="127" spans="1:14" ht="11.25" customHeight="1" x14ac:dyDescent="0.2">
      <c r="A127" s="194" t="s">
        <v>971</v>
      </c>
      <c r="B127" s="210" t="str">
        <f>VLOOKUP(A127,Adr!A:B,2,FALSE)</f>
        <v>Slovenská kanoistika</v>
      </c>
      <c r="C127" s="199" t="s">
        <v>1606</v>
      </c>
      <c r="D127" s="219">
        <v>15000</v>
      </c>
      <c r="E127" s="213">
        <v>0</v>
      </c>
      <c r="F127" s="214" t="s">
        <v>384</v>
      </c>
      <c r="G127" s="196" t="s">
        <v>360</v>
      </c>
      <c r="H127" s="196" t="s">
        <v>1469</v>
      </c>
      <c r="I127" s="214" t="str">
        <f t="shared" si="0"/>
        <v>50434101d</v>
      </c>
      <c r="J127" s="196" t="str">
        <f t="shared" si="1"/>
        <v>50434101026 03</v>
      </c>
      <c r="K127" s="215"/>
      <c r="L127" s="196" t="str">
        <f t="shared" si="2"/>
        <v>50434101026 03B</v>
      </c>
      <c r="M127" s="215" t="str">
        <f t="shared" si="3"/>
        <v>Slovenská kanoistikadBMartikán Michal</v>
      </c>
      <c r="N127" s="216" t="str">
        <f t="shared" si="7"/>
        <v>50434101dB</v>
      </c>
    </row>
    <row r="128" spans="1:14" ht="11.25" customHeight="1" x14ac:dyDescent="0.2">
      <c r="A128" s="214" t="s">
        <v>971</v>
      </c>
      <c r="B128" s="210" t="str">
        <f>VLOOKUP(A128,Adr!A:B,2,FALSE)</f>
        <v>Slovenská kanoistika</v>
      </c>
      <c r="C128" s="211" t="s">
        <v>1607</v>
      </c>
      <c r="D128" s="212">
        <v>60000</v>
      </c>
      <c r="E128" s="213">
        <v>0</v>
      </c>
      <c r="F128" s="217" t="s">
        <v>384</v>
      </c>
      <c r="G128" s="196" t="s">
        <v>360</v>
      </c>
      <c r="H128" s="196" t="s">
        <v>1469</v>
      </c>
      <c r="I128" s="214" t="str">
        <f t="shared" si="0"/>
        <v>50434101d</v>
      </c>
      <c r="J128" s="196" t="str">
        <f t="shared" si="1"/>
        <v>50434101026 03</v>
      </c>
      <c r="K128" s="215"/>
      <c r="L128" s="196" t="str">
        <f t="shared" si="2"/>
        <v>50434101026 03B</v>
      </c>
      <c r="M128" s="215" t="str">
        <f t="shared" si="3"/>
        <v>Slovenská kanoistikadBMintálová Eliška</v>
      </c>
      <c r="N128" s="216" t="str">
        <f t="shared" si="7"/>
        <v>50434101dB</v>
      </c>
    </row>
    <row r="129" spans="1:14" ht="11.25" customHeight="1" x14ac:dyDescent="0.2">
      <c r="A129" s="194" t="s">
        <v>971</v>
      </c>
      <c r="B129" s="210" t="str">
        <f>VLOOKUP(A129,Adr!A:B,2,FALSE)</f>
        <v>Slovenská kanoistika</v>
      </c>
      <c r="C129" s="211" t="s">
        <v>1608</v>
      </c>
      <c r="D129" s="212">
        <v>37800</v>
      </c>
      <c r="E129" s="213">
        <v>0</v>
      </c>
      <c r="F129" s="217" t="s">
        <v>384</v>
      </c>
      <c r="G129" s="196" t="s">
        <v>360</v>
      </c>
      <c r="H129" s="196" t="s">
        <v>1469</v>
      </c>
      <c r="I129" s="214" t="str">
        <f t="shared" si="0"/>
        <v>50434101d</v>
      </c>
      <c r="J129" s="196" t="str">
        <f t="shared" si="1"/>
        <v>50434101026 03</v>
      </c>
      <c r="K129" s="215"/>
      <c r="L129" s="196" t="str">
        <f t="shared" si="2"/>
        <v>50434101026 03B</v>
      </c>
      <c r="M129" s="215" t="str">
        <f t="shared" si="3"/>
        <v>Slovenská kanoistikadBMirgorodský Marko</v>
      </c>
      <c r="N129" s="216" t="str">
        <f t="shared" si="7"/>
        <v>50434101dB</v>
      </c>
    </row>
    <row r="130" spans="1:14" ht="11.25" customHeight="1" x14ac:dyDescent="0.2">
      <c r="A130" s="194" t="s">
        <v>971</v>
      </c>
      <c r="B130" s="210" t="str">
        <f>VLOOKUP(A130,Adr!A:B,2,FALSE)</f>
        <v>Slovenská kanoistika</v>
      </c>
      <c r="C130" s="211" t="s">
        <v>1609</v>
      </c>
      <c r="D130" s="212">
        <v>9300</v>
      </c>
      <c r="E130" s="213">
        <v>0</v>
      </c>
      <c r="F130" s="217" t="s">
        <v>384</v>
      </c>
      <c r="G130" s="196" t="s">
        <v>360</v>
      </c>
      <c r="H130" s="196" t="s">
        <v>1469</v>
      </c>
      <c r="I130" s="214" t="str">
        <f t="shared" si="0"/>
        <v>50434101d</v>
      </c>
      <c r="J130" s="196" t="str">
        <f t="shared" si="1"/>
        <v>50434101026 03</v>
      </c>
      <c r="K130" s="215"/>
      <c r="L130" s="196" t="str">
        <f t="shared" si="2"/>
        <v>50434101026 03B</v>
      </c>
      <c r="M130" s="215" t="str">
        <f t="shared" si="3"/>
        <v>Slovenská kanoistikadBMuková Alena</v>
      </c>
      <c r="N130" s="216" t="str">
        <f t="shared" si="7"/>
        <v>50434101dB</v>
      </c>
    </row>
    <row r="131" spans="1:14" ht="11.25" customHeight="1" x14ac:dyDescent="0.2">
      <c r="A131" s="194" t="s">
        <v>971</v>
      </c>
      <c r="B131" s="210" t="str">
        <f>VLOOKUP(A131,Adr!A:B,2,FALSE)</f>
        <v>Slovenská kanoistika</v>
      </c>
      <c r="C131" s="199" t="s">
        <v>1610</v>
      </c>
      <c r="D131" s="219">
        <v>60000</v>
      </c>
      <c r="E131" s="218">
        <v>0</v>
      </c>
      <c r="F131" s="214" t="s">
        <v>384</v>
      </c>
      <c r="G131" s="196" t="s">
        <v>360</v>
      </c>
      <c r="H131" s="196" t="s">
        <v>1469</v>
      </c>
      <c r="I131" s="214" t="str">
        <f t="shared" si="0"/>
        <v>50434101d</v>
      </c>
      <c r="J131" s="196" t="str">
        <f t="shared" si="1"/>
        <v>50434101026 03</v>
      </c>
      <c r="K131" s="215"/>
      <c r="L131" s="196" t="str">
        <f t="shared" si="2"/>
        <v>50434101026 03B</v>
      </c>
      <c r="M131" s="215" t="str">
        <f t="shared" si="3"/>
        <v>Slovenská kanoistikadBMyšák Denis</v>
      </c>
      <c r="N131" s="216" t="str">
        <f t="shared" si="7"/>
        <v>50434101dB</v>
      </c>
    </row>
    <row r="132" spans="1:14" ht="11.25" customHeight="1" x14ac:dyDescent="0.2">
      <c r="A132" s="194" t="s">
        <v>971</v>
      </c>
      <c r="B132" s="210" t="str">
        <f>VLOOKUP(A132,Adr!A:B,2,FALSE)</f>
        <v>Slovenská kanoistika</v>
      </c>
      <c r="C132" s="199" t="s">
        <v>1611</v>
      </c>
      <c r="D132" s="219">
        <v>39600</v>
      </c>
      <c r="E132" s="213">
        <v>0</v>
      </c>
      <c r="F132" s="214" t="s">
        <v>384</v>
      </c>
      <c r="G132" s="196" t="s">
        <v>360</v>
      </c>
      <c r="H132" s="196" t="s">
        <v>1469</v>
      </c>
      <c r="I132" s="214" t="str">
        <f t="shared" si="0"/>
        <v>50434101d</v>
      </c>
      <c r="J132" s="196" t="str">
        <f t="shared" si="1"/>
        <v>50434101026 03</v>
      </c>
      <c r="K132" s="215"/>
      <c r="L132" s="196" t="str">
        <f t="shared" si="2"/>
        <v>50434101026 03B</v>
      </c>
      <c r="M132" s="215" t="str">
        <f t="shared" si="3"/>
        <v>Slovenská kanoistikadBPaňková Zuzana</v>
      </c>
      <c r="N132" s="216" t="str">
        <f t="shared" si="7"/>
        <v>50434101dB</v>
      </c>
    </row>
    <row r="133" spans="1:14" ht="11.25" customHeight="1" x14ac:dyDescent="0.2">
      <c r="A133" s="194" t="s">
        <v>971</v>
      </c>
      <c r="B133" s="210" t="str">
        <f>VLOOKUP(A133,Adr!A:B,2,FALSE)</f>
        <v>Slovenská kanoistika</v>
      </c>
      <c r="C133" s="211" t="s">
        <v>1612</v>
      </c>
      <c r="D133" s="212">
        <v>2400</v>
      </c>
      <c r="E133" s="213">
        <v>0</v>
      </c>
      <c r="F133" s="214" t="s">
        <v>384</v>
      </c>
      <c r="G133" s="196" t="s">
        <v>360</v>
      </c>
      <c r="H133" s="196" t="s">
        <v>1485</v>
      </c>
      <c r="I133" s="214" t="str">
        <f t="shared" si="0"/>
        <v>50434101d</v>
      </c>
      <c r="J133" s="196" t="str">
        <f t="shared" si="1"/>
        <v>50434101026 03</v>
      </c>
      <c r="K133" s="215"/>
      <c r="L133" s="196" t="str">
        <f t="shared" si="2"/>
        <v>50434101026 03K</v>
      </c>
      <c r="M133" s="215" t="str">
        <f t="shared" si="3"/>
        <v>Slovenská kanoistikadKPaňková Zuzana - kapitálové výdavky</v>
      </c>
      <c r="N133" s="216" t="str">
        <f t="shared" si="7"/>
        <v>50434101dK</v>
      </c>
    </row>
    <row r="134" spans="1:14" ht="11.25" customHeight="1" x14ac:dyDescent="0.2">
      <c r="A134" s="194" t="s">
        <v>971</v>
      </c>
      <c r="B134" s="210" t="str">
        <f>VLOOKUP(A134,Adr!A:B,2,FALSE)</f>
        <v>Slovenská kanoistika</v>
      </c>
      <c r="C134" s="211" t="s">
        <v>1613</v>
      </c>
      <c r="D134" s="212">
        <v>15000</v>
      </c>
      <c r="E134" s="213">
        <v>0</v>
      </c>
      <c r="F134" s="214" t="s">
        <v>384</v>
      </c>
      <c r="G134" s="196" t="s">
        <v>360</v>
      </c>
      <c r="H134" s="196" t="s">
        <v>1469</v>
      </c>
      <c r="I134" s="214" t="str">
        <f t="shared" si="0"/>
        <v>50434101d</v>
      </c>
      <c r="J134" s="196" t="str">
        <f t="shared" si="1"/>
        <v>50434101026 03</v>
      </c>
      <c r="K134" s="215"/>
      <c r="L134" s="196" t="str">
        <f t="shared" si="2"/>
        <v>50434101026 03B</v>
      </c>
      <c r="M134" s="215" t="str">
        <f t="shared" si="3"/>
        <v>Slovenská kanoistikadBPecsuková Katarína</v>
      </c>
      <c r="N134" s="216" t="str">
        <f t="shared" si="7"/>
        <v>50434101dB</v>
      </c>
    </row>
    <row r="135" spans="1:14" ht="11.25" customHeight="1" x14ac:dyDescent="0.2">
      <c r="A135" s="194" t="s">
        <v>971</v>
      </c>
      <c r="B135" s="210" t="str">
        <f>VLOOKUP(A135,Adr!A:B,2,FALSE)</f>
        <v>Slovenská kanoistika</v>
      </c>
      <c r="C135" s="211" t="s">
        <v>1614</v>
      </c>
      <c r="D135" s="212">
        <v>22400</v>
      </c>
      <c r="E135" s="213">
        <v>0</v>
      </c>
      <c r="F135" s="214" t="s">
        <v>384</v>
      </c>
      <c r="G135" s="196" t="s">
        <v>360</v>
      </c>
      <c r="H135" s="196" t="s">
        <v>1469</v>
      </c>
      <c r="I135" s="214" t="str">
        <f t="shared" si="0"/>
        <v>50434101d</v>
      </c>
      <c r="J135" s="196" t="str">
        <f t="shared" si="1"/>
        <v>50434101026 03</v>
      </c>
      <c r="K135" s="215"/>
      <c r="L135" s="196" t="str">
        <f t="shared" si="2"/>
        <v>50434101026 03B</v>
      </c>
      <c r="M135" s="215" t="str">
        <f t="shared" si="3"/>
        <v>Slovenská kanoistikadBPetrušová Mariana</v>
      </c>
      <c r="N135" s="216" t="str">
        <f t="shared" si="7"/>
        <v>50434101dB</v>
      </c>
    </row>
    <row r="136" spans="1:14" ht="11.25" customHeight="1" x14ac:dyDescent="0.2">
      <c r="A136" s="194" t="s">
        <v>971</v>
      </c>
      <c r="B136" s="210" t="str">
        <f>VLOOKUP(A136,Adr!A:B,2,FALSE)</f>
        <v>Slovenská kanoistika</v>
      </c>
      <c r="C136" s="211" t="s">
        <v>1615</v>
      </c>
      <c r="D136" s="212">
        <v>9300</v>
      </c>
      <c r="E136" s="213">
        <v>0</v>
      </c>
      <c r="F136" s="214" t="s">
        <v>384</v>
      </c>
      <c r="G136" s="196" t="s">
        <v>360</v>
      </c>
      <c r="H136" s="196" t="s">
        <v>1469</v>
      </c>
      <c r="I136" s="214" t="str">
        <f t="shared" si="0"/>
        <v>50434101d</v>
      </c>
      <c r="J136" s="196" t="str">
        <f t="shared" si="1"/>
        <v>50434101026 03</v>
      </c>
      <c r="K136" s="215"/>
      <c r="L136" s="196" t="str">
        <f t="shared" si="2"/>
        <v>50434101026 03B</v>
      </c>
      <c r="M136" s="215" t="str">
        <f t="shared" si="3"/>
        <v>Slovenská kanoistikadBPsotný Adam</v>
      </c>
      <c r="N136" s="216" t="str">
        <f t="shared" si="7"/>
        <v>50434101dB</v>
      </c>
    </row>
    <row r="137" spans="1:14" ht="11.25" customHeight="1" x14ac:dyDescent="0.2">
      <c r="A137" s="194" t="s">
        <v>971</v>
      </c>
      <c r="B137" s="210" t="str">
        <f>VLOOKUP(A137,Adr!A:B,2,FALSE)</f>
        <v>Slovenská kanoistika</v>
      </c>
      <c r="C137" s="211" t="s">
        <v>1616</v>
      </c>
      <c r="D137" s="212">
        <v>15000</v>
      </c>
      <c r="E137" s="213">
        <v>0</v>
      </c>
      <c r="F137" s="214" t="s">
        <v>384</v>
      </c>
      <c r="G137" s="196" t="s">
        <v>360</v>
      </c>
      <c r="H137" s="196" t="s">
        <v>1469</v>
      </c>
      <c r="I137" s="214" t="str">
        <f t="shared" si="0"/>
        <v>50434101d</v>
      </c>
      <c r="J137" s="196" t="str">
        <f t="shared" si="1"/>
        <v>50434101026 03</v>
      </c>
      <c r="K137" s="215"/>
      <c r="L137" s="196" t="str">
        <f t="shared" si="2"/>
        <v>50434101026 03B</v>
      </c>
      <c r="M137" s="215" t="str">
        <f t="shared" si="3"/>
        <v>Slovenská kanoistikadBRumanský Richard</v>
      </c>
      <c r="N137" s="216" t="str">
        <f t="shared" si="7"/>
        <v>50434101dB</v>
      </c>
    </row>
    <row r="138" spans="1:14" ht="11.25" customHeight="1" x14ac:dyDescent="0.2">
      <c r="A138" s="194" t="s">
        <v>971</v>
      </c>
      <c r="B138" s="210" t="str">
        <f>VLOOKUP(A138,Adr!A:B,2,FALSE)</f>
        <v>Slovenská kanoistika</v>
      </c>
      <c r="C138" s="211" t="s">
        <v>1617</v>
      </c>
      <c r="D138" s="212">
        <v>9300</v>
      </c>
      <c r="E138" s="213">
        <v>0</v>
      </c>
      <c r="F138" s="214" t="s">
        <v>384</v>
      </c>
      <c r="G138" s="196" t="s">
        <v>360</v>
      </c>
      <c r="H138" s="196" t="s">
        <v>1469</v>
      </c>
      <c r="I138" s="214" t="str">
        <f t="shared" si="0"/>
        <v>50434101d</v>
      </c>
      <c r="J138" s="196" t="str">
        <f t="shared" si="1"/>
        <v>50434101026 03</v>
      </c>
      <c r="K138" s="215"/>
      <c r="L138" s="196" t="str">
        <f t="shared" si="2"/>
        <v>50434101026 03B</v>
      </c>
      <c r="M138" s="215" t="str">
        <f t="shared" si="3"/>
        <v>Slovenská kanoistikadBRužič Patrik</v>
      </c>
      <c r="N138" s="216" t="str">
        <f t="shared" si="7"/>
        <v>50434101dB</v>
      </c>
    </row>
    <row r="139" spans="1:14" ht="11.25" customHeight="1" x14ac:dyDescent="0.2">
      <c r="A139" s="194" t="s">
        <v>971</v>
      </c>
      <c r="B139" s="210" t="str">
        <f>VLOOKUP(A139,Adr!A:B,2,FALSE)</f>
        <v>Slovenská kanoistika</v>
      </c>
      <c r="C139" s="211" t="s">
        <v>1618</v>
      </c>
      <c r="D139" s="212">
        <v>10000</v>
      </c>
      <c r="E139" s="213">
        <v>0</v>
      </c>
      <c r="F139" s="214" t="s">
        <v>384</v>
      </c>
      <c r="G139" s="196" t="s">
        <v>360</v>
      </c>
      <c r="H139" s="196" t="s">
        <v>1469</v>
      </c>
      <c r="I139" s="214" t="str">
        <f t="shared" si="0"/>
        <v>50434101d</v>
      </c>
      <c r="J139" s="196" t="str">
        <f t="shared" si="1"/>
        <v>50434101026 03</v>
      </c>
      <c r="K139" s="215"/>
      <c r="L139" s="196" t="str">
        <f t="shared" si="2"/>
        <v>50434101026 03B</v>
      </c>
      <c r="M139" s="215" t="str">
        <f t="shared" si="3"/>
        <v>Slovenská kanoistikadBRybanský Daniel</v>
      </c>
      <c r="N139" s="216" t="str">
        <f t="shared" si="7"/>
        <v>50434101dB</v>
      </c>
    </row>
    <row r="140" spans="1:14" ht="11.25" customHeight="1" x14ac:dyDescent="0.2">
      <c r="A140" s="194" t="s">
        <v>971</v>
      </c>
      <c r="B140" s="210" t="str">
        <f>VLOOKUP(A140,Adr!A:B,2,FALSE)</f>
        <v>Slovenská kanoistika</v>
      </c>
      <c r="C140" s="211" t="s">
        <v>1619</v>
      </c>
      <c r="D140" s="212">
        <v>9300</v>
      </c>
      <c r="E140" s="213">
        <v>0</v>
      </c>
      <c r="F140" s="214" t="s">
        <v>384</v>
      </c>
      <c r="G140" s="196" t="s">
        <v>360</v>
      </c>
      <c r="H140" s="196" t="s">
        <v>1469</v>
      </c>
      <c r="I140" s="214" t="str">
        <f t="shared" si="0"/>
        <v>50434101d</v>
      </c>
      <c r="J140" s="196" t="str">
        <f t="shared" si="1"/>
        <v>50434101026 03</v>
      </c>
      <c r="K140" s="215"/>
      <c r="L140" s="196" t="str">
        <f t="shared" si="2"/>
        <v>50434101026 03B</v>
      </c>
      <c r="M140" s="215" t="str">
        <f t="shared" si="3"/>
        <v>Slovenská kanoistikadBSamuel Podhradský Viktor</v>
      </c>
      <c r="N140" s="216" t="str">
        <f t="shared" si="7"/>
        <v>50434101dB</v>
      </c>
    </row>
    <row r="141" spans="1:14" ht="11.25" customHeight="1" x14ac:dyDescent="0.2">
      <c r="A141" s="194" t="s">
        <v>971</v>
      </c>
      <c r="B141" s="210" t="str">
        <f>VLOOKUP(A141,Adr!A:B,2,FALSE)</f>
        <v>Slovenská kanoistika</v>
      </c>
      <c r="C141" s="211" t="s">
        <v>1620</v>
      </c>
      <c r="D141" s="212">
        <v>35000</v>
      </c>
      <c r="E141" s="213">
        <v>0</v>
      </c>
      <c r="F141" s="214" t="s">
        <v>384</v>
      </c>
      <c r="G141" s="196" t="s">
        <v>360</v>
      </c>
      <c r="H141" s="196" t="s">
        <v>1469</v>
      </c>
      <c r="I141" s="214" t="str">
        <f t="shared" si="0"/>
        <v>50434101d</v>
      </c>
      <c r="J141" s="196" t="str">
        <f t="shared" si="1"/>
        <v>50434101026 03</v>
      </c>
      <c r="K141" s="215"/>
      <c r="L141" s="196" t="str">
        <f t="shared" si="2"/>
        <v>50434101026 03B</v>
      </c>
      <c r="M141" s="215" t="str">
        <f t="shared" si="3"/>
        <v>Slovenská kanoistikadBSidová Bianka</v>
      </c>
      <c r="N141" s="216" t="str">
        <f t="shared" si="7"/>
        <v>50434101dB</v>
      </c>
    </row>
    <row r="142" spans="1:14" ht="11.25" customHeight="1" x14ac:dyDescent="0.2">
      <c r="A142" s="194" t="s">
        <v>971</v>
      </c>
      <c r="B142" s="210" t="str">
        <f>VLOOKUP(A142,Adr!A:B,2,FALSE)</f>
        <v>Slovenská kanoistika</v>
      </c>
      <c r="C142" s="211" t="s">
        <v>1621</v>
      </c>
      <c r="D142" s="212">
        <v>56400</v>
      </c>
      <c r="E142" s="213">
        <v>0</v>
      </c>
      <c r="F142" s="214" t="s">
        <v>384</v>
      </c>
      <c r="G142" s="196" t="s">
        <v>360</v>
      </c>
      <c r="H142" s="196" t="s">
        <v>1469</v>
      </c>
      <c r="I142" s="214" t="str">
        <f t="shared" si="0"/>
        <v>50434101d</v>
      </c>
      <c r="J142" s="196" t="str">
        <f t="shared" si="1"/>
        <v>50434101026 03</v>
      </c>
      <c r="K142" s="215"/>
      <c r="L142" s="196" t="str">
        <f t="shared" si="2"/>
        <v>50434101026 03B</v>
      </c>
      <c r="M142" s="215" t="str">
        <f t="shared" si="3"/>
        <v>Slovenská kanoistikadBSlafkovský Alexander</v>
      </c>
      <c r="N142" s="216" t="str">
        <f t="shared" si="7"/>
        <v>50434101dB</v>
      </c>
    </row>
    <row r="143" spans="1:14" ht="11.25" customHeight="1" x14ac:dyDescent="0.2">
      <c r="A143" s="194" t="s">
        <v>971</v>
      </c>
      <c r="B143" s="210" t="str">
        <f>VLOOKUP(A143,Adr!A:B,2,FALSE)</f>
        <v>Slovenská kanoistika</v>
      </c>
      <c r="C143" s="211" t="s">
        <v>1622</v>
      </c>
      <c r="D143" s="212">
        <v>12500</v>
      </c>
      <c r="E143" s="213">
        <v>0</v>
      </c>
      <c r="F143" s="214" t="s">
        <v>384</v>
      </c>
      <c r="G143" s="196" t="s">
        <v>360</v>
      </c>
      <c r="H143" s="196" t="s">
        <v>1469</v>
      </c>
      <c r="I143" s="214" t="str">
        <f t="shared" si="0"/>
        <v>50434101d</v>
      </c>
      <c r="J143" s="196" t="str">
        <f t="shared" si="1"/>
        <v>50434101026 03</v>
      </c>
      <c r="K143" s="215"/>
      <c r="L143" s="196" t="str">
        <f t="shared" si="2"/>
        <v>50434101026 03B</v>
      </c>
      <c r="M143" s="215" t="str">
        <f t="shared" si="3"/>
        <v>Slovenská kanoistikadBStanko Filip</v>
      </c>
      <c r="N143" s="216" t="str">
        <f t="shared" si="7"/>
        <v>50434101dB</v>
      </c>
    </row>
    <row r="144" spans="1:14" ht="11.25" customHeight="1" x14ac:dyDescent="0.2">
      <c r="A144" s="194" t="s">
        <v>971</v>
      </c>
      <c r="B144" s="210" t="str">
        <f>VLOOKUP(A144,Adr!A:B,2,FALSE)</f>
        <v>Slovenská kanoistika</v>
      </c>
      <c r="C144" s="211" t="s">
        <v>1623</v>
      </c>
      <c r="D144" s="212">
        <v>15000</v>
      </c>
      <c r="E144" s="213">
        <v>0</v>
      </c>
      <c r="F144" s="214" t="s">
        <v>384</v>
      </c>
      <c r="G144" s="196" t="s">
        <v>360</v>
      </c>
      <c r="H144" s="196" t="s">
        <v>1469</v>
      </c>
      <c r="I144" s="214" t="str">
        <f t="shared" si="0"/>
        <v>50434101d</v>
      </c>
      <c r="J144" s="196" t="str">
        <f t="shared" si="1"/>
        <v>50434101026 03</v>
      </c>
      <c r="K144" s="215"/>
      <c r="L144" s="196" t="str">
        <f t="shared" si="2"/>
        <v>50434101026 03B</v>
      </c>
      <c r="M144" s="215" t="str">
        <f t="shared" si="3"/>
        <v>Slovenská kanoistikadBStanovská Soňa</v>
      </c>
      <c r="N144" s="216" t="str">
        <f t="shared" si="7"/>
        <v>50434101dB</v>
      </c>
    </row>
    <row r="145" spans="1:14" ht="11.25" customHeight="1" x14ac:dyDescent="0.2">
      <c r="A145" s="194" t="s">
        <v>971</v>
      </c>
      <c r="B145" s="210" t="str">
        <f>VLOOKUP(A145,Adr!A:B,2,FALSE)</f>
        <v>Slovenská kanoistika</v>
      </c>
      <c r="C145" s="211" t="s">
        <v>1624</v>
      </c>
      <c r="D145" s="212">
        <v>9300</v>
      </c>
      <c r="E145" s="213">
        <v>0</v>
      </c>
      <c r="F145" s="214" t="s">
        <v>384</v>
      </c>
      <c r="G145" s="196" t="s">
        <v>360</v>
      </c>
      <c r="H145" s="196" t="s">
        <v>1469</v>
      </c>
      <c r="I145" s="214" t="str">
        <f t="shared" si="0"/>
        <v>50434101d</v>
      </c>
      <c r="J145" s="196" t="str">
        <f t="shared" si="1"/>
        <v>50434101026 03</v>
      </c>
      <c r="K145" s="215"/>
      <c r="L145" s="196" t="str">
        <f t="shared" si="2"/>
        <v>50434101026 03B</v>
      </c>
      <c r="M145" s="215" t="str">
        <f t="shared" si="3"/>
        <v>Slovenská kanoistikadBStojkovič David</v>
      </c>
      <c r="N145" s="216" t="str">
        <f t="shared" si="7"/>
        <v>50434101dB</v>
      </c>
    </row>
    <row r="146" spans="1:14" ht="11.25" customHeight="1" x14ac:dyDescent="0.2">
      <c r="A146" s="194" t="s">
        <v>971</v>
      </c>
      <c r="B146" s="210" t="str">
        <f>VLOOKUP(A146,Adr!A:B,2,FALSE)</f>
        <v>Slovenská kanoistika</v>
      </c>
      <c r="C146" s="211" t="s">
        <v>1625</v>
      </c>
      <c r="D146" s="212">
        <v>10000</v>
      </c>
      <c r="E146" s="213">
        <v>0</v>
      </c>
      <c r="F146" s="214" t="s">
        <v>384</v>
      </c>
      <c r="G146" s="196" t="s">
        <v>360</v>
      </c>
      <c r="H146" s="196" t="s">
        <v>1469</v>
      </c>
      <c r="I146" s="214" t="str">
        <f t="shared" si="0"/>
        <v>50434101d</v>
      </c>
      <c r="J146" s="196" t="str">
        <f t="shared" si="1"/>
        <v>50434101026 03</v>
      </c>
      <c r="K146" s="215"/>
      <c r="L146" s="196" t="str">
        <f t="shared" si="2"/>
        <v>50434101026 03B</v>
      </c>
      <c r="M146" s="215" t="str">
        <f t="shared" si="3"/>
        <v>Slovenská kanoistikadBStolárik Peter</v>
      </c>
      <c r="N146" s="216" t="str">
        <f t="shared" si="7"/>
        <v>50434101dB</v>
      </c>
    </row>
    <row r="147" spans="1:14" ht="11.25" customHeight="1" x14ac:dyDescent="0.2">
      <c r="A147" s="217" t="s">
        <v>971</v>
      </c>
      <c r="B147" s="210" t="str">
        <f>VLOOKUP(A147,Adr!A:B,2,FALSE)</f>
        <v>Slovenská kanoistika</v>
      </c>
      <c r="C147" s="211" t="s">
        <v>1626</v>
      </c>
      <c r="D147" s="212">
        <v>7500</v>
      </c>
      <c r="E147" s="213">
        <v>0</v>
      </c>
      <c r="F147" s="214" t="s">
        <v>384</v>
      </c>
      <c r="G147" s="219" t="s">
        <v>360</v>
      </c>
      <c r="H147" s="196" t="s">
        <v>1469</v>
      </c>
      <c r="I147" s="214" t="str">
        <f t="shared" si="0"/>
        <v>50434101d</v>
      </c>
      <c r="J147" s="196" t="str">
        <f t="shared" si="1"/>
        <v>50434101026 03</v>
      </c>
      <c r="K147" s="215"/>
      <c r="L147" s="196" t="str">
        <f t="shared" si="2"/>
        <v>50434101026 03B</v>
      </c>
      <c r="M147" s="215" t="str">
        <f t="shared" si="3"/>
        <v>Slovenská kanoistikadBStrýček Eduard</v>
      </c>
      <c r="N147" s="216" t="str">
        <f t="shared" si="7"/>
        <v>50434101dB</v>
      </c>
    </row>
    <row r="148" spans="1:14" ht="11.25" customHeight="1" x14ac:dyDescent="0.2">
      <c r="A148" s="217" t="s">
        <v>971</v>
      </c>
      <c r="B148" s="210" t="str">
        <f>VLOOKUP(A148,Adr!A:B,2,FALSE)</f>
        <v>Slovenská kanoistika</v>
      </c>
      <c r="C148" s="211" t="s">
        <v>1627</v>
      </c>
      <c r="D148" s="212">
        <v>25000</v>
      </c>
      <c r="E148" s="213">
        <v>0</v>
      </c>
      <c r="F148" s="214" t="s">
        <v>384</v>
      </c>
      <c r="G148" s="219" t="s">
        <v>360</v>
      </c>
      <c r="H148" s="196" t="s">
        <v>1469</v>
      </c>
      <c r="I148" s="214" t="str">
        <f t="shared" si="0"/>
        <v>50434101d</v>
      </c>
      <c r="J148" s="196" t="str">
        <f t="shared" si="1"/>
        <v>50434101026 03</v>
      </c>
      <c r="K148" s="215"/>
      <c r="L148" s="196" t="str">
        <f t="shared" si="2"/>
        <v>50434101026 03B</v>
      </c>
      <c r="M148" s="215" t="str">
        <f t="shared" si="3"/>
        <v>Slovenská kanoistikadBŠkáchová Monika</v>
      </c>
      <c r="N148" s="216" t="str">
        <f t="shared" si="7"/>
        <v>50434101dB</v>
      </c>
    </row>
    <row r="149" spans="1:14" ht="11.25" customHeight="1" x14ac:dyDescent="0.2">
      <c r="A149" s="217" t="s">
        <v>971</v>
      </c>
      <c r="B149" s="210" t="str">
        <f>VLOOKUP(A149,Adr!A:B,2,FALSE)</f>
        <v>Slovenská kanoistika</v>
      </c>
      <c r="C149" s="211" t="s">
        <v>1628</v>
      </c>
      <c r="D149" s="212">
        <v>12500</v>
      </c>
      <c r="E149" s="218">
        <v>0</v>
      </c>
      <c r="F149" s="214" t="s">
        <v>384</v>
      </c>
      <c r="G149" s="219" t="s">
        <v>360</v>
      </c>
      <c r="H149" s="196" t="s">
        <v>1469</v>
      </c>
      <c r="I149" s="214" t="str">
        <f t="shared" si="0"/>
        <v>50434101d</v>
      </c>
      <c r="J149" s="196" t="str">
        <f t="shared" si="1"/>
        <v>50434101026 03</v>
      </c>
      <c r="K149" s="215"/>
      <c r="L149" s="196" t="str">
        <f t="shared" si="2"/>
        <v>50434101026 03B</v>
      </c>
      <c r="M149" s="215" t="str">
        <f t="shared" si="3"/>
        <v>Slovenská kanoistikadBŠtaffen Dávid</v>
      </c>
      <c r="N149" s="216" t="str">
        <f t="shared" si="7"/>
        <v>50434101dB</v>
      </c>
    </row>
    <row r="150" spans="1:14" ht="11.25" customHeight="1" x14ac:dyDescent="0.2">
      <c r="A150" s="217" t="s">
        <v>971</v>
      </c>
      <c r="B150" s="210" t="str">
        <f>VLOOKUP(A150,Adr!A:B,2,FALSE)</f>
        <v>Slovenská kanoistika</v>
      </c>
      <c r="C150" s="211" t="s">
        <v>1629</v>
      </c>
      <c r="D150" s="212">
        <v>9300</v>
      </c>
      <c r="E150" s="218">
        <v>0</v>
      </c>
      <c r="F150" s="214" t="s">
        <v>384</v>
      </c>
      <c r="G150" s="219" t="s">
        <v>360</v>
      </c>
      <c r="H150" s="196" t="s">
        <v>1469</v>
      </c>
      <c r="I150" s="214" t="str">
        <f t="shared" si="0"/>
        <v>50434101d</v>
      </c>
      <c r="J150" s="196" t="str">
        <f t="shared" si="1"/>
        <v>50434101026 03</v>
      </c>
      <c r="K150" s="215"/>
      <c r="L150" s="196" t="str">
        <f t="shared" si="2"/>
        <v>50434101026 03B</v>
      </c>
      <c r="M150" s="215" t="str">
        <f t="shared" si="3"/>
        <v>Slovenská kanoistikadBŠvecová Romana</v>
      </c>
      <c r="N150" s="216" t="str">
        <f t="shared" si="7"/>
        <v>50434101dB</v>
      </c>
    </row>
    <row r="151" spans="1:14" ht="11.25" customHeight="1" x14ac:dyDescent="0.2">
      <c r="A151" s="217" t="s">
        <v>971</v>
      </c>
      <c r="B151" s="210" t="str">
        <f>VLOOKUP(A151,Adr!A:B,2,FALSE)</f>
        <v>Slovenská kanoistika</v>
      </c>
      <c r="C151" s="211" t="s">
        <v>1630</v>
      </c>
      <c r="D151" s="212">
        <v>9300</v>
      </c>
      <c r="E151" s="218">
        <v>0</v>
      </c>
      <c r="F151" s="214" t="s">
        <v>384</v>
      </c>
      <c r="G151" s="196" t="s">
        <v>360</v>
      </c>
      <c r="H151" s="196" t="s">
        <v>1469</v>
      </c>
      <c r="I151" s="214" t="str">
        <f t="shared" si="0"/>
        <v>50434101d</v>
      </c>
      <c r="J151" s="196" t="str">
        <f t="shared" si="1"/>
        <v>50434101026 03</v>
      </c>
      <c r="K151" s="215"/>
      <c r="L151" s="196" t="str">
        <f t="shared" si="2"/>
        <v>50434101026 03B</v>
      </c>
      <c r="M151" s="215" t="str">
        <f t="shared" si="3"/>
        <v>Slovenská kanoistikadBToth Ludovit</v>
      </c>
      <c r="N151" s="216" t="str">
        <f t="shared" si="7"/>
        <v>50434101dB</v>
      </c>
    </row>
    <row r="152" spans="1:14" ht="11.25" customHeight="1" x14ac:dyDescent="0.2">
      <c r="A152" s="217" t="s">
        <v>971</v>
      </c>
      <c r="B152" s="210" t="str">
        <f>VLOOKUP(A152,Adr!A:B,2,FALSE)</f>
        <v>Slovenská kanoistika</v>
      </c>
      <c r="C152" s="211" t="s">
        <v>1631</v>
      </c>
      <c r="D152" s="212">
        <v>9300</v>
      </c>
      <c r="E152" s="218">
        <v>0</v>
      </c>
      <c r="F152" s="214" t="s">
        <v>384</v>
      </c>
      <c r="G152" s="219" t="s">
        <v>360</v>
      </c>
      <c r="H152" s="196" t="s">
        <v>1469</v>
      </c>
      <c r="I152" s="214" t="str">
        <f t="shared" si="0"/>
        <v>50434101d</v>
      </c>
      <c r="J152" s="196" t="str">
        <f t="shared" si="1"/>
        <v>50434101026 03</v>
      </c>
      <c r="K152" s="215"/>
      <c r="L152" s="196" t="str">
        <f t="shared" si="2"/>
        <v>50434101026 03B</v>
      </c>
      <c r="M152" s="215" t="str">
        <f t="shared" si="3"/>
        <v>Slovenská kanoistikadBVargha Boris</v>
      </c>
      <c r="N152" s="216" t="str">
        <f t="shared" si="7"/>
        <v>50434101dB</v>
      </c>
    </row>
    <row r="153" spans="1:14" ht="11.25" customHeight="1" x14ac:dyDescent="0.2">
      <c r="A153" s="217" t="s">
        <v>971</v>
      </c>
      <c r="B153" s="210" t="str">
        <f>VLOOKUP(A153,Adr!A:B,2,FALSE)</f>
        <v>Slovenská kanoistika</v>
      </c>
      <c r="C153" s="211" t="s">
        <v>1632</v>
      </c>
      <c r="D153" s="212">
        <v>56300</v>
      </c>
      <c r="E153" s="218">
        <v>0</v>
      </c>
      <c r="F153" s="214" t="s">
        <v>384</v>
      </c>
      <c r="G153" s="219" t="s">
        <v>360</v>
      </c>
      <c r="H153" s="196" t="s">
        <v>1469</v>
      </c>
      <c r="I153" s="214" t="str">
        <f t="shared" si="0"/>
        <v>50434101d</v>
      </c>
      <c r="J153" s="196" t="str">
        <f t="shared" si="1"/>
        <v>50434101026 03</v>
      </c>
      <c r="K153" s="215"/>
      <c r="L153" s="196" t="str">
        <f t="shared" si="2"/>
        <v>50434101026 03B</v>
      </c>
      <c r="M153" s="215" t="str">
        <f t="shared" si="3"/>
        <v>Slovenská kanoistikadBVlček Erik</v>
      </c>
      <c r="N153" s="216" t="str">
        <f t="shared" si="7"/>
        <v>50434101dB</v>
      </c>
    </row>
    <row r="154" spans="1:14" ht="11.25" customHeight="1" x14ac:dyDescent="0.2">
      <c r="A154" s="217" t="s">
        <v>971</v>
      </c>
      <c r="B154" s="210" t="str">
        <f>VLOOKUP(A154,Adr!A:B,2,FALSE)</f>
        <v>Slovenská kanoistika</v>
      </c>
      <c r="C154" s="211" t="s">
        <v>1633</v>
      </c>
      <c r="D154" s="212">
        <v>3700</v>
      </c>
      <c r="E154" s="218">
        <v>0</v>
      </c>
      <c r="F154" s="214" t="s">
        <v>384</v>
      </c>
      <c r="G154" s="219" t="s">
        <v>360</v>
      </c>
      <c r="H154" s="196" t="s">
        <v>1485</v>
      </c>
      <c r="I154" s="214" t="str">
        <f t="shared" si="0"/>
        <v>50434101d</v>
      </c>
      <c r="J154" s="196" t="str">
        <f t="shared" si="1"/>
        <v>50434101026 03</v>
      </c>
      <c r="K154" s="215"/>
      <c r="L154" s="196" t="str">
        <f t="shared" si="2"/>
        <v>50434101026 03K</v>
      </c>
      <c r="M154" s="215" t="str">
        <f t="shared" si="3"/>
        <v>Slovenská kanoistikadKVlček Erik - kapitálové výdavky</v>
      </c>
      <c r="N154" s="216" t="str">
        <f t="shared" si="7"/>
        <v>50434101dK</v>
      </c>
    </row>
    <row r="155" spans="1:14" ht="11.25" customHeight="1" x14ac:dyDescent="0.2">
      <c r="A155" s="194" t="s">
        <v>971</v>
      </c>
      <c r="B155" s="210" t="str">
        <f>VLOOKUP(A155,Adr!A:B,2,FALSE)</f>
        <v>Slovenská kanoistika</v>
      </c>
      <c r="C155" s="211" t="s">
        <v>1634</v>
      </c>
      <c r="D155" s="212">
        <v>44100</v>
      </c>
      <c r="E155" s="213">
        <v>0</v>
      </c>
      <c r="F155" s="217" t="s">
        <v>384</v>
      </c>
      <c r="G155" s="196" t="s">
        <v>360</v>
      </c>
      <c r="H155" s="196" t="s">
        <v>1469</v>
      </c>
      <c r="I155" s="214" t="str">
        <f t="shared" si="0"/>
        <v>50434101d</v>
      </c>
      <c r="J155" s="196" t="str">
        <f t="shared" si="1"/>
        <v>50434101026 03</v>
      </c>
      <c r="K155" s="215"/>
      <c r="L155" s="196" t="str">
        <f t="shared" si="2"/>
        <v>50434101026 03B</v>
      </c>
      <c r="M155" s="215" t="str">
        <f t="shared" si="3"/>
        <v>Slovenská kanoistikadBZalka Csaba</v>
      </c>
      <c r="N155" s="216" t="str">
        <f t="shared" si="7"/>
        <v>50434101dB</v>
      </c>
    </row>
    <row r="156" spans="1:14" ht="11.25" customHeight="1" x14ac:dyDescent="0.2">
      <c r="A156" s="214" t="s">
        <v>971</v>
      </c>
      <c r="B156" s="210" t="str">
        <f>VLOOKUP(A156,Adr!A:B,2,FALSE)</f>
        <v>Slovenská kanoistika</v>
      </c>
      <c r="C156" s="211" t="s">
        <v>1635</v>
      </c>
      <c r="D156" s="212">
        <v>9300</v>
      </c>
      <c r="E156" s="213">
        <v>0</v>
      </c>
      <c r="F156" s="214" t="s">
        <v>384</v>
      </c>
      <c r="G156" s="196" t="s">
        <v>360</v>
      </c>
      <c r="H156" s="196" t="s">
        <v>1469</v>
      </c>
      <c r="I156" s="214" t="str">
        <f t="shared" si="0"/>
        <v>50434101d</v>
      </c>
      <c r="J156" s="196" t="str">
        <f t="shared" si="1"/>
        <v>50434101026 03</v>
      </c>
      <c r="K156" s="215"/>
      <c r="L156" s="196" t="str">
        <f t="shared" si="2"/>
        <v>50434101026 03B</v>
      </c>
      <c r="M156" s="215" t="str">
        <f t="shared" si="3"/>
        <v>Slovenská kanoistikadBZrutta Michal</v>
      </c>
      <c r="N156" s="216" t="str">
        <f t="shared" si="7"/>
        <v>50434101dB</v>
      </c>
    </row>
    <row r="157" spans="1:14" ht="22.5" customHeight="1" x14ac:dyDescent="0.2">
      <c r="A157" s="214" t="s">
        <v>971</v>
      </c>
      <c r="B157" s="210" t="str">
        <f>VLOOKUP(A157,Adr!A:B,2,FALSE)</f>
        <v>Slovenská kanoistika</v>
      </c>
      <c r="C157" s="211" t="s">
        <v>1636</v>
      </c>
      <c r="D157" s="212">
        <v>75000</v>
      </c>
      <c r="E157" s="213">
        <v>0</v>
      </c>
      <c r="F157" s="214" t="s">
        <v>386</v>
      </c>
      <c r="G157" s="196" t="s">
        <v>360</v>
      </c>
      <c r="H157" s="196" t="s">
        <v>1469</v>
      </c>
      <c r="I157" s="214" t="str">
        <f t="shared" si="0"/>
        <v>50434101e</v>
      </c>
      <c r="J157" s="196" t="str">
        <f t="shared" si="1"/>
        <v>50434101026 03</v>
      </c>
      <c r="K157" s="215"/>
      <c r="L157" s="196" t="str">
        <f t="shared" si="2"/>
        <v>50434101026 03B</v>
      </c>
      <c r="M157" s="215" t="str">
        <f t="shared" si="3"/>
        <v>Slovenská kanoistikaeBMajstrovstvá Európy vo vodnom slalome a kajak crosse U23 a juniorov</v>
      </c>
      <c r="N157" s="216" t="str">
        <f t="shared" si="7"/>
        <v>50434101eB</v>
      </c>
    </row>
    <row r="158" spans="1:14" ht="11.25" customHeight="1" x14ac:dyDescent="0.2">
      <c r="A158" s="194" t="s">
        <v>971</v>
      </c>
      <c r="B158" s="210" t="str">
        <f>VLOOKUP(A158,Adr!A:B,2,FALSE)</f>
        <v>Slovenská kanoistika</v>
      </c>
      <c r="C158" s="199" t="s">
        <v>1637</v>
      </c>
      <c r="D158" s="219">
        <v>925</v>
      </c>
      <c r="E158" s="213">
        <v>0</v>
      </c>
      <c r="F158" s="214" t="s">
        <v>388</v>
      </c>
      <c r="G158" s="196" t="s">
        <v>360</v>
      </c>
      <c r="H158" s="196" t="s">
        <v>1469</v>
      </c>
      <c r="I158" s="214" t="str">
        <f t="shared" si="0"/>
        <v>50434101f</v>
      </c>
      <c r="J158" s="196" t="str">
        <f t="shared" si="1"/>
        <v>50434101026 03</v>
      </c>
      <c r="K158" s="215"/>
      <c r="L158" s="196" t="str">
        <f t="shared" si="2"/>
        <v>50434101026 03B</v>
      </c>
      <c r="M158" s="215" t="str">
        <f t="shared" si="3"/>
        <v>Slovenská kanoistikafBodmena trénerovi Eugen Honti</v>
      </c>
      <c r="N158" s="216" t="str">
        <f t="shared" si="7"/>
        <v>50434101fB</v>
      </c>
    </row>
    <row r="159" spans="1:14" ht="11.25" customHeight="1" x14ac:dyDescent="0.2">
      <c r="A159" s="214" t="s">
        <v>971</v>
      </c>
      <c r="B159" s="210" t="str">
        <f>VLOOKUP(A159,Adr!A:B,2,FALSE)</f>
        <v>Slovenská kanoistika</v>
      </c>
      <c r="C159" s="211" t="s">
        <v>1638</v>
      </c>
      <c r="D159" s="212">
        <v>462</v>
      </c>
      <c r="E159" s="213">
        <v>0</v>
      </c>
      <c r="F159" s="214" t="s">
        <v>388</v>
      </c>
      <c r="G159" s="196" t="s">
        <v>360</v>
      </c>
      <c r="H159" s="196" t="s">
        <v>1469</v>
      </c>
      <c r="I159" s="214" t="str">
        <f t="shared" si="0"/>
        <v>50434101f</v>
      </c>
      <c r="J159" s="196" t="str">
        <f t="shared" si="1"/>
        <v>50434101026 03</v>
      </c>
      <c r="K159" s="215"/>
      <c r="L159" s="196" t="str">
        <f t="shared" si="2"/>
        <v>50434101026 03B</v>
      </c>
      <c r="M159" s="215" t="str">
        <f t="shared" si="3"/>
        <v>Slovenská kanoistikafBodmena trénerovi Ján Šajbidor</v>
      </c>
      <c r="N159" s="216" t="str">
        <f t="shared" si="7"/>
        <v>50434101fB</v>
      </c>
    </row>
    <row r="160" spans="1:14" ht="11.25" customHeight="1" x14ac:dyDescent="0.2">
      <c r="A160" s="214" t="s">
        <v>971</v>
      </c>
      <c r="B160" s="210" t="str">
        <f>VLOOKUP(A160,Adr!A:B,2,FALSE)</f>
        <v>Slovenská kanoistika</v>
      </c>
      <c r="C160" s="211" t="s">
        <v>1639</v>
      </c>
      <c r="D160" s="212">
        <v>308</v>
      </c>
      <c r="E160" s="213">
        <v>0</v>
      </c>
      <c r="F160" s="214" t="s">
        <v>388</v>
      </c>
      <c r="G160" s="196" t="s">
        <v>360</v>
      </c>
      <c r="H160" s="196" t="s">
        <v>1469</v>
      </c>
      <c r="I160" s="214" t="str">
        <f t="shared" si="0"/>
        <v>50434101f</v>
      </c>
      <c r="J160" s="196" t="str">
        <f t="shared" si="1"/>
        <v>50434101026 03</v>
      </c>
      <c r="K160" s="215"/>
      <c r="L160" s="196" t="str">
        <f t="shared" si="2"/>
        <v>50434101026 03B</v>
      </c>
      <c r="M160" s="215" t="str">
        <f t="shared" si="3"/>
        <v>Slovenská kanoistikafBodmena trénerovi Jozef Martikán</v>
      </c>
      <c r="N160" s="216" t="str">
        <f t="shared" si="7"/>
        <v>50434101fB</v>
      </c>
    </row>
    <row r="161" spans="1:14" ht="11.25" customHeight="1" x14ac:dyDescent="0.2">
      <c r="A161" s="214" t="s">
        <v>971</v>
      </c>
      <c r="B161" s="210" t="str">
        <f>VLOOKUP(A161,Adr!A:B,2,FALSE)</f>
        <v>Slovenská kanoistika</v>
      </c>
      <c r="C161" s="211" t="s">
        <v>1640</v>
      </c>
      <c r="D161" s="212">
        <v>925</v>
      </c>
      <c r="E161" s="213">
        <v>0</v>
      </c>
      <c r="F161" s="214" t="s">
        <v>388</v>
      </c>
      <c r="G161" s="196" t="s">
        <v>360</v>
      </c>
      <c r="H161" s="196" t="s">
        <v>1469</v>
      </c>
      <c r="I161" s="214" t="str">
        <f t="shared" si="0"/>
        <v>50434101f</v>
      </c>
      <c r="J161" s="196" t="str">
        <f t="shared" si="1"/>
        <v>50434101026 03</v>
      </c>
      <c r="K161" s="215"/>
      <c r="L161" s="196" t="str">
        <f t="shared" si="2"/>
        <v>50434101026 03B</v>
      </c>
      <c r="M161" s="215" t="str">
        <f t="shared" si="3"/>
        <v>Slovenská kanoistikafBodmena trénerovi Juraj Ontko</v>
      </c>
      <c r="N161" s="216" t="str">
        <f t="shared" si="7"/>
        <v>50434101fB</v>
      </c>
    </row>
    <row r="162" spans="1:14" ht="11.25" customHeight="1" x14ac:dyDescent="0.2">
      <c r="A162" s="194" t="s">
        <v>971</v>
      </c>
      <c r="B162" s="210" t="str">
        <f>VLOOKUP(A162,Adr!A:B,2,FALSE)</f>
        <v>Slovenská kanoistika</v>
      </c>
      <c r="C162" s="199" t="s">
        <v>1641</v>
      </c>
      <c r="D162" s="219">
        <v>462</v>
      </c>
      <c r="E162" s="213">
        <v>0</v>
      </c>
      <c r="F162" s="214" t="s">
        <v>388</v>
      </c>
      <c r="G162" s="196" t="s">
        <v>360</v>
      </c>
      <c r="H162" s="196" t="s">
        <v>1469</v>
      </c>
      <c r="I162" s="214" t="str">
        <f t="shared" si="0"/>
        <v>50434101f</v>
      </c>
      <c r="J162" s="196" t="str">
        <f t="shared" si="1"/>
        <v>50434101026 03</v>
      </c>
      <c r="K162" s="215"/>
      <c r="L162" s="196" t="str">
        <f t="shared" si="2"/>
        <v>50434101026 03B</v>
      </c>
      <c r="M162" s="215" t="str">
        <f t="shared" si="3"/>
        <v>Slovenská kanoistikafBodmena trénerovi Juraj Tarr</v>
      </c>
      <c r="N162" s="216" t="str">
        <f t="shared" si="7"/>
        <v>50434101fB</v>
      </c>
    </row>
    <row r="163" spans="1:14" ht="11.25" customHeight="1" x14ac:dyDescent="0.2">
      <c r="A163" s="194" t="s">
        <v>971</v>
      </c>
      <c r="B163" s="210" t="str">
        <f>VLOOKUP(A163,Adr!A:B,2,FALSE)</f>
        <v>Slovenská kanoistika</v>
      </c>
      <c r="C163" s="199" t="s">
        <v>1642</v>
      </c>
      <c r="D163" s="219">
        <v>206</v>
      </c>
      <c r="E163" s="213">
        <v>0</v>
      </c>
      <c r="F163" s="214" t="s">
        <v>388</v>
      </c>
      <c r="G163" s="196" t="s">
        <v>360</v>
      </c>
      <c r="H163" s="196" t="s">
        <v>1469</v>
      </c>
      <c r="I163" s="214" t="str">
        <f t="shared" si="0"/>
        <v>50434101f</v>
      </c>
      <c r="J163" s="196" t="str">
        <f t="shared" si="1"/>
        <v>50434101026 03</v>
      </c>
      <c r="K163" s="215"/>
      <c r="L163" s="196" t="str">
        <f t="shared" si="2"/>
        <v>50434101026 03B</v>
      </c>
      <c r="M163" s="215" t="str">
        <f t="shared" si="3"/>
        <v>Slovenská kanoistikafBodmena trénerovi Martin Stanovský</v>
      </c>
      <c r="N163" s="216" t="str">
        <f t="shared" si="7"/>
        <v>50434101fB</v>
      </c>
    </row>
    <row r="164" spans="1:14" ht="11.25" customHeight="1" x14ac:dyDescent="0.2">
      <c r="A164" s="194" t="s">
        <v>971</v>
      </c>
      <c r="B164" s="210" t="str">
        <f>VLOOKUP(A164,Adr!A:B,2,FALSE)</f>
        <v>Slovenská kanoistika</v>
      </c>
      <c r="C164" s="199" t="s">
        <v>1643</v>
      </c>
      <c r="D164" s="219">
        <v>617</v>
      </c>
      <c r="E164" s="213">
        <v>0</v>
      </c>
      <c r="F164" s="214" t="s">
        <v>388</v>
      </c>
      <c r="G164" s="196" t="s">
        <v>360</v>
      </c>
      <c r="H164" s="196" t="s">
        <v>1469</v>
      </c>
      <c r="I164" s="214" t="str">
        <f t="shared" si="0"/>
        <v>50434101f</v>
      </c>
      <c r="J164" s="196" t="str">
        <f t="shared" si="1"/>
        <v>50434101026 03</v>
      </c>
      <c r="K164" s="215"/>
      <c r="L164" s="196" t="str">
        <f t="shared" si="2"/>
        <v>50434101026 03B</v>
      </c>
      <c r="M164" s="215" t="str">
        <f t="shared" si="3"/>
        <v>Slovenská kanoistikafBodmena trénerovi Patrik Gajarský</v>
      </c>
      <c r="N164" s="216" t="str">
        <f t="shared" si="7"/>
        <v>50434101fB</v>
      </c>
    </row>
    <row r="165" spans="1:14" ht="11.25" customHeight="1" x14ac:dyDescent="0.2">
      <c r="A165" s="194" t="s">
        <v>971</v>
      </c>
      <c r="B165" s="210" t="str">
        <f>VLOOKUP(A165,Adr!A:B,2,FALSE)</f>
        <v>Slovenská kanoistika</v>
      </c>
      <c r="C165" s="199" t="s">
        <v>1644</v>
      </c>
      <c r="D165" s="219">
        <v>206</v>
      </c>
      <c r="E165" s="213">
        <v>0</v>
      </c>
      <c r="F165" s="214" t="s">
        <v>388</v>
      </c>
      <c r="G165" s="196" t="s">
        <v>360</v>
      </c>
      <c r="H165" s="196" t="s">
        <v>1469</v>
      </c>
      <c r="I165" s="214" t="str">
        <f t="shared" si="0"/>
        <v>50434101f</v>
      </c>
      <c r="J165" s="196" t="str">
        <f t="shared" si="1"/>
        <v>50434101026 03</v>
      </c>
      <c r="K165" s="215"/>
      <c r="L165" s="196" t="str">
        <f t="shared" si="2"/>
        <v>50434101026 03B</v>
      </c>
      <c r="M165" s="215" t="str">
        <f t="shared" si="3"/>
        <v>Slovenská kanoistikafBodmena trénerovi Pavol Ostrovský</v>
      </c>
      <c r="N165" s="216" t="str">
        <f t="shared" si="7"/>
        <v>50434101fB</v>
      </c>
    </row>
    <row r="166" spans="1:14" ht="11.25" customHeight="1" x14ac:dyDescent="0.2">
      <c r="A166" s="194" t="s">
        <v>971</v>
      </c>
      <c r="B166" s="210" t="str">
        <f>VLOOKUP(A166,Adr!A:B,2,FALSE)</f>
        <v>Slovenská kanoistika</v>
      </c>
      <c r="C166" s="199" t="s">
        <v>1645</v>
      </c>
      <c r="D166" s="219">
        <v>411</v>
      </c>
      <c r="E166" s="213">
        <v>0</v>
      </c>
      <c r="F166" s="214" t="s">
        <v>388</v>
      </c>
      <c r="G166" s="196" t="s">
        <v>360</v>
      </c>
      <c r="H166" s="196" t="s">
        <v>1469</v>
      </c>
      <c r="I166" s="214" t="str">
        <f t="shared" si="0"/>
        <v>50434101f</v>
      </c>
      <c r="J166" s="196" t="str">
        <f t="shared" si="1"/>
        <v>50434101026 03</v>
      </c>
      <c r="K166" s="215"/>
      <c r="L166" s="196" t="str">
        <f t="shared" si="2"/>
        <v>50434101026 03B</v>
      </c>
      <c r="M166" s="215" t="str">
        <f t="shared" si="3"/>
        <v>Slovenská kanoistikafBodmena trénerovi Peter Mráz</v>
      </c>
      <c r="N166" s="216" t="str">
        <f t="shared" si="7"/>
        <v>50434101fB</v>
      </c>
    </row>
    <row r="167" spans="1:14" ht="11.25" customHeight="1" x14ac:dyDescent="0.2">
      <c r="A167" s="214" t="s">
        <v>971</v>
      </c>
      <c r="B167" s="210" t="str">
        <f>VLOOKUP(A167,Adr!A:B,2,FALSE)</f>
        <v>Slovenská kanoistika</v>
      </c>
      <c r="C167" s="211" t="s">
        <v>1646</v>
      </c>
      <c r="D167" s="212">
        <v>1233</v>
      </c>
      <c r="E167" s="213">
        <v>0</v>
      </c>
      <c r="F167" s="214" t="s">
        <v>388</v>
      </c>
      <c r="G167" s="196" t="s">
        <v>360</v>
      </c>
      <c r="H167" s="196" t="s">
        <v>1469</v>
      </c>
      <c r="I167" s="214" t="str">
        <f t="shared" si="0"/>
        <v>50434101f</v>
      </c>
      <c r="J167" s="196" t="str">
        <f t="shared" si="1"/>
        <v>50434101026 03</v>
      </c>
      <c r="K167" s="215"/>
      <c r="L167" s="196" t="str">
        <f t="shared" si="2"/>
        <v>50434101026 03B</v>
      </c>
      <c r="M167" s="215" t="str">
        <f t="shared" si="3"/>
        <v>Slovenská kanoistikafBodmena trénerovi Peter Murcko</v>
      </c>
      <c r="N167" s="216" t="str">
        <f t="shared" si="7"/>
        <v>50434101fB</v>
      </c>
    </row>
    <row r="168" spans="1:14" ht="11.25" customHeight="1" x14ac:dyDescent="0.2">
      <c r="A168" s="194" t="s">
        <v>971</v>
      </c>
      <c r="B168" s="210" t="str">
        <f>VLOOKUP(A168,Adr!A:B,2,FALSE)</f>
        <v>Slovenská kanoistika</v>
      </c>
      <c r="C168" s="199" t="s">
        <v>1647</v>
      </c>
      <c r="D168" s="219">
        <v>308</v>
      </c>
      <c r="E168" s="213">
        <v>0</v>
      </c>
      <c r="F168" s="214" t="s">
        <v>388</v>
      </c>
      <c r="G168" s="196" t="s">
        <v>360</v>
      </c>
      <c r="H168" s="196" t="s">
        <v>1469</v>
      </c>
      <c r="I168" s="214" t="str">
        <f t="shared" si="0"/>
        <v>50434101f</v>
      </c>
      <c r="J168" s="196" t="str">
        <f t="shared" si="1"/>
        <v>50434101026 03</v>
      </c>
      <c r="K168" s="215"/>
      <c r="L168" s="196" t="str">
        <f t="shared" si="2"/>
        <v>50434101026 03B</v>
      </c>
      <c r="M168" s="215" t="str">
        <f t="shared" si="3"/>
        <v>Slovenská kanoistikafBodmena trénerovi Radoslav Štaffen</v>
      </c>
      <c r="N168" s="216" t="str">
        <f t="shared" si="7"/>
        <v>50434101fB</v>
      </c>
    </row>
    <row r="169" spans="1:14" ht="11.25" customHeight="1" x14ac:dyDescent="0.2">
      <c r="A169" s="194" t="s">
        <v>971</v>
      </c>
      <c r="B169" s="210" t="str">
        <f>VLOOKUP(A169,Adr!A:B,2,FALSE)</f>
        <v>Slovenská kanoistika</v>
      </c>
      <c r="C169" s="199" t="s">
        <v>1648</v>
      </c>
      <c r="D169" s="219">
        <v>411</v>
      </c>
      <c r="E169" s="213">
        <v>0</v>
      </c>
      <c r="F169" s="214" t="s">
        <v>388</v>
      </c>
      <c r="G169" s="196" t="s">
        <v>360</v>
      </c>
      <c r="H169" s="196" t="s">
        <v>1469</v>
      </c>
      <c r="I169" s="214" t="str">
        <f t="shared" si="0"/>
        <v>50434101f</v>
      </c>
      <c r="J169" s="196" t="str">
        <f t="shared" si="1"/>
        <v>50434101026 03</v>
      </c>
      <c r="K169" s="215"/>
      <c r="L169" s="196" t="str">
        <f t="shared" si="2"/>
        <v>50434101026 03B</v>
      </c>
      <c r="M169" s="215" t="str">
        <f t="shared" si="3"/>
        <v>Slovenská kanoistikafBodmena trénerovi Vladimír Chrapčiak</v>
      </c>
      <c r="N169" s="216" t="str">
        <f t="shared" si="7"/>
        <v>50434101fB</v>
      </c>
    </row>
    <row r="170" spans="1:14" ht="22.5" customHeight="1" x14ac:dyDescent="0.2">
      <c r="A170" s="194" t="s">
        <v>971</v>
      </c>
      <c r="B170" s="210" t="str">
        <f>VLOOKUP(A170,Adr!A:B,2,FALSE)</f>
        <v>Slovenská kanoistika</v>
      </c>
      <c r="C170" s="211" t="s">
        <v>1649</v>
      </c>
      <c r="D170" s="212">
        <v>1341321</v>
      </c>
      <c r="E170" s="213">
        <v>0</v>
      </c>
      <c r="F170" s="214" t="s">
        <v>388</v>
      </c>
      <c r="G170" s="196" t="s">
        <v>360</v>
      </c>
      <c r="H170" s="196" t="s">
        <v>1469</v>
      </c>
      <c r="I170" s="214" t="str">
        <f t="shared" si="0"/>
        <v>50434101f</v>
      </c>
      <c r="J170" s="196" t="str">
        <f t="shared" si="1"/>
        <v>50434101026 03</v>
      </c>
      <c r="K170" s="215"/>
      <c r="L170" s="196" t="str">
        <f t="shared" si="2"/>
        <v>50434101026 03B</v>
      </c>
      <c r="M170" s="215" t="str">
        <f t="shared" si="3"/>
        <v>Slovenská kanoistikafBPlnenie úloh verejného záujmu v športe - podpora a rozvoj športu mládeže v kanoistike</v>
      </c>
      <c r="N170" s="216" t="str">
        <f t="shared" si="7"/>
        <v>50434101fB</v>
      </c>
    </row>
    <row r="171" spans="1:14" ht="11.25" customHeight="1" x14ac:dyDescent="0.2">
      <c r="A171" s="194" t="s">
        <v>977</v>
      </c>
      <c r="B171" s="210" t="str">
        <f>VLOOKUP(A171,Adr!A:B,2,FALSE)</f>
        <v>Slovenská Lakrosová Federácia</v>
      </c>
      <c r="C171" s="199" t="s">
        <v>1650</v>
      </c>
      <c r="D171" s="219">
        <v>32301</v>
      </c>
      <c r="E171" s="213">
        <v>0</v>
      </c>
      <c r="F171" s="214" t="s">
        <v>378</v>
      </c>
      <c r="G171" s="196" t="s">
        <v>358</v>
      </c>
      <c r="H171" s="196" t="s">
        <v>1469</v>
      </c>
      <c r="I171" s="214" t="str">
        <f t="shared" si="0"/>
        <v>30853427a</v>
      </c>
      <c r="J171" s="196" t="str">
        <f t="shared" si="1"/>
        <v>30853427026 02</v>
      </c>
      <c r="K171" s="215" t="s">
        <v>1651</v>
      </c>
      <c r="L171" s="196" t="str">
        <f t="shared" si="2"/>
        <v>30853427026 02B</v>
      </c>
      <c r="M171" s="215" t="str">
        <f t="shared" si="3"/>
        <v>Slovenská Lakrosová FederáciaaBlakros - bežné transfery</v>
      </c>
      <c r="N171" s="216" t="str">
        <f t="shared" si="7"/>
        <v>30853427aB</v>
      </c>
    </row>
    <row r="172" spans="1:14" ht="22.5" customHeight="1" x14ac:dyDescent="0.2">
      <c r="A172" s="214" t="s">
        <v>984</v>
      </c>
      <c r="B172" s="210" t="str">
        <f>VLOOKUP(A172,Adr!A:B,2,FALSE)</f>
        <v>Slovenská lukostrelecká asociácia 3D</v>
      </c>
      <c r="C172" s="211" t="s">
        <v>391</v>
      </c>
      <c r="D172" s="212">
        <v>28000</v>
      </c>
      <c r="E172" s="213">
        <v>0</v>
      </c>
      <c r="F172" s="214" t="s">
        <v>390</v>
      </c>
      <c r="G172" s="219" t="s">
        <v>360</v>
      </c>
      <c r="H172" s="196" t="s">
        <v>1469</v>
      </c>
      <c r="I172" s="214" t="str">
        <f t="shared" si="0"/>
        <v>36075809g</v>
      </c>
      <c r="J172" s="196" t="str">
        <f t="shared" si="1"/>
        <v>36075809026 03</v>
      </c>
      <c r="K172" s="215"/>
      <c r="L172" s="196" t="str">
        <f t="shared" si="2"/>
        <v>36075809026 03B</v>
      </c>
      <c r="M172" s="215" t="str">
        <f t="shared" si="3"/>
        <v>Slovenská lukostrelecká asociácia 3DgBrozvoj športov, ktoré nie sú uznanými podľa zákona č. 440/2015 Z. z.</v>
      </c>
      <c r="N172" s="216" t="str">
        <f t="shared" si="7"/>
        <v>36075809gB</v>
      </c>
    </row>
    <row r="173" spans="1:14" ht="11.25" customHeight="1" x14ac:dyDescent="0.2">
      <c r="A173" s="214" t="s">
        <v>992</v>
      </c>
      <c r="B173" s="210" t="str">
        <f>VLOOKUP(A173,Adr!A:B,2,FALSE)</f>
        <v>Slovenská motocyklová federácia</v>
      </c>
      <c r="C173" s="199" t="s">
        <v>1652</v>
      </c>
      <c r="D173" s="219">
        <v>161157</v>
      </c>
      <c r="E173" s="213">
        <v>0</v>
      </c>
      <c r="F173" s="217" t="s">
        <v>378</v>
      </c>
      <c r="G173" s="196" t="s">
        <v>358</v>
      </c>
      <c r="H173" s="196" t="s">
        <v>1469</v>
      </c>
      <c r="I173" s="214" t="str">
        <f t="shared" si="0"/>
        <v>30813883a</v>
      </c>
      <c r="J173" s="196" t="str">
        <f t="shared" si="1"/>
        <v>30813883026 02</v>
      </c>
      <c r="K173" s="215" t="s">
        <v>1653</v>
      </c>
      <c r="L173" s="196" t="str">
        <f t="shared" si="2"/>
        <v>30813883026 02B</v>
      </c>
      <c r="M173" s="215" t="str">
        <f t="shared" si="3"/>
        <v>Slovenská motocyklová federáciaaBmotocyklový šport - bežné transfery</v>
      </c>
      <c r="N173" s="216" t="str">
        <f t="shared" si="7"/>
        <v>30813883aB</v>
      </c>
    </row>
    <row r="174" spans="1:14" ht="11.25" customHeight="1" x14ac:dyDescent="0.2">
      <c r="A174" s="217" t="s">
        <v>992</v>
      </c>
      <c r="B174" s="210" t="str">
        <f>VLOOKUP(A174,Adr!A:B,2,FALSE)</f>
        <v>Slovenská motocyklová federácia</v>
      </c>
      <c r="C174" s="211" t="s">
        <v>1654</v>
      </c>
      <c r="D174" s="212">
        <v>5000</v>
      </c>
      <c r="E174" s="218">
        <v>0</v>
      </c>
      <c r="F174" s="214" t="s">
        <v>384</v>
      </c>
      <c r="G174" s="196" t="s">
        <v>360</v>
      </c>
      <c r="H174" s="196" t="s">
        <v>1469</v>
      </c>
      <c r="I174" s="214" t="str">
        <f t="shared" si="0"/>
        <v>30813883d</v>
      </c>
      <c r="J174" s="196" t="str">
        <f t="shared" si="1"/>
        <v>30813883026 03</v>
      </c>
      <c r="K174" s="215"/>
      <c r="L174" s="196" t="str">
        <f t="shared" si="2"/>
        <v>30813883026 03B</v>
      </c>
      <c r="M174" s="215" t="str">
        <f t="shared" si="3"/>
        <v>Slovenská motocyklová federáciadBKohút Tomáš</v>
      </c>
      <c r="N174" s="216" t="str">
        <f t="shared" si="7"/>
        <v>30813883dB</v>
      </c>
    </row>
    <row r="175" spans="1:14" ht="11.25" customHeight="1" x14ac:dyDescent="0.2">
      <c r="A175" s="194" t="s">
        <v>992</v>
      </c>
      <c r="B175" s="210" t="str">
        <f>VLOOKUP(A175,Adr!A:B,2,FALSE)</f>
        <v>Slovenská motocyklová federácia</v>
      </c>
      <c r="C175" s="211" t="s">
        <v>1655</v>
      </c>
      <c r="D175" s="212">
        <v>20000</v>
      </c>
      <c r="E175" s="213">
        <v>0</v>
      </c>
      <c r="F175" s="214" t="s">
        <v>384</v>
      </c>
      <c r="G175" s="196" t="s">
        <v>360</v>
      </c>
      <c r="H175" s="196" t="s">
        <v>1469</v>
      </c>
      <c r="I175" s="214" t="str">
        <f t="shared" si="0"/>
        <v>30813883d</v>
      </c>
      <c r="J175" s="196" t="str">
        <f t="shared" si="1"/>
        <v>30813883026 03</v>
      </c>
      <c r="K175" s="215"/>
      <c r="L175" s="196" t="str">
        <f t="shared" si="2"/>
        <v>30813883026 03B</v>
      </c>
      <c r="M175" s="215" t="str">
        <f t="shared" si="3"/>
        <v>Slovenská motocyklová federáciadBSvitko Štefan</v>
      </c>
      <c r="N175" s="216" t="str">
        <f t="shared" si="7"/>
        <v>30813883dB</v>
      </c>
    </row>
    <row r="176" spans="1:14" ht="11.25" customHeight="1" x14ac:dyDescent="0.2">
      <c r="A176" s="194" t="s">
        <v>992</v>
      </c>
      <c r="B176" s="210" t="str">
        <f>VLOOKUP(A176,Adr!A:B,2,FALSE)</f>
        <v>Slovenská motocyklová federácia</v>
      </c>
      <c r="C176" s="211" t="s">
        <v>1656</v>
      </c>
      <c r="D176" s="212">
        <v>20000</v>
      </c>
      <c r="E176" s="213">
        <v>0</v>
      </c>
      <c r="F176" s="214" t="s">
        <v>384</v>
      </c>
      <c r="G176" s="196" t="s">
        <v>360</v>
      </c>
      <c r="H176" s="196" t="s">
        <v>1469</v>
      </c>
      <c r="I176" s="214" t="str">
        <f t="shared" si="0"/>
        <v>30813883d</v>
      </c>
      <c r="J176" s="196" t="str">
        <f t="shared" si="1"/>
        <v>30813883026 03</v>
      </c>
      <c r="K176" s="215"/>
      <c r="L176" s="196" t="str">
        <f t="shared" si="2"/>
        <v>30813883026 03B</v>
      </c>
      <c r="M176" s="215" t="str">
        <f t="shared" si="3"/>
        <v>Slovenská motocyklová federáciadBVaculík Martin</v>
      </c>
      <c r="N176" s="216" t="str">
        <f t="shared" si="7"/>
        <v>30813883dB</v>
      </c>
    </row>
    <row r="177" spans="1:14" ht="11.25" customHeight="1" x14ac:dyDescent="0.2">
      <c r="A177" s="194" t="s">
        <v>1001</v>
      </c>
      <c r="B177" s="210" t="str">
        <f>VLOOKUP(A177,Adr!A:B,2,FALSE)</f>
        <v>Slovenská Muaythai asociácia</v>
      </c>
      <c r="C177" s="211" t="s">
        <v>1657</v>
      </c>
      <c r="D177" s="212">
        <v>38225</v>
      </c>
      <c r="E177" s="213">
        <v>0</v>
      </c>
      <c r="F177" s="214" t="s">
        <v>378</v>
      </c>
      <c r="G177" s="196" t="s">
        <v>358</v>
      </c>
      <c r="H177" s="196" t="s">
        <v>1469</v>
      </c>
      <c r="I177" s="214" t="str">
        <f t="shared" si="0"/>
        <v>34057587a</v>
      </c>
      <c r="J177" s="196" t="str">
        <f t="shared" si="1"/>
        <v>34057587026 02</v>
      </c>
      <c r="K177" s="215" t="s">
        <v>1658</v>
      </c>
      <c r="L177" s="196" t="str">
        <f t="shared" si="2"/>
        <v>34057587026 02B</v>
      </c>
      <c r="M177" s="215" t="str">
        <f t="shared" si="3"/>
        <v>Slovenská Muaythai asociáciaaBthajský box - bežné transfery</v>
      </c>
      <c r="N177" s="216" t="str">
        <f t="shared" si="7"/>
        <v>34057587aB</v>
      </c>
    </row>
    <row r="178" spans="1:14" ht="11.25" customHeight="1" x14ac:dyDescent="0.2">
      <c r="A178" s="214" t="s">
        <v>1001</v>
      </c>
      <c r="B178" s="210" t="str">
        <f>VLOOKUP(A178,Adr!A:B,2,FALSE)</f>
        <v>Slovenská Muaythai asociácia</v>
      </c>
      <c r="C178" s="211" t="s">
        <v>1659</v>
      </c>
      <c r="D178" s="212">
        <v>20000</v>
      </c>
      <c r="E178" s="213">
        <v>0</v>
      </c>
      <c r="F178" s="214" t="s">
        <v>384</v>
      </c>
      <c r="G178" s="196" t="s">
        <v>360</v>
      </c>
      <c r="H178" s="196" t="s">
        <v>1469</v>
      </c>
      <c r="I178" s="214" t="str">
        <f t="shared" si="0"/>
        <v>34057587d</v>
      </c>
      <c r="J178" s="196" t="str">
        <f t="shared" si="1"/>
        <v>34057587026 03</v>
      </c>
      <c r="K178" s="215"/>
      <c r="L178" s="196" t="str">
        <f t="shared" si="2"/>
        <v>34057587026 03B</v>
      </c>
      <c r="M178" s="215" t="str">
        <f t="shared" si="3"/>
        <v>Slovenská Muaythai asociáciadBChochlíková Monika</v>
      </c>
      <c r="N178" s="216" t="str">
        <f t="shared" si="7"/>
        <v>34057587dB</v>
      </c>
    </row>
    <row r="179" spans="1:14" ht="11.25" customHeight="1" x14ac:dyDescent="0.2">
      <c r="A179" s="217" t="s">
        <v>1007</v>
      </c>
      <c r="B179" s="210" t="str">
        <f>VLOOKUP(A179,Adr!A:B,2,FALSE)</f>
        <v>Slovenská nohejbalová asociácia</v>
      </c>
      <c r="C179" s="211" t="s">
        <v>1660</v>
      </c>
      <c r="D179" s="212">
        <v>525</v>
      </c>
      <c r="E179" s="213">
        <v>0</v>
      </c>
      <c r="F179" s="217" t="s">
        <v>388</v>
      </c>
      <c r="G179" s="220" t="s">
        <v>360</v>
      </c>
      <c r="H179" s="220" t="s">
        <v>1469</v>
      </c>
      <c r="I179" s="214" t="str">
        <f t="shared" si="0"/>
        <v>30806887f</v>
      </c>
      <c r="J179" s="196" t="str">
        <f t="shared" si="1"/>
        <v>30806887026 03</v>
      </c>
      <c r="K179" s="215"/>
      <c r="L179" s="196" t="str">
        <f t="shared" si="2"/>
        <v>30806887026 03B</v>
      </c>
      <c r="M179" s="215" t="str">
        <f t="shared" si="3"/>
        <v>Slovenská nohejbalová asociáciafBodmena trénerovi Patrik Perun</v>
      </c>
      <c r="N179" s="216" t="str">
        <f t="shared" si="7"/>
        <v>30806887fB</v>
      </c>
    </row>
    <row r="180" spans="1:14" ht="22.5" customHeight="1" x14ac:dyDescent="0.2">
      <c r="A180" s="194" t="s">
        <v>1007</v>
      </c>
      <c r="B180" s="210" t="str">
        <f>VLOOKUP(A180,Adr!A:B,2,FALSE)</f>
        <v>Slovenská nohejbalová asociácia</v>
      </c>
      <c r="C180" s="211" t="s">
        <v>391</v>
      </c>
      <c r="D180" s="212">
        <v>28400</v>
      </c>
      <c r="E180" s="213">
        <v>0</v>
      </c>
      <c r="F180" s="214" t="s">
        <v>390</v>
      </c>
      <c r="G180" s="219" t="s">
        <v>360</v>
      </c>
      <c r="H180" s="196" t="s">
        <v>1469</v>
      </c>
      <c r="I180" s="214" t="str">
        <f t="shared" si="0"/>
        <v>30806887g</v>
      </c>
      <c r="J180" s="196" t="str">
        <f t="shared" si="1"/>
        <v>30806887026 03</v>
      </c>
      <c r="K180" s="215"/>
      <c r="L180" s="196" t="str">
        <f t="shared" si="2"/>
        <v>30806887026 03B</v>
      </c>
      <c r="M180" s="215" t="str">
        <f t="shared" si="3"/>
        <v>Slovenská nohejbalová asociáciagBrozvoj športov, ktoré nie sú uznanými podľa zákona č. 440/2015 Z. z.</v>
      </c>
      <c r="N180" s="216" t="str">
        <f t="shared" si="7"/>
        <v>30806887gB</v>
      </c>
    </row>
    <row r="181" spans="1:14" ht="11.25" customHeight="1" x14ac:dyDescent="0.2">
      <c r="A181" s="194" t="s">
        <v>1012</v>
      </c>
      <c r="B181" s="210" t="str">
        <f>VLOOKUP(A181,Adr!A:B,2,FALSE)</f>
        <v>Slovenská plavecká federácia</v>
      </c>
      <c r="C181" s="199" t="s">
        <v>1661</v>
      </c>
      <c r="D181" s="219">
        <v>3609730</v>
      </c>
      <c r="E181" s="213">
        <v>0</v>
      </c>
      <c r="F181" s="214" t="s">
        <v>378</v>
      </c>
      <c r="G181" s="196" t="s">
        <v>358</v>
      </c>
      <c r="H181" s="196" t="s">
        <v>1469</v>
      </c>
      <c r="I181" s="214" t="str">
        <f t="shared" si="0"/>
        <v>36068764a</v>
      </c>
      <c r="J181" s="196" t="str">
        <f t="shared" si="1"/>
        <v>36068764026 02</v>
      </c>
      <c r="K181" s="215" t="s">
        <v>1662</v>
      </c>
      <c r="L181" s="196" t="str">
        <f t="shared" si="2"/>
        <v>36068764026 02B</v>
      </c>
      <c r="M181" s="215" t="str">
        <f t="shared" si="3"/>
        <v>Slovenská plavecká federáciaaBplavecké športy - bežné transfery</v>
      </c>
      <c r="N181" s="216" t="str">
        <f t="shared" si="7"/>
        <v>36068764aB</v>
      </c>
    </row>
    <row r="182" spans="1:14" ht="11.25" customHeight="1" x14ac:dyDescent="0.2">
      <c r="A182" s="194" t="s">
        <v>1012</v>
      </c>
      <c r="B182" s="210" t="str">
        <f>VLOOKUP(A182,Adr!A:B,2,FALSE)</f>
        <v>Slovenská plavecká federácia</v>
      </c>
      <c r="C182" s="211" t="s">
        <v>1663</v>
      </c>
      <c r="D182" s="212">
        <v>10000</v>
      </c>
      <c r="E182" s="213">
        <v>0</v>
      </c>
      <c r="F182" s="214" t="s">
        <v>384</v>
      </c>
      <c r="G182" s="196" t="s">
        <v>360</v>
      </c>
      <c r="H182" s="196" t="s">
        <v>1469</v>
      </c>
      <c r="I182" s="214" t="str">
        <f t="shared" si="0"/>
        <v>36068764d</v>
      </c>
      <c r="J182" s="196" t="str">
        <f t="shared" si="1"/>
        <v>36068764026 03</v>
      </c>
      <c r="K182" s="215"/>
      <c r="L182" s="196" t="str">
        <f t="shared" si="2"/>
        <v>36068764026 03B</v>
      </c>
      <c r="M182" s="215" t="str">
        <f t="shared" si="3"/>
        <v>Slovenská plavecká federáciadBDikács Bence</v>
      </c>
      <c r="N182" s="216" t="str">
        <f t="shared" si="7"/>
        <v>36068764dB</v>
      </c>
    </row>
    <row r="183" spans="1:14" ht="11.25" customHeight="1" x14ac:dyDescent="0.2">
      <c r="A183" s="217" t="s">
        <v>1012</v>
      </c>
      <c r="B183" s="210" t="str">
        <f>VLOOKUP(A183,Adr!A:B,2,FALSE)</f>
        <v>Slovenská plavecká federácia</v>
      </c>
      <c r="C183" s="211" t="s">
        <v>1664</v>
      </c>
      <c r="D183" s="212">
        <v>5000</v>
      </c>
      <c r="E183" s="218">
        <v>0</v>
      </c>
      <c r="F183" s="214" t="s">
        <v>384</v>
      </c>
      <c r="G183" s="196" t="s">
        <v>360</v>
      </c>
      <c r="H183" s="196" t="s">
        <v>1469</v>
      </c>
      <c r="I183" s="214" t="str">
        <f t="shared" si="0"/>
        <v>36068764d</v>
      </c>
      <c r="J183" s="196" t="str">
        <f t="shared" si="1"/>
        <v>36068764026 03</v>
      </c>
      <c r="K183" s="215"/>
      <c r="L183" s="196" t="str">
        <f t="shared" si="2"/>
        <v>36068764026 03B</v>
      </c>
      <c r="M183" s="215" t="str">
        <f t="shared" si="3"/>
        <v>Slovenská plavecká federáciadBDiky Chiara</v>
      </c>
      <c r="N183" s="216" t="str">
        <f t="shared" si="7"/>
        <v>36068764dB</v>
      </c>
    </row>
    <row r="184" spans="1:14" ht="11.25" customHeight="1" x14ac:dyDescent="0.2">
      <c r="A184" s="217" t="s">
        <v>1012</v>
      </c>
      <c r="B184" s="210" t="str">
        <f>VLOOKUP(A184,Adr!A:B,2,FALSE)</f>
        <v>Slovenská plavecká federácia</v>
      </c>
      <c r="C184" s="211" t="s">
        <v>1665</v>
      </c>
      <c r="D184" s="212">
        <v>12500</v>
      </c>
      <c r="E184" s="218">
        <v>0</v>
      </c>
      <c r="F184" s="214" t="s">
        <v>384</v>
      </c>
      <c r="G184" s="219" t="s">
        <v>360</v>
      </c>
      <c r="H184" s="196" t="s">
        <v>1469</v>
      </c>
      <c r="I184" s="214" t="str">
        <f t="shared" si="0"/>
        <v>36068764d</v>
      </c>
      <c r="J184" s="196" t="str">
        <f t="shared" si="1"/>
        <v>36068764026 03</v>
      </c>
      <c r="K184" s="215"/>
      <c r="L184" s="196" t="str">
        <f t="shared" si="2"/>
        <v>36068764026 03B</v>
      </c>
      <c r="M184" s="215" t="str">
        <f t="shared" si="3"/>
        <v>Slovenská plavecká federáciadBFolťan Patrik</v>
      </c>
      <c r="N184" s="216" t="str">
        <f t="shared" si="7"/>
        <v>36068764dB</v>
      </c>
    </row>
    <row r="185" spans="1:14" ht="11.25" customHeight="1" x14ac:dyDescent="0.2">
      <c r="A185" s="214" t="s">
        <v>1012</v>
      </c>
      <c r="B185" s="210" t="str">
        <f>VLOOKUP(A185,Adr!A:B,2,FALSE)</f>
        <v>Slovenská plavecká federácia</v>
      </c>
      <c r="C185" s="211" t="s">
        <v>1666</v>
      </c>
      <c r="D185" s="212">
        <v>20000</v>
      </c>
      <c r="E185" s="218">
        <v>0</v>
      </c>
      <c r="F185" s="214" t="s">
        <v>384</v>
      </c>
      <c r="G185" s="196" t="s">
        <v>360</v>
      </c>
      <c r="H185" s="196" t="s">
        <v>1469</v>
      </c>
      <c r="I185" s="214" t="str">
        <f t="shared" si="0"/>
        <v>36068764d</v>
      </c>
      <c r="J185" s="196" t="str">
        <f t="shared" si="1"/>
        <v>36068764026 03</v>
      </c>
      <c r="K185" s="215"/>
      <c r="L185" s="196" t="str">
        <f t="shared" si="2"/>
        <v>36068764026 03B</v>
      </c>
      <c r="M185" s="215" t="str">
        <f t="shared" si="3"/>
        <v>Slovenská plavecká federáciadBNagy Richard</v>
      </c>
      <c r="N185" s="216" t="str">
        <f t="shared" si="7"/>
        <v>36068764dB</v>
      </c>
    </row>
    <row r="186" spans="1:14" ht="11.25" customHeight="1" x14ac:dyDescent="0.2">
      <c r="A186" s="214" t="s">
        <v>1012</v>
      </c>
      <c r="B186" s="210" t="str">
        <f>VLOOKUP(A186,Adr!A:B,2,FALSE)</f>
        <v>Slovenská plavecká federácia</v>
      </c>
      <c r="C186" s="211" t="s">
        <v>1667</v>
      </c>
      <c r="D186" s="212">
        <v>12500</v>
      </c>
      <c r="E186" s="218">
        <v>0</v>
      </c>
      <c r="F186" s="214" t="s">
        <v>384</v>
      </c>
      <c r="G186" s="219" t="s">
        <v>360</v>
      </c>
      <c r="H186" s="196" t="s">
        <v>1469</v>
      </c>
      <c r="I186" s="214" t="str">
        <f t="shared" si="0"/>
        <v>36068764d</v>
      </c>
      <c r="J186" s="196" t="str">
        <f t="shared" si="1"/>
        <v>36068764026 03</v>
      </c>
      <c r="K186" s="215"/>
      <c r="L186" s="196" t="str">
        <f t="shared" si="2"/>
        <v>36068764026 03B</v>
      </c>
      <c r="M186" s="215" t="str">
        <f t="shared" si="3"/>
        <v>Slovenská plavecká federáciadBPodmaníková Andrea</v>
      </c>
      <c r="N186" s="216" t="str">
        <f t="shared" si="7"/>
        <v>36068764dB</v>
      </c>
    </row>
    <row r="187" spans="1:14" ht="11.25" customHeight="1" x14ac:dyDescent="0.2">
      <c r="A187" s="214" t="s">
        <v>1012</v>
      </c>
      <c r="B187" s="210" t="str">
        <f>VLOOKUP(A187,Adr!A:B,2,FALSE)</f>
        <v>Slovenská plavecká federácia</v>
      </c>
      <c r="C187" s="211" t="s">
        <v>1668</v>
      </c>
      <c r="D187" s="212">
        <v>18000</v>
      </c>
      <c r="E187" s="218">
        <v>0</v>
      </c>
      <c r="F187" s="214" t="s">
        <v>384</v>
      </c>
      <c r="G187" s="219" t="s">
        <v>360</v>
      </c>
      <c r="H187" s="196" t="s">
        <v>1469</v>
      </c>
      <c r="I187" s="214" t="str">
        <f t="shared" si="0"/>
        <v>36068764d</v>
      </c>
      <c r="J187" s="196" t="str">
        <f t="shared" si="1"/>
        <v>36068764026 03</v>
      </c>
      <c r="K187" s="215"/>
      <c r="L187" s="196" t="str">
        <f t="shared" si="2"/>
        <v>36068764026 03B</v>
      </c>
      <c r="M187" s="215" t="str">
        <f t="shared" si="3"/>
        <v>Slovenská plavecká federáciadBSlušná Lilian</v>
      </c>
      <c r="N187" s="216" t="str">
        <f t="shared" si="7"/>
        <v>36068764dB</v>
      </c>
    </row>
    <row r="188" spans="1:14" ht="11.25" customHeight="1" x14ac:dyDescent="0.2">
      <c r="A188" s="214" t="s">
        <v>1012</v>
      </c>
      <c r="B188" s="210" t="str">
        <f>VLOOKUP(A188,Adr!A:B,2,FALSE)</f>
        <v>Slovenská plavecká federácia</v>
      </c>
      <c r="C188" s="199" t="s">
        <v>1669</v>
      </c>
      <c r="D188" s="219">
        <v>10000</v>
      </c>
      <c r="E188" s="218">
        <v>0</v>
      </c>
      <c r="F188" s="214" t="s">
        <v>384</v>
      </c>
      <c r="G188" s="219" t="s">
        <v>360</v>
      </c>
      <c r="H188" s="196" t="s">
        <v>1469</v>
      </c>
      <c r="I188" s="214" t="str">
        <f t="shared" si="0"/>
        <v>36068764d</v>
      </c>
      <c r="J188" s="196" t="str">
        <f t="shared" si="1"/>
        <v>36068764026 03</v>
      </c>
      <c r="K188" s="215"/>
      <c r="L188" s="196" t="str">
        <f t="shared" si="2"/>
        <v>36068764026 03B</v>
      </c>
      <c r="M188" s="215" t="str">
        <f t="shared" si="3"/>
        <v>Slovenská plavecká federáciadBštafeta - plávanie</v>
      </c>
      <c r="N188" s="216" t="str">
        <f t="shared" si="7"/>
        <v>36068764dB</v>
      </c>
    </row>
    <row r="189" spans="1:14" ht="11.25" customHeight="1" x14ac:dyDescent="0.2">
      <c r="A189" s="214" t="s">
        <v>1012</v>
      </c>
      <c r="B189" s="210" t="str">
        <f>VLOOKUP(A189,Adr!A:B,2,FALSE)</f>
        <v>Slovenská plavecká federácia</v>
      </c>
      <c r="C189" s="211" t="s">
        <v>1670</v>
      </c>
      <c r="D189" s="212">
        <v>7500</v>
      </c>
      <c r="E189" s="218">
        <v>0</v>
      </c>
      <c r="F189" s="214" t="s">
        <v>384</v>
      </c>
      <c r="G189" s="219" t="s">
        <v>360</v>
      </c>
      <c r="H189" s="196" t="s">
        <v>1469</v>
      </c>
      <c r="I189" s="214" t="str">
        <f t="shared" si="0"/>
        <v>36068764d</v>
      </c>
      <c r="J189" s="196" t="str">
        <f t="shared" si="1"/>
        <v>36068764026 03</v>
      </c>
      <c r="K189" s="215"/>
      <c r="L189" s="196" t="str">
        <f t="shared" si="2"/>
        <v>36068764026 03B</v>
      </c>
      <c r="M189" s="215" t="str">
        <f t="shared" si="3"/>
        <v>Slovenská plavecká federáciadBTrníková Nikoleta</v>
      </c>
      <c r="N189" s="216" t="str">
        <f t="shared" si="7"/>
        <v>36068764dB</v>
      </c>
    </row>
    <row r="190" spans="1:14" ht="22.5" customHeight="1" x14ac:dyDescent="0.2">
      <c r="A190" s="217" t="s">
        <v>1012</v>
      </c>
      <c r="B190" s="210" t="str">
        <f>VLOOKUP(A190,Adr!A:B,2,FALSE)</f>
        <v>Slovenská plavecká federácia</v>
      </c>
      <c r="C190" s="211" t="s">
        <v>1671</v>
      </c>
      <c r="D190" s="212">
        <v>1086975</v>
      </c>
      <c r="E190" s="213">
        <v>0</v>
      </c>
      <c r="F190" s="214" t="s">
        <v>388</v>
      </c>
      <c r="G190" s="219" t="s">
        <v>360</v>
      </c>
      <c r="H190" s="196" t="s">
        <v>1469</v>
      </c>
      <c r="I190" s="214" t="str">
        <f t="shared" si="0"/>
        <v>36068764f</v>
      </c>
      <c r="J190" s="196" t="str">
        <f t="shared" si="1"/>
        <v>36068764026 03</v>
      </c>
      <c r="K190" s="215"/>
      <c r="L190" s="196" t="str">
        <f t="shared" si="2"/>
        <v>36068764026 03B</v>
      </c>
      <c r="M190" s="215" t="str">
        <f t="shared" si="3"/>
        <v>Slovenská plavecká federáciafBPlnenie úloh verejného záujmu v športe - podpora a rozvoj športu mládeže v plávaní</v>
      </c>
      <c r="N190" s="216" t="str">
        <f t="shared" si="7"/>
        <v>36068764fB</v>
      </c>
    </row>
    <row r="191" spans="1:14" ht="33.75" customHeight="1" x14ac:dyDescent="0.2">
      <c r="A191" s="214" t="s">
        <v>1012</v>
      </c>
      <c r="B191" s="210" t="str">
        <f>VLOOKUP(A191,Adr!A:B,2,FALSE)</f>
        <v>Slovenská plavecká federácia</v>
      </c>
      <c r="C191" s="211" t="s">
        <v>1672</v>
      </c>
      <c r="D191" s="212">
        <v>20150</v>
      </c>
      <c r="E191" s="218">
        <v>0</v>
      </c>
      <c r="F191" s="214" t="s">
        <v>396</v>
      </c>
      <c r="G191" s="196" t="s">
        <v>356</v>
      </c>
      <c r="H191" s="196" t="s">
        <v>1469</v>
      </c>
      <c r="I191" s="214" t="str">
        <f t="shared" si="0"/>
        <v>36068764j</v>
      </c>
      <c r="J191" s="196" t="str">
        <f t="shared" si="1"/>
        <v>36068764026 01</v>
      </c>
      <c r="K191" s="215"/>
      <c r="L191" s="196" t="str">
        <f t="shared" si="2"/>
        <v>36068764026 01B</v>
      </c>
      <c r="M191" s="215" t="str">
        <f t="shared" si="3"/>
        <v>Slovenská plavecká federáciajBZabezpečenie finále školských športových súťaží (Šamorín 2023) v súťažiach kategórie "A" v plávaní a vodnom póle základných škôl</v>
      </c>
      <c r="N191" s="216" t="str">
        <f t="shared" si="7"/>
        <v>36068764jB</v>
      </c>
    </row>
    <row r="192" spans="1:14" ht="11.25" customHeight="1" x14ac:dyDescent="0.2">
      <c r="A192" s="194" t="s">
        <v>1018</v>
      </c>
      <c r="B192" s="210" t="str">
        <f>VLOOKUP(A192,Adr!A:B,2,FALSE)</f>
        <v>Slovenská rugbyová únia</v>
      </c>
      <c r="C192" s="211" t="s">
        <v>1673</v>
      </c>
      <c r="D192" s="212">
        <v>48541</v>
      </c>
      <c r="E192" s="213">
        <v>0</v>
      </c>
      <c r="F192" s="214" t="s">
        <v>378</v>
      </c>
      <c r="G192" s="219" t="s">
        <v>358</v>
      </c>
      <c r="H192" s="196" t="s">
        <v>1469</v>
      </c>
      <c r="I192" s="214" t="str">
        <f t="shared" si="0"/>
        <v>30851459a</v>
      </c>
      <c r="J192" s="196" t="str">
        <f t="shared" si="1"/>
        <v>30851459026 02</v>
      </c>
      <c r="K192" s="215" t="s">
        <v>1674</v>
      </c>
      <c r="L192" s="196" t="str">
        <f t="shared" si="2"/>
        <v>30851459026 02B</v>
      </c>
      <c r="M192" s="215" t="str">
        <f t="shared" si="3"/>
        <v>Slovenská rugbyová úniaaBrugby - bežné transfery</v>
      </c>
      <c r="N192" s="216" t="str">
        <f t="shared" si="7"/>
        <v>30851459aB</v>
      </c>
    </row>
    <row r="193" spans="1:14" ht="11.25" customHeight="1" x14ac:dyDescent="0.2">
      <c r="A193" s="194" t="s">
        <v>1026</v>
      </c>
      <c r="B193" s="210" t="str">
        <f>VLOOKUP(A193,Adr!A:B,2,FALSE)</f>
        <v>Slovenská skialpinistická asociácia</v>
      </c>
      <c r="C193" s="199" t="s">
        <v>1675</v>
      </c>
      <c r="D193" s="212">
        <v>32301</v>
      </c>
      <c r="E193" s="213">
        <v>0</v>
      </c>
      <c r="F193" s="214" t="s">
        <v>378</v>
      </c>
      <c r="G193" s="219" t="s">
        <v>358</v>
      </c>
      <c r="H193" s="196" t="s">
        <v>1469</v>
      </c>
      <c r="I193" s="214" t="str">
        <f t="shared" si="0"/>
        <v>37998919a</v>
      </c>
      <c r="J193" s="196" t="str">
        <f t="shared" si="1"/>
        <v>37998919026 02</v>
      </c>
      <c r="K193" s="215" t="s">
        <v>1676</v>
      </c>
      <c r="L193" s="196" t="str">
        <f t="shared" si="2"/>
        <v>37998919026 02B</v>
      </c>
      <c r="M193" s="215" t="str">
        <f t="shared" si="3"/>
        <v>Slovenská skialpinistická asociáciaaBskialpinizmus - bežné transfery</v>
      </c>
      <c r="N193" s="216" t="str">
        <f t="shared" si="7"/>
        <v>37998919aB</v>
      </c>
    </row>
    <row r="194" spans="1:14" ht="11.25" customHeight="1" x14ac:dyDescent="0.2">
      <c r="A194" s="214" t="s">
        <v>1026</v>
      </c>
      <c r="B194" s="210" t="str">
        <f>VLOOKUP(A194,Adr!A:B,2,FALSE)</f>
        <v>Slovenská skialpinistická asociácia</v>
      </c>
      <c r="C194" s="211" t="s">
        <v>1677</v>
      </c>
      <c r="D194" s="212">
        <v>30000</v>
      </c>
      <c r="E194" s="218">
        <v>0</v>
      </c>
      <c r="F194" s="214" t="s">
        <v>384</v>
      </c>
      <c r="G194" s="196" t="s">
        <v>360</v>
      </c>
      <c r="H194" s="196" t="s">
        <v>1469</v>
      </c>
      <c r="I194" s="214" t="str">
        <f t="shared" si="0"/>
        <v>37998919d</v>
      </c>
      <c r="J194" s="196" t="str">
        <f t="shared" si="1"/>
        <v>37998919026 03</v>
      </c>
      <c r="K194" s="215"/>
      <c r="L194" s="196" t="str">
        <f t="shared" si="2"/>
        <v>37998919026 03B</v>
      </c>
      <c r="M194" s="215" t="str">
        <f t="shared" si="3"/>
        <v>Slovenská skialpinistická asociáciadBJagerčíková Marianna</v>
      </c>
      <c r="N194" s="216" t="str">
        <f t="shared" si="7"/>
        <v>37998919dB</v>
      </c>
    </row>
    <row r="195" spans="1:14" ht="11.25" customHeight="1" x14ac:dyDescent="0.2">
      <c r="A195" s="194" t="s">
        <v>1035</v>
      </c>
      <c r="B195" s="210" t="str">
        <f>VLOOKUP(A195,Adr!A:B,2,FALSE)</f>
        <v>Slovenská softballová asociácia</v>
      </c>
      <c r="C195" s="211" t="s">
        <v>1678</v>
      </c>
      <c r="D195" s="212">
        <v>54532</v>
      </c>
      <c r="E195" s="213">
        <v>0</v>
      </c>
      <c r="F195" s="214" t="s">
        <v>378</v>
      </c>
      <c r="G195" s="196" t="s">
        <v>358</v>
      </c>
      <c r="H195" s="196" t="s">
        <v>1469</v>
      </c>
      <c r="I195" s="214" t="str">
        <f t="shared" si="0"/>
        <v>17316723a</v>
      </c>
      <c r="J195" s="196" t="str">
        <f t="shared" si="1"/>
        <v>17316723026 02</v>
      </c>
      <c r="K195" s="215" t="s">
        <v>1679</v>
      </c>
      <c r="L195" s="196" t="str">
        <f t="shared" si="2"/>
        <v>17316723026 02B</v>
      </c>
      <c r="M195" s="215" t="str">
        <f t="shared" si="3"/>
        <v>Slovenská softballová asociáciaaBsoftbal - bežné transfery</v>
      </c>
      <c r="N195" s="216" t="str">
        <f t="shared" si="7"/>
        <v>17316723aB</v>
      </c>
    </row>
    <row r="196" spans="1:14" ht="11.25" customHeight="1" x14ac:dyDescent="0.2">
      <c r="A196" s="194" t="s">
        <v>1040</v>
      </c>
      <c r="B196" s="210" t="str">
        <f>VLOOKUP(A196,Adr!A:B,2,FALSE)</f>
        <v>Slovenská squashová asociácia</v>
      </c>
      <c r="C196" s="211" t="s">
        <v>1680</v>
      </c>
      <c r="D196" s="212">
        <v>32301</v>
      </c>
      <c r="E196" s="213">
        <v>0</v>
      </c>
      <c r="F196" s="214" t="s">
        <v>378</v>
      </c>
      <c r="G196" s="219" t="s">
        <v>358</v>
      </c>
      <c r="H196" s="196" t="s">
        <v>1469</v>
      </c>
      <c r="I196" s="214" t="str">
        <f t="shared" si="0"/>
        <v>30807018a</v>
      </c>
      <c r="J196" s="196" t="str">
        <f t="shared" si="1"/>
        <v>30807018026 02</v>
      </c>
      <c r="K196" s="215" t="s">
        <v>1681</v>
      </c>
      <c r="L196" s="196" t="str">
        <f t="shared" si="2"/>
        <v>30807018026 02B</v>
      </c>
      <c r="M196" s="215" t="str">
        <f t="shared" si="3"/>
        <v>Slovenská squashová asociáciaaBsquash - bežné transfery</v>
      </c>
      <c r="N196" s="216" t="str">
        <f t="shared" si="7"/>
        <v>30807018aB</v>
      </c>
    </row>
    <row r="197" spans="1:14" ht="11.25" customHeight="1" x14ac:dyDescent="0.2">
      <c r="A197" s="217" t="s">
        <v>1046</v>
      </c>
      <c r="B197" s="210" t="str">
        <f>VLOOKUP(A197,Adr!A:B,2,FALSE)</f>
        <v>Slovenská triatlonová únia</v>
      </c>
      <c r="C197" s="211" t="s">
        <v>1682</v>
      </c>
      <c r="D197" s="212">
        <v>350540</v>
      </c>
      <c r="E197" s="213">
        <v>0</v>
      </c>
      <c r="F197" s="214" t="s">
        <v>378</v>
      </c>
      <c r="G197" s="219" t="s">
        <v>358</v>
      </c>
      <c r="H197" s="196" t="s">
        <v>1469</v>
      </c>
      <c r="I197" s="214" t="str">
        <f t="shared" si="0"/>
        <v>31745466a</v>
      </c>
      <c r="J197" s="196" t="str">
        <f t="shared" si="1"/>
        <v>31745466026 02</v>
      </c>
      <c r="K197" s="215" t="s">
        <v>1683</v>
      </c>
      <c r="L197" s="196" t="str">
        <f t="shared" si="2"/>
        <v>31745466026 02B</v>
      </c>
      <c r="M197" s="215" t="str">
        <f t="shared" si="3"/>
        <v>Slovenská triatlonová úniaaBtriatlon - bežné transfery</v>
      </c>
      <c r="N197" s="216" t="str">
        <f t="shared" si="7"/>
        <v>31745466aB</v>
      </c>
    </row>
    <row r="198" spans="1:14" ht="11.25" customHeight="1" x14ac:dyDescent="0.2">
      <c r="A198" s="194" t="s">
        <v>1046</v>
      </c>
      <c r="B198" s="210" t="str">
        <f>VLOOKUP(A198,Adr!A:B,2,FALSE)</f>
        <v>Slovenská triatlonová únia</v>
      </c>
      <c r="C198" s="211" t="s">
        <v>1684</v>
      </c>
      <c r="D198" s="212">
        <v>12500</v>
      </c>
      <c r="E198" s="218">
        <v>0</v>
      </c>
      <c r="F198" s="214" t="s">
        <v>384</v>
      </c>
      <c r="G198" s="196" t="s">
        <v>360</v>
      </c>
      <c r="H198" s="196" t="s">
        <v>1469</v>
      </c>
      <c r="I198" s="214" t="str">
        <f t="shared" si="0"/>
        <v>31745466d</v>
      </c>
      <c r="J198" s="196" t="str">
        <f t="shared" si="1"/>
        <v>31745466026 03</v>
      </c>
      <c r="K198" s="215"/>
      <c r="L198" s="196" t="str">
        <f t="shared" si="2"/>
        <v>31745466026 03B</v>
      </c>
      <c r="M198" s="215" t="str">
        <f t="shared" si="3"/>
        <v>Slovenská triatlonová úniadBKubo Ondrej</v>
      </c>
      <c r="N198" s="216" t="str">
        <f t="shared" si="7"/>
        <v>31745466dB</v>
      </c>
    </row>
    <row r="199" spans="1:14" ht="11.25" customHeight="1" x14ac:dyDescent="0.2">
      <c r="A199" s="194" t="s">
        <v>1046</v>
      </c>
      <c r="B199" s="210" t="str">
        <f>VLOOKUP(A199,Adr!A:B,2,FALSE)</f>
        <v>Slovenská triatlonová únia</v>
      </c>
      <c r="C199" s="199" t="s">
        <v>1685</v>
      </c>
      <c r="D199" s="219">
        <v>5000</v>
      </c>
      <c r="E199" s="213">
        <v>0</v>
      </c>
      <c r="F199" s="214" t="s">
        <v>384</v>
      </c>
      <c r="G199" s="196" t="s">
        <v>360</v>
      </c>
      <c r="H199" s="196" t="s">
        <v>1469</v>
      </c>
      <c r="I199" s="214" t="str">
        <f t="shared" si="0"/>
        <v>31745466d</v>
      </c>
      <c r="J199" s="196" t="str">
        <f t="shared" si="1"/>
        <v>31745466026 03</v>
      </c>
      <c r="K199" s="215"/>
      <c r="L199" s="196" t="str">
        <f t="shared" si="2"/>
        <v>31745466026 03B</v>
      </c>
      <c r="M199" s="215" t="str">
        <f t="shared" si="3"/>
        <v>Slovenská triatlonová úniadBKuriačková Ivana</v>
      </c>
      <c r="N199" s="216" t="str">
        <f t="shared" si="7"/>
        <v>31745466dB</v>
      </c>
    </row>
    <row r="200" spans="1:14" ht="11.25" customHeight="1" x14ac:dyDescent="0.2">
      <c r="A200" s="194" t="s">
        <v>1046</v>
      </c>
      <c r="B200" s="210" t="str">
        <f>VLOOKUP(A200,Adr!A:B,2,FALSE)</f>
        <v>Slovenská triatlonová únia</v>
      </c>
      <c r="C200" s="199" t="s">
        <v>1686</v>
      </c>
      <c r="D200" s="219">
        <v>7500</v>
      </c>
      <c r="E200" s="213">
        <v>0</v>
      </c>
      <c r="F200" s="214" t="s">
        <v>384</v>
      </c>
      <c r="G200" s="196" t="s">
        <v>360</v>
      </c>
      <c r="H200" s="196" t="s">
        <v>1469</v>
      </c>
      <c r="I200" s="214" t="str">
        <f t="shared" si="0"/>
        <v>31745466d</v>
      </c>
      <c r="J200" s="196" t="str">
        <f t="shared" si="1"/>
        <v>31745466026 03</v>
      </c>
      <c r="K200" s="215"/>
      <c r="L200" s="196" t="str">
        <f t="shared" si="2"/>
        <v>31745466026 03B</v>
      </c>
      <c r="M200" s="215" t="str">
        <f t="shared" si="3"/>
        <v>Slovenská triatlonová úniadBštafeta - triatlon</v>
      </c>
      <c r="N200" s="216" t="str">
        <f t="shared" si="7"/>
        <v>31745466dB</v>
      </c>
    </row>
    <row r="201" spans="1:14" ht="11.25" customHeight="1" x14ac:dyDescent="0.2">
      <c r="A201" s="194" t="s">
        <v>1046</v>
      </c>
      <c r="B201" s="210" t="str">
        <f>VLOOKUP(A201,Adr!A:B,2,FALSE)</f>
        <v>Slovenská triatlonová únia</v>
      </c>
      <c r="C201" s="211" t="s">
        <v>1687</v>
      </c>
      <c r="D201" s="212">
        <v>12500</v>
      </c>
      <c r="E201" s="213">
        <v>0</v>
      </c>
      <c r="F201" s="214" t="s">
        <v>384</v>
      </c>
      <c r="G201" s="196" t="s">
        <v>360</v>
      </c>
      <c r="H201" s="196" t="s">
        <v>1469</v>
      </c>
      <c r="I201" s="214" t="str">
        <f t="shared" si="0"/>
        <v>31745466d</v>
      </c>
      <c r="J201" s="196" t="str">
        <f t="shared" si="1"/>
        <v>31745466026 03</v>
      </c>
      <c r="K201" s="215"/>
      <c r="L201" s="196" t="str">
        <f t="shared" si="2"/>
        <v>31745466026 03B</v>
      </c>
      <c r="M201" s="215" t="str">
        <f t="shared" si="3"/>
        <v>Slovenská triatlonová úniadBVarga Richard</v>
      </c>
      <c r="N201" s="216" t="str">
        <f t="shared" si="7"/>
        <v>31745466dB</v>
      </c>
    </row>
    <row r="202" spans="1:14" ht="11.25" customHeight="1" x14ac:dyDescent="0.2">
      <c r="A202" s="217" t="s">
        <v>1046</v>
      </c>
      <c r="B202" s="210" t="str">
        <f>VLOOKUP(A202,Adr!A:B,2,FALSE)</f>
        <v>Slovenská triatlonová únia</v>
      </c>
      <c r="C202" s="211" t="s">
        <v>1688</v>
      </c>
      <c r="D202" s="212">
        <v>12500</v>
      </c>
      <c r="E202" s="213">
        <v>0</v>
      </c>
      <c r="F202" s="214" t="s">
        <v>384</v>
      </c>
      <c r="G202" s="219" t="s">
        <v>360</v>
      </c>
      <c r="H202" s="196" t="s">
        <v>1469</v>
      </c>
      <c r="I202" s="214" t="str">
        <f t="shared" si="0"/>
        <v>31745466d</v>
      </c>
      <c r="J202" s="196" t="str">
        <f t="shared" si="1"/>
        <v>31745466026 03</v>
      </c>
      <c r="K202" s="215"/>
      <c r="L202" s="196" t="str">
        <f t="shared" si="2"/>
        <v>31745466026 03B</v>
      </c>
      <c r="M202" s="215" t="str">
        <f t="shared" si="3"/>
        <v>Slovenská triatlonová úniadBVráblová Margaréta</v>
      </c>
      <c r="N202" s="216" t="str">
        <f t="shared" si="7"/>
        <v>31745466dB</v>
      </c>
    </row>
    <row r="203" spans="1:14" ht="22.5" customHeight="1" x14ac:dyDescent="0.2">
      <c r="A203" s="194" t="s">
        <v>1052</v>
      </c>
      <c r="B203" s="210" t="str">
        <f>VLOOKUP(A203,Adr!A:B,2,FALSE)</f>
        <v>Slovenská univerzitná hokejová asociácia</v>
      </c>
      <c r="C203" s="211" t="s">
        <v>1529</v>
      </c>
      <c r="D203" s="212">
        <v>125000</v>
      </c>
      <c r="E203" s="213">
        <v>0</v>
      </c>
      <c r="F203" s="214" t="s">
        <v>396</v>
      </c>
      <c r="G203" s="196" t="s">
        <v>360</v>
      </c>
      <c r="H203" s="196" t="s">
        <v>1469</v>
      </c>
      <c r="I203" s="214" t="str">
        <f t="shared" si="0"/>
        <v>52033431j</v>
      </c>
      <c r="J203" s="196" t="str">
        <f t="shared" si="1"/>
        <v>52033431026 03</v>
      </c>
      <c r="K203" s="215"/>
      <c r="L203" s="196" t="str">
        <f t="shared" si="2"/>
        <v>52033431026 03B</v>
      </c>
      <c r="M203" s="215" t="str">
        <f t="shared" si="3"/>
        <v>Slovenská univerzitná hokejová asociáciajBAktivity a úlohy v oblasti univerzitného športu v roku 2023</v>
      </c>
      <c r="N203" s="216" t="str">
        <f t="shared" si="7"/>
        <v>52033431jB</v>
      </c>
    </row>
    <row r="204" spans="1:14" ht="11.25" customHeight="1" x14ac:dyDescent="0.2">
      <c r="A204" s="214" t="s">
        <v>1060</v>
      </c>
      <c r="B204" s="210" t="str">
        <f>VLOOKUP(A204,Adr!A:B,2,FALSE)</f>
        <v>Slovenská volejbalová federácia</v>
      </c>
      <c r="C204" s="199" t="s">
        <v>1689</v>
      </c>
      <c r="D204" s="212">
        <v>2070700</v>
      </c>
      <c r="E204" s="213">
        <v>0</v>
      </c>
      <c r="F204" s="214" t="s">
        <v>378</v>
      </c>
      <c r="G204" s="219" t="s">
        <v>358</v>
      </c>
      <c r="H204" s="196" t="s">
        <v>1469</v>
      </c>
      <c r="I204" s="214" t="str">
        <f t="shared" si="0"/>
        <v>00688819a</v>
      </c>
      <c r="J204" s="196" t="str">
        <f t="shared" si="1"/>
        <v>00688819026 02</v>
      </c>
      <c r="K204" s="215" t="s">
        <v>1690</v>
      </c>
      <c r="L204" s="196" t="str">
        <f t="shared" si="2"/>
        <v>00688819026 02B</v>
      </c>
      <c r="M204" s="215" t="str">
        <f t="shared" si="3"/>
        <v>Slovenská volejbalová federáciaaBvolejbal - bežné transfery</v>
      </c>
      <c r="N204" s="216" t="str">
        <f t="shared" si="7"/>
        <v>00688819aB</v>
      </c>
    </row>
    <row r="205" spans="1:14" ht="33.75" customHeight="1" x14ac:dyDescent="0.2">
      <c r="A205" s="214" t="s">
        <v>1060</v>
      </c>
      <c r="B205" s="210" t="str">
        <f>VLOOKUP(A205,Adr!A:B,2,FALSE)</f>
        <v>Slovenská volejbalová federácia</v>
      </c>
      <c r="C205" s="211" t="s">
        <v>1691</v>
      </c>
      <c r="D205" s="212">
        <v>13900</v>
      </c>
      <c r="E205" s="218">
        <v>0</v>
      </c>
      <c r="F205" s="214" t="s">
        <v>396</v>
      </c>
      <c r="G205" s="196" t="s">
        <v>356</v>
      </c>
      <c r="H205" s="196" t="s">
        <v>1469</v>
      </c>
      <c r="I205" s="214" t="str">
        <f t="shared" si="0"/>
        <v>00688819j</v>
      </c>
      <c r="J205" s="196" t="str">
        <f t="shared" si="1"/>
        <v>00688819026 01</v>
      </c>
      <c r="K205" s="215"/>
      <c r="L205" s="196" t="str">
        <f t="shared" si="2"/>
        <v>00688819026 01B</v>
      </c>
      <c r="M205" s="215" t="str">
        <f t="shared" si="3"/>
        <v>Slovenská volejbalová federáciajBZabezpečenie finále školských športových súťaží (Poprad 2023) v súťažiach kategórie "A" vo volejbale stredných škôl</v>
      </c>
      <c r="N205" s="216" t="str">
        <f t="shared" si="7"/>
        <v>00688819jB</v>
      </c>
    </row>
    <row r="206" spans="1:14" ht="33.75" customHeight="1" x14ac:dyDescent="0.2">
      <c r="A206" s="214" t="s">
        <v>1060</v>
      </c>
      <c r="B206" s="210" t="str">
        <f>VLOOKUP(A206,Adr!A:B,2,FALSE)</f>
        <v>Slovenská volejbalová federácia</v>
      </c>
      <c r="C206" s="211" t="s">
        <v>1692</v>
      </c>
      <c r="D206" s="212">
        <v>24620</v>
      </c>
      <c r="E206" s="213">
        <v>0</v>
      </c>
      <c r="F206" s="214" t="s">
        <v>396</v>
      </c>
      <c r="G206" s="196" t="s">
        <v>356</v>
      </c>
      <c r="H206" s="196" t="s">
        <v>1469</v>
      </c>
      <c r="I206" s="214" t="str">
        <f t="shared" si="0"/>
        <v>00688819j</v>
      </c>
      <c r="J206" s="196" t="str">
        <f t="shared" si="1"/>
        <v>00688819026 01</v>
      </c>
      <c r="K206" s="215"/>
      <c r="L206" s="196" t="str">
        <f t="shared" si="2"/>
        <v>00688819026 01B</v>
      </c>
      <c r="M206" s="215" t="str">
        <f t="shared" si="3"/>
        <v>Slovenská volejbalová federáciajBZabezpečenie finále školských športových súťaží (Šamorín 2023) v súťažiach kategórie "A" vo volejbale základných škôl</v>
      </c>
      <c r="N206" s="216" t="str">
        <f t="shared" si="7"/>
        <v>00688819jB</v>
      </c>
    </row>
    <row r="207" spans="1:14" ht="33.75" customHeight="1" x14ac:dyDescent="0.2">
      <c r="A207" s="217" t="s">
        <v>1060</v>
      </c>
      <c r="B207" s="210" t="str">
        <f>VLOOKUP(A207,Adr!A:B,2,FALSE)</f>
        <v>Slovenská volejbalová federácia</v>
      </c>
      <c r="C207" s="211" t="s">
        <v>1693</v>
      </c>
      <c r="D207" s="212">
        <v>22150</v>
      </c>
      <c r="E207" s="213">
        <v>0</v>
      </c>
      <c r="F207" s="214" t="s">
        <v>396</v>
      </c>
      <c r="G207" s="196" t="s">
        <v>356</v>
      </c>
      <c r="H207" s="196" t="s">
        <v>1469</v>
      </c>
      <c r="I207" s="214" t="str">
        <f t="shared" si="0"/>
        <v>00688819j</v>
      </c>
      <c r="J207" s="196" t="str">
        <f t="shared" si="1"/>
        <v>00688819026 01</v>
      </c>
      <c r="K207" s="215"/>
      <c r="L207" s="196" t="str">
        <f t="shared" si="2"/>
        <v>00688819026 01B</v>
      </c>
      <c r="M207" s="215" t="str">
        <f t="shared" si="3"/>
        <v>Slovenská volejbalová federáciajBZabezpečenie finále školských športových súťaží (Šamorín 2023) v súťažiach kategórie "A" vo vybíjanej základných škôl</v>
      </c>
      <c r="N207" s="216" t="str">
        <f t="shared" si="7"/>
        <v>00688819jB</v>
      </c>
    </row>
    <row r="208" spans="1:14" ht="11.25" customHeight="1" x14ac:dyDescent="0.2">
      <c r="A208" s="194" t="s">
        <v>1067</v>
      </c>
      <c r="B208" s="210" t="str">
        <f>VLOOKUP(A208,Adr!A:B,2,FALSE)</f>
        <v>Slovenský atletický zväz</v>
      </c>
      <c r="C208" s="211" t="s">
        <v>1694</v>
      </c>
      <c r="D208" s="212">
        <v>3288255</v>
      </c>
      <c r="E208" s="218">
        <v>0</v>
      </c>
      <c r="F208" s="214" t="s">
        <v>378</v>
      </c>
      <c r="G208" s="219" t="s">
        <v>358</v>
      </c>
      <c r="H208" s="196" t="s">
        <v>1469</v>
      </c>
      <c r="I208" s="214" t="str">
        <f t="shared" si="0"/>
        <v>36063835a</v>
      </c>
      <c r="J208" s="196" t="str">
        <f t="shared" si="1"/>
        <v>36063835026 02</v>
      </c>
      <c r="K208" s="215" t="s">
        <v>1695</v>
      </c>
      <c r="L208" s="196" t="str">
        <f t="shared" si="2"/>
        <v>36063835026 02B</v>
      </c>
      <c r="M208" s="215" t="str">
        <f t="shared" si="3"/>
        <v>Slovenský atletický zväzaBatletika - bežné transfery</v>
      </c>
      <c r="N208" s="216" t="str">
        <f t="shared" si="7"/>
        <v>36063835aB</v>
      </c>
    </row>
    <row r="209" spans="1:14" ht="11.25" customHeight="1" x14ac:dyDescent="0.2">
      <c r="A209" s="217" t="s">
        <v>1067</v>
      </c>
      <c r="B209" s="210" t="str">
        <f>VLOOKUP(A209,Adr!A:B,2,FALSE)</f>
        <v>Slovenský atletický zväz</v>
      </c>
      <c r="C209" s="211" t="s">
        <v>1696</v>
      </c>
      <c r="D209" s="212">
        <v>10000</v>
      </c>
      <c r="E209" s="213">
        <v>0</v>
      </c>
      <c r="F209" s="214" t="s">
        <v>384</v>
      </c>
      <c r="G209" s="219" t="s">
        <v>360</v>
      </c>
      <c r="H209" s="196" t="s">
        <v>1469</v>
      </c>
      <c r="I209" s="214" t="str">
        <f t="shared" si="0"/>
        <v>36063835d</v>
      </c>
      <c r="J209" s="196" t="str">
        <f t="shared" si="1"/>
        <v>36063835026 03</v>
      </c>
      <c r="K209" s="215"/>
      <c r="L209" s="196" t="str">
        <f t="shared" si="2"/>
        <v>36063835026 03B</v>
      </c>
      <c r="M209" s="215" t="str">
        <f t="shared" si="3"/>
        <v>Slovenský atletický zväzdBBaluch Matej</v>
      </c>
      <c r="N209" s="216" t="str">
        <f t="shared" si="7"/>
        <v>36063835dB</v>
      </c>
    </row>
    <row r="210" spans="1:14" ht="11.25" customHeight="1" x14ac:dyDescent="0.2">
      <c r="A210" s="194" t="s">
        <v>1067</v>
      </c>
      <c r="B210" s="210" t="str">
        <f>VLOOKUP(A210,Adr!A:B,2,FALSE)</f>
        <v>Slovenský atletický zväz</v>
      </c>
      <c r="C210" s="211" t="s">
        <v>1697</v>
      </c>
      <c r="D210" s="212">
        <v>5000</v>
      </c>
      <c r="E210" s="213">
        <v>0</v>
      </c>
      <c r="F210" s="214" t="s">
        <v>384</v>
      </c>
      <c r="G210" s="219" t="s">
        <v>360</v>
      </c>
      <c r="H210" s="196" t="s">
        <v>1469</v>
      </c>
      <c r="I210" s="214" t="str">
        <f t="shared" si="0"/>
        <v>36063835d</v>
      </c>
      <c r="J210" s="196" t="str">
        <f t="shared" si="1"/>
        <v>36063835026 03</v>
      </c>
      <c r="K210" s="215"/>
      <c r="L210" s="196" t="str">
        <f t="shared" si="2"/>
        <v>36063835026 03B</v>
      </c>
      <c r="M210" s="215" t="str">
        <f t="shared" si="3"/>
        <v>Slovenský atletický zväzdBBátovský Jakub</v>
      </c>
      <c r="N210" s="216" t="str">
        <f t="shared" si="7"/>
        <v>36063835dB</v>
      </c>
    </row>
    <row r="211" spans="1:14" ht="11.25" customHeight="1" x14ac:dyDescent="0.2">
      <c r="A211" s="194" t="s">
        <v>1067</v>
      </c>
      <c r="B211" s="210" t="str">
        <f>VLOOKUP(A211,Adr!A:B,2,FALSE)</f>
        <v>Slovenský atletický zväz</v>
      </c>
      <c r="C211" s="211" t="s">
        <v>1698</v>
      </c>
      <c r="D211" s="212">
        <v>12500</v>
      </c>
      <c r="E211" s="213">
        <v>0</v>
      </c>
      <c r="F211" s="214" t="s">
        <v>384</v>
      </c>
      <c r="G211" s="219" t="s">
        <v>360</v>
      </c>
      <c r="H211" s="196" t="s">
        <v>1469</v>
      </c>
      <c r="I211" s="214" t="str">
        <f t="shared" si="0"/>
        <v>36063835d</v>
      </c>
      <c r="J211" s="196" t="str">
        <f t="shared" si="1"/>
        <v>36063835026 03</v>
      </c>
      <c r="K211" s="215"/>
      <c r="L211" s="196" t="str">
        <f t="shared" si="2"/>
        <v>36063835026 03B</v>
      </c>
      <c r="M211" s="215" t="str">
        <f t="shared" si="3"/>
        <v>Slovenský atletický zväzdBForster Viktória</v>
      </c>
      <c r="N211" s="216" t="str">
        <f t="shared" si="7"/>
        <v>36063835dB</v>
      </c>
    </row>
    <row r="212" spans="1:14" ht="11.25" customHeight="1" x14ac:dyDescent="0.2">
      <c r="A212" s="214" t="s">
        <v>1067</v>
      </c>
      <c r="B212" s="210" t="str">
        <f>VLOOKUP(A212,Adr!A:B,2,FALSE)</f>
        <v>Slovenský atletický zväz</v>
      </c>
      <c r="C212" s="211" t="s">
        <v>1699</v>
      </c>
      <c r="D212" s="212">
        <v>20000</v>
      </c>
      <c r="E212" s="213">
        <v>0</v>
      </c>
      <c r="F212" s="214" t="s">
        <v>384</v>
      </c>
      <c r="G212" s="196" t="s">
        <v>360</v>
      </c>
      <c r="H212" s="196" t="s">
        <v>1469</v>
      </c>
      <c r="I212" s="214" t="str">
        <f t="shared" si="0"/>
        <v>36063835d</v>
      </c>
      <c r="J212" s="196" t="str">
        <f t="shared" si="1"/>
        <v>36063835026 03</v>
      </c>
      <c r="K212" s="215"/>
      <c r="L212" s="196" t="str">
        <f t="shared" si="2"/>
        <v>36063835026 03B</v>
      </c>
      <c r="M212" s="215" t="str">
        <f t="shared" si="3"/>
        <v>Slovenský atletický zväzdBFraňo Peter</v>
      </c>
      <c r="N212" s="216" t="str">
        <f t="shared" si="7"/>
        <v>36063835dB</v>
      </c>
    </row>
    <row r="213" spans="1:14" ht="11.25" customHeight="1" x14ac:dyDescent="0.2">
      <c r="A213" s="194" t="s">
        <v>1067</v>
      </c>
      <c r="B213" s="210" t="str">
        <f>VLOOKUP(A213,Adr!A:B,2,FALSE)</f>
        <v>Slovenský atletický zväz</v>
      </c>
      <c r="C213" s="211" t="s">
        <v>1700</v>
      </c>
      <c r="D213" s="212">
        <v>7500</v>
      </c>
      <c r="E213" s="213">
        <v>0</v>
      </c>
      <c r="F213" s="214" t="s">
        <v>384</v>
      </c>
      <c r="G213" s="219" t="s">
        <v>360</v>
      </c>
      <c r="H213" s="196" t="s">
        <v>1469</v>
      </c>
      <c r="I213" s="214" t="str">
        <f t="shared" si="0"/>
        <v>36063835d</v>
      </c>
      <c r="J213" s="196" t="str">
        <f t="shared" si="1"/>
        <v>36063835026 03</v>
      </c>
      <c r="K213" s="215"/>
      <c r="L213" s="196" t="str">
        <f t="shared" si="2"/>
        <v>36063835026 03B</v>
      </c>
      <c r="M213" s="215" t="str">
        <f t="shared" si="3"/>
        <v>Slovenský atletický zväzdBGajanová Gabriela</v>
      </c>
      <c r="N213" s="216" t="str">
        <f t="shared" si="7"/>
        <v>36063835dB</v>
      </c>
    </row>
    <row r="214" spans="1:14" ht="11.25" customHeight="1" x14ac:dyDescent="0.2">
      <c r="A214" s="217" t="s">
        <v>1067</v>
      </c>
      <c r="B214" s="210" t="str">
        <f>VLOOKUP(A214,Adr!A:B,2,FALSE)</f>
        <v>Slovenský atletický zväz</v>
      </c>
      <c r="C214" s="211" t="s">
        <v>1701</v>
      </c>
      <c r="D214" s="212">
        <v>15000</v>
      </c>
      <c r="E214" s="213">
        <v>0</v>
      </c>
      <c r="F214" s="214" t="s">
        <v>384</v>
      </c>
      <c r="G214" s="219" t="s">
        <v>360</v>
      </c>
      <c r="H214" s="196" t="s">
        <v>1469</v>
      </c>
      <c r="I214" s="214" t="str">
        <f t="shared" si="0"/>
        <v>36063835d</v>
      </c>
      <c r="J214" s="196" t="str">
        <f t="shared" si="1"/>
        <v>36063835026 03</v>
      </c>
      <c r="K214" s="215"/>
      <c r="L214" s="196" t="str">
        <f t="shared" si="2"/>
        <v>36063835026 03B</v>
      </c>
      <c r="M214" s="215" t="str">
        <f t="shared" si="3"/>
        <v>Slovenský atletický zväzdBHrašnová Martina</v>
      </c>
      <c r="N214" s="216" t="str">
        <f t="shared" si="7"/>
        <v>36063835dB</v>
      </c>
    </row>
    <row r="215" spans="1:14" ht="11.25" customHeight="1" x14ac:dyDescent="0.2">
      <c r="A215" s="214" t="s">
        <v>1067</v>
      </c>
      <c r="B215" s="210" t="str">
        <f>VLOOKUP(A215,Adr!A:B,2,FALSE)</f>
        <v>Slovenský atletický zväz</v>
      </c>
      <c r="C215" s="211" t="s">
        <v>1702</v>
      </c>
      <c r="D215" s="212">
        <v>5000</v>
      </c>
      <c r="E215" s="213">
        <v>0</v>
      </c>
      <c r="F215" s="214" t="s">
        <v>384</v>
      </c>
      <c r="G215" s="219" t="s">
        <v>360</v>
      </c>
      <c r="H215" s="196" t="s">
        <v>1469</v>
      </c>
      <c r="I215" s="214" t="str">
        <f t="shared" si="0"/>
        <v>36063835d</v>
      </c>
      <c r="J215" s="196" t="str">
        <f t="shared" si="1"/>
        <v>36063835026 03</v>
      </c>
      <c r="K215" s="215"/>
      <c r="L215" s="196" t="str">
        <f t="shared" si="2"/>
        <v>36063835026 03B</v>
      </c>
      <c r="M215" s="215" t="str">
        <f t="shared" si="3"/>
        <v>Slovenský atletický zväzdBKurucová Terézia</v>
      </c>
      <c r="N215" s="216" t="str">
        <f t="shared" si="7"/>
        <v>36063835dB</v>
      </c>
    </row>
    <row r="216" spans="1:14" ht="11.25" customHeight="1" x14ac:dyDescent="0.2">
      <c r="A216" s="214" t="s">
        <v>1067</v>
      </c>
      <c r="B216" s="210" t="str">
        <f>VLOOKUP(A216,Adr!A:B,2,FALSE)</f>
        <v>Slovenský atletický zväz</v>
      </c>
      <c r="C216" s="211" t="s">
        <v>1703</v>
      </c>
      <c r="D216" s="212">
        <v>15000</v>
      </c>
      <c r="E216" s="218">
        <v>0</v>
      </c>
      <c r="F216" s="214" t="s">
        <v>384</v>
      </c>
      <c r="G216" s="219" t="s">
        <v>360</v>
      </c>
      <c r="H216" s="196" t="s">
        <v>1469</v>
      </c>
      <c r="I216" s="214" t="str">
        <f t="shared" si="0"/>
        <v>36063835d</v>
      </c>
      <c r="J216" s="196" t="str">
        <f t="shared" si="1"/>
        <v>36063835026 03</v>
      </c>
      <c r="K216" s="215"/>
      <c r="L216" s="196" t="str">
        <f t="shared" si="2"/>
        <v>36063835026 03B</v>
      </c>
      <c r="M216" s="215" t="str">
        <f t="shared" si="3"/>
        <v>Slovenský atletický zväzdBMorvay Michal</v>
      </c>
      <c r="N216" s="216" t="str">
        <f t="shared" si="7"/>
        <v>36063835dB</v>
      </c>
    </row>
    <row r="217" spans="1:14" ht="11.25" customHeight="1" x14ac:dyDescent="0.2">
      <c r="A217" s="214" t="s">
        <v>1067</v>
      </c>
      <c r="B217" s="210" t="str">
        <f>VLOOKUP(A217,Adr!A:B,2,FALSE)</f>
        <v>Slovenský atletický zväz</v>
      </c>
      <c r="C217" s="211" t="s">
        <v>1704</v>
      </c>
      <c r="D217" s="212">
        <v>5000</v>
      </c>
      <c r="E217" s="218">
        <v>0</v>
      </c>
      <c r="F217" s="214" t="s">
        <v>384</v>
      </c>
      <c r="G217" s="196" t="s">
        <v>360</v>
      </c>
      <c r="H217" s="196" t="s">
        <v>1469</v>
      </c>
      <c r="I217" s="214" t="str">
        <f t="shared" si="0"/>
        <v>36063835d</v>
      </c>
      <c r="J217" s="196" t="str">
        <f t="shared" si="1"/>
        <v>36063835026 03</v>
      </c>
      <c r="K217" s="215"/>
      <c r="L217" s="196" t="str">
        <f t="shared" si="2"/>
        <v>36063835026 03B</v>
      </c>
      <c r="M217" s="215" t="str">
        <f t="shared" si="3"/>
        <v>Slovenský atletický zväzdBSlezáková Rebecca</v>
      </c>
      <c r="N217" s="216" t="str">
        <f t="shared" si="7"/>
        <v>36063835dB</v>
      </c>
    </row>
    <row r="218" spans="1:14" ht="11.25" customHeight="1" x14ac:dyDescent="0.2">
      <c r="A218" s="214" t="s">
        <v>1067</v>
      </c>
      <c r="B218" s="210" t="str">
        <f>VLOOKUP(A218,Adr!A:B,2,FALSE)</f>
        <v>Slovenský atletický zväz</v>
      </c>
      <c r="C218" s="199" t="s">
        <v>1705</v>
      </c>
      <c r="D218" s="212">
        <v>12500</v>
      </c>
      <c r="E218" s="218">
        <v>0</v>
      </c>
      <c r="F218" s="214" t="s">
        <v>384</v>
      </c>
      <c r="G218" s="219" t="s">
        <v>360</v>
      </c>
      <c r="H218" s="196" t="s">
        <v>1469</v>
      </c>
      <c r="I218" s="214" t="str">
        <f t="shared" si="0"/>
        <v>36063835d</v>
      </c>
      <c r="J218" s="196" t="str">
        <f t="shared" si="1"/>
        <v>36063835026 03</v>
      </c>
      <c r="K218" s="215"/>
      <c r="L218" s="196" t="str">
        <f t="shared" si="2"/>
        <v>36063835026 03B</v>
      </c>
      <c r="M218" s="215" t="str">
        <f t="shared" si="3"/>
        <v>Slovenský atletický zväzdBŠula Karel</v>
      </c>
      <c r="N218" s="216" t="str">
        <f t="shared" si="7"/>
        <v>36063835dB</v>
      </c>
    </row>
    <row r="219" spans="1:14" ht="11.25" customHeight="1" x14ac:dyDescent="0.2">
      <c r="A219" s="217" t="s">
        <v>1067</v>
      </c>
      <c r="B219" s="210" t="str">
        <f>VLOOKUP(A219,Adr!A:B,2,FALSE)</f>
        <v>Slovenský atletický zväz</v>
      </c>
      <c r="C219" s="199" t="s">
        <v>1706</v>
      </c>
      <c r="D219" s="219">
        <v>15000</v>
      </c>
      <c r="E219" s="213">
        <v>0</v>
      </c>
      <c r="F219" s="214" t="s">
        <v>384</v>
      </c>
      <c r="G219" s="219" t="s">
        <v>360</v>
      </c>
      <c r="H219" s="196" t="s">
        <v>1469</v>
      </c>
      <c r="I219" s="214" t="str">
        <f t="shared" si="0"/>
        <v>36063835d</v>
      </c>
      <c r="J219" s="196" t="str">
        <f t="shared" si="1"/>
        <v>36063835026 03</v>
      </c>
      <c r="K219" s="215"/>
      <c r="L219" s="196" t="str">
        <f t="shared" si="2"/>
        <v>36063835026 03B</v>
      </c>
      <c r="M219" s="215" t="str">
        <f t="shared" si="3"/>
        <v>Slovenský atletický zväzdBÚradník Miroslav</v>
      </c>
      <c r="N219" s="216" t="str">
        <f t="shared" si="7"/>
        <v>36063835dB</v>
      </c>
    </row>
    <row r="220" spans="1:14" ht="11.25" customHeight="1" x14ac:dyDescent="0.2">
      <c r="A220" s="194" t="s">
        <v>1067</v>
      </c>
      <c r="B220" s="210" t="str">
        <f>VLOOKUP(A220,Adr!A:B,2,FALSE)</f>
        <v>Slovenský atletický zväz</v>
      </c>
      <c r="C220" s="199" t="s">
        <v>1707</v>
      </c>
      <c r="D220" s="219">
        <v>40000</v>
      </c>
      <c r="E220" s="218">
        <v>0</v>
      </c>
      <c r="F220" s="214" t="s">
        <v>384</v>
      </c>
      <c r="G220" s="219" t="s">
        <v>360</v>
      </c>
      <c r="H220" s="196" t="s">
        <v>1469</v>
      </c>
      <c r="I220" s="214" t="str">
        <f t="shared" si="0"/>
        <v>36063835d</v>
      </c>
      <c r="J220" s="196" t="str">
        <f t="shared" si="1"/>
        <v>36063835026 03</v>
      </c>
      <c r="K220" s="215"/>
      <c r="L220" s="196" t="str">
        <f t="shared" si="2"/>
        <v>36063835026 03B</v>
      </c>
      <c r="M220" s="215" t="str">
        <f t="shared" si="3"/>
        <v>Slovenský atletický zväzdBVolko Ján</v>
      </c>
      <c r="N220" s="216" t="str">
        <f t="shared" si="7"/>
        <v>36063835dB</v>
      </c>
    </row>
    <row r="221" spans="1:14" ht="11.25" customHeight="1" x14ac:dyDescent="0.2">
      <c r="A221" s="214" t="s">
        <v>1067</v>
      </c>
      <c r="B221" s="210" t="str">
        <f>VLOOKUP(A221,Adr!A:B,2,FALSE)</f>
        <v>Slovenský atletický zväz</v>
      </c>
      <c r="C221" s="199" t="s">
        <v>1708</v>
      </c>
      <c r="D221" s="219">
        <v>35000</v>
      </c>
      <c r="E221" s="218">
        <v>0</v>
      </c>
      <c r="F221" s="214" t="s">
        <v>384</v>
      </c>
      <c r="G221" s="219" t="s">
        <v>360</v>
      </c>
      <c r="H221" s="196" t="s">
        <v>1469</v>
      </c>
      <c r="I221" s="214" t="str">
        <f t="shared" si="0"/>
        <v>36063835d</v>
      </c>
      <c r="J221" s="196" t="str">
        <f t="shared" si="1"/>
        <v>36063835026 03</v>
      </c>
      <c r="K221" s="215"/>
      <c r="L221" s="196" t="str">
        <f t="shared" si="2"/>
        <v>36063835026 03B</v>
      </c>
      <c r="M221" s="215" t="str">
        <f t="shared" si="3"/>
        <v>Slovenský atletický zväzdBZapletalová Emma</v>
      </c>
      <c r="N221" s="216" t="str">
        <f t="shared" si="7"/>
        <v>36063835dB</v>
      </c>
    </row>
    <row r="222" spans="1:14" ht="11.25" customHeight="1" x14ac:dyDescent="0.2">
      <c r="A222" s="217" t="s">
        <v>1067</v>
      </c>
      <c r="B222" s="210" t="str">
        <f>VLOOKUP(A222,Adr!A:B,2,FALSE)</f>
        <v>Slovenský atletický zväz</v>
      </c>
      <c r="C222" s="199" t="s">
        <v>1709</v>
      </c>
      <c r="D222" s="219">
        <v>50000</v>
      </c>
      <c r="E222" s="213">
        <v>0</v>
      </c>
      <c r="F222" s="214" t="s">
        <v>386</v>
      </c>
      <c r="G222" s="219" t="s">
        <v>360</v>
      </c>
      <c r="H222" s="196" t="s">
        <v>1469</v>
      </c>
      <c r="I222" s="214" t="str">
        <f t="shared" si="0"/>
        <v>36063835e</v>
      </c>
      <c r="J222" s="196" t="str">
        <f t="shared" si="1"/>
        <v>36063835026 03</v>
      </c>
      <c r="K222" s="215"/>
      <c r="L222" s="196" t="str">
        <f t="shared" si="2"/>
        <v>36063835026 03B</v>
      </c>
      <c r="M222" s="215" t="str">
        <f t="shared" si="3"/>
        <v>Slovenský atletický zväzeBAtletický míting P-T-S</v>
      </c>
      <c r="N222" s="216" t="str">
        <f t="shared" si="7"/>
        <v>36063835eB</v>
      </c>
    </row>
    <row r="223" spans="1:14" ht="11.25" customHeight="1" x14ac:dyDescent="0.2">
      <c r="A223" s="214" t="s">
        <v>1067</v>
      </c>
      <c r="B223" s="210" t="str">
        <f>VLOOKUP(A223,Adr!A:B,2,FALSE)</f>
        <v>Slovenský atletický zväz</v>
      </c>
      <c r="C223" s="211" t="s">
        <v>1710</v>
      </c>
      <c r="D223" s="212">
        <v>941</v>
      </c>
      <c r="E223" s="213">
        <v>0</v>
      </c>
      <c r="F223" s="217" t="s">
        <v>388</v>
      </c>
      <c r="G223" s="220" t="s">
        <v>360</v>
      </c>
      <c r="H223" s="220" t="s">
        <v>1469</v>
      </c>
      <c r="I223" s="214" t="str">
        <f t="shared" si="0"/>
        <v>36063835f</v>
      </c>
      <c r="J223" s="196" t="str">
        <f t="shared" si="1"/>
        <v>36063835026 03</v>
      </c>
      <c r="K223" s="215"/>
      <c r="L223" s="196" t="str">
        <f t="shared" si="2"/>
        <v>36063835026 03B</v>
      </c>
      <c r="M223" s="215" t="str">
        <f t="shared" si="3"/>
        <v>Slovenský atletický zväzfBodmena trénerovi Ján Sedlák</v>
      </c>
      <c r="N223" s="216" t="str">
        <f t="shared" si="7"/>
        <v>36063835fB</v>
      </c>
    </row>
    <row r="224" spans="1:14" ht="11.25" customHeight="1" x14ac:dyDescent="0.2">
      <c r="A224" s="214" t="s">
        <v>1067</v>
      </c>
      <c r="B224" s="210" t="str">
        <f>VLOOKUP(A224,Adr!A:B,2,FALSE)</f>
        <v>Slovenský atletický zväz</v>
      </c>
      <c r="C224" s="211" t="s">
        <v>1711</v>
      </c>
      <c r="D224" s="212">
        <v>1412</v>
      </c>
      <c r="E224" s="213">
        <v>0</v>
      </c>
      <c r="F224" s="217" t="s">
        <v>388</v>
      </c>
      <c r="G224" s="220" t="s">
        <v>360</v>
      </c>
      <c r="H224" s="220" t="s">
        <v>1469</v>
      </c>
      <c r="I224" s="214" t="str">
        <f t="shared" si="0"/>
        <v>36063835f</v>
      </c>
      <c r="J224" s="196" t="str">
        <f t="shared" si="1"/>
        <v>36063835026 03</v>
      </c>
      <c r="K224" s="215"/>
      <c r="L224" s="196" t="str">
        <f t="shared" si="2"/>
        <v>36063835026 03B</v>
      </c>
      <c r="M224" s="215" t="str">
        <f t="shared" si="3"/>
        <v>Slovenský atletický zväzfBodmena trénerovi Lukáš Kotala</v>
      </c>
      <c r="N224" s="216" t="str">
        <f t="shared" si="7"/>
        <v>36063835fB</v>
      </c>
    </row>
    <row r="225" spans="1:14" ht="33.75" customHeight="1" x14ac:dyDescent="0.2">
      <c r="A225" s="214" t="s">
        <v>1067</v>
      </c>
      <c r="B225" s="210" t="str">
        <f>VLOOKUP(A225,Adr!A:B,2,FALSE)</f>
        <v>Slovenský atletický zväz</v>
      </c>
      <c r="C225" s="211" t="s">
        <v>1712</v>
      </c>
      <c r="D225" s="212">
        <v>20150</v>
      </c>
      <c r="E225" s="213">
        <v>0</v>
      </c>
      <c r="F225" s="214" t="s">
        <v>396</v>
      </c>
      <c r="G225" s="196" t="s">
        <v>356</v>
      </c>
      <c r="H225" s="196" t="s">
        <v>1469</v>
      </c>
      <c r="I225" s="214" t="str">
        <f t="shared" si="0"/>
        <v>36063835j</v>
      </c>
      <c r="J225" s="196" t="str">
        <f t="shared" si="1"/>
        <v>36063835026 01</v>
      </c>
      <c r="K225" s="215"/>
      <c r="L225" s="196" t="str">
        <f t="shared" si="2"/>
        <v>36063835026 01B</v>
      </c>
      <c r="M225" s="215" t="str">
        <f t="shared" si="3"/>
        <v>Slovenský atletický zväzjBZabezpečenie finále školských športových súťaží (Šamorín 2023) v súťažiach kategórie "A" v atletike základných škôl</v>
      </c>
      <c r="N225" s="216" t="str">
        <f t="shared" si="7"/>
        <v>36063835jB</v>
      </c>
    </row>
    <row r="226" spans="1:14" ht="11.25" customHeight="1" x14ac:dyDescent="0.2">
      <c r="A226" s="194" t="s">
        <v>1074</v>
      </c>
      <c r="B226" s="210" t="str">
        <f>VLOOKUP(A226,Adr!A:B,2,FALSE)</f>
        <v>Slovenský biliardový zväz</v>
      </c>
      <c r="C226" s="211" t="s">
        <v>1713</v>
      </c>
      <c r="D226" s="212">
        <v>35444</v>
      </c>
      <c r="E226" s="218">
        <v>0</v>
      </c>
      <c r="F226" s="214" t="s">
        <v>378</v>
      </c>
      <c r="G226" s="196" t="s">
        <v>358</v>
      </c>
      <c r="H226" s="196" t="s">
        <v>1469</v>
      </c>
      <c r="I226" s="214" t="str">
        <f t="shared" si="0"/>
        <v>31753825a</v>
      </c>
      <c r="J226" s="196" t="str">
        <f t="shared" si="1"/>
        <v>31753825026 02</v>
      </c>
      <c r="K226" s="215" t="s">
        <v>1714</v>
      </c>
      <c r="L226" s="196" t="str">
        <f t="shared" si="2"/>
        <v>31753825026 02B</v>
      </c>
      <c r="M226" s="215" t="str">
        <f t="shared" si="3"/>
        <v>Slovenský biliardový zväzaBbiliard - bežné transfery</v>
      </c>
      <c r="N226" s="216" t="str">
        <f t="shared" si="7"/>
        <v>31753825aB</v>
      </c>
    </row>
    <row r="227" spans="1:14" ht="11.25" customHeight="1" x14ac:dyDescent="0.2">
      <c r="A227" s="194" t="s">
        <v>1079</v>
      </c>
      <c r="B227" s="210" t="str">
        <f>VLOOKUP(A227,Adr!A:B,2,FALSE)</f>
        <v>Slovenský bowlingový zväz</v>
      </c>
      <c r="C227" s="211" t="s">
        <v>1715</v>
      </c>
      <c r="D227" s="212">
        <v>32301</v>
      </c>
      <c r="E227" s="213">
        <v>0</v>
      </c>
      <c r="F227" s="214" t="s">
        <v>378</v>
      </c>
      <c r="G227" s="219" t="s">
        <v>358</v>
      </c>
      <c r="H227" s="196" t="s">
        <v>1469</v>
      </c>
      <c r="I227" s="214" t="str">
        <f t="shared" si="0"/>
        <v>36128147a</v>
      </c>
      <c r="J227" s="196" t="str">
        <f t="shared" si="1"/>
        <v>36128147026 02</v>
      </c>
      <c r="K227" s="215" t="s">
        <v>1716</v>
      </c>
      <c r="L227" s="196" t="str">
        <f t="shared" si="2"/>
        <v>36128147026 02B</v>
      </c>
      <c r="M227" s="215" t="str">
        <f t="shared" si="3"/>
        <v>Slovenský bowlingový zväzaBbowling - bežné transfery</v>
      </c>
      <c r="N227" s="216" t="str">
        <f t="shared" si="7"/>
        <v>36128147aB</v>
      </c>
    </row>
    <row r="228" spans="1:14" ht="11.25" customHeight="1" x14ac:dyDescent="0.2">
      <c r="A228" s="214" t="s">
        <v>1086</v>
      </c>
      <c r="B228" s="210" t="str">
        <f>VLOOKUP(A228,Adr!A:B,2,FALSE)</f>
        <v>Slovenský bridžový zväz</v>
      </c>
      <c r="C228" s="199" t="s">
        <v>1717</v>
      </c>
      <c r="D228" s="219">
        <v>32301</v>
      </c>
      <c r="E228" s="213">
        <v>0</v>
      </c>
      <c r="F228" s="214" t="s">
        <v>378</v>
      </c>
      <c r="G228" s="219" t="s">
        <v>358</v>
      </c>
      <c r="H228" s="196" t="s">
        <v>1469</v>
      </c>
      <c r="I228" s="214" t="str">
        <f t="shared" si="0"/>
        <v>31770908a</v>
      </c>
      <c r="J228" s="196" t="str">
        <f t="shared" si="1"/>
        <v>31770908026 02</v>
      </c>
      <c r="K228" s="215" t="s">
        <v>1718</v>
      </c>
      <c r="L228" s="196" t="str">
        <f t="shared" si="2"/>
        <v>31770908026 02B</v>
      </c>
      <c r="M228" s="215" t="str">
        <f t="shared" si="3"/>
        <v>Slovenský bridžový zväzaBbridž - bežné transfery</v>
      </c>
      <c r="N228" s="216" t="str">
        <f t="shared" si="7"/>
        <v>31770908aB</v>
      </c>
    </row>
    <row r="229" spans="1:14" ht="11.25" customHeight="1" x14ac:dyDescent="0.2">
      <c r="A229" s="214" t="s">
        <v>1092</v>
      </c>
      <c r="B229" s="210" t="str">
        <f>VLOOKUP(A229,Adr!A:B,2,FALSE)</f>
        <v>Slovenský curlingový zväz</v>
      </c>
      <c r="C229" s="211" t="s">
        <v>1719</v>
      </c>
      <c r="D229" s="212">
        <v>51039</v>
      </c>
      <c r="E229" s="218">
        <v>0</v>
      </c>
      <c r="F229" s="214" t="s">
        <v>378</v>
      </c>
      <c r="G229" s="196" t="s">
        <v>358</v>
      </c>
      <c r="H229" s="196" t="s">
        <v>1469</v>
      </c>
      <c r="I229" s="214" t="str">
        <f t="shared" si="0"/>
        <v>37841866a</v>
      </c>
      <c r="J229" s="196" t="str">
        <f t="shared" si="1"/>
        <v>37841866026 02</v>
      </c>
      <c r="K229" s="215" t="s">
        <v>1720</v>
      </c>
      <c r="L229" s="196" t="str">
        <f t="shared" si="2"/>
        <v>37841866026 02B</v>
      </c>
      <c r="M229" s="215" t="str">
        <f t="shared" si="3"/>
        <v>Slovenský curlingový zväzaBcurling - bežné transfery</v>
      </c>
      <c r="N229" s="216" t="str">
        <f t="shared" si="7"/>
        <v>37841866aB</v>
      </c>
    </row>
    <row r="230" spans="1:14" ht="11.25" customHeight="1" x14ac:dyDescent="0.2">
      <c r="A230" s="194" t="s">
        <v>1100</v>
      </c>
      <c r="B230" s="210" t="str">
        <f>VLOOKUP(A230,Adr!A:B,2,FALSE)</f>
        <v>Slovenský cykloklub</v>
      </c>
      <c r="C230" s="211" t="s">
        <v>1721</v>
      </c>
      <c r="D230" s="212">
        <v>132600</v>
      </c>
      <c r="E230" s="218">
        <v>0</v>
      </c>
      <c r="F230" s="214" t="s">
        <v>392</v>
      </c>
      <c r="G230" s="219" t="s">
        <v>356</v>
      </c>
      <c r="H230" s="196" t="s">
        <v>1469</v>
      </c>
      <c r="I230" s="214" t="str">
        <f t="shared" si="0"/>
        <v>34009388h</v>
      </c>
      <c r="J230" s="196" t="str">
        <f t="shared" si="1"/>
        <v>34009388026 01</v>
      </c>
      <c r="K230" s="215"/>
      <c r="L230" s="196" t="str">
        <f t="shared" si="2"/>
        <v>34009388026 01B</v>
      </c>
      <c r="M230" s="215" t="str">
        <f t="shared" si="3"/>
        <v>Slovenský cykloklubhBznačenie cykloturistických trás</v>
      </c>
      <c r="N230" s="216" t="str">
        <f t="shared" si="7"/>
        <v>34009388hB</v>
      </c>
    </row>
    <row r="231" spans="1:14" ht="11.25" customHeight="1" x14ac:dyDescent="0.2">
      <c r="A231" s="194" t="s">
        <v>1108</v>
      </c>
      <c r="B231" s="210" t="str">
        <f>VLOOKUP(A231,Adr!A:B,2,FALSE)</f>
        <v>Slovenský futbalový zväz</v>
      </c>
      <c r="C231" s="199" t="s">
        <v>1722</v>
      </c>
      <c r="D231" s="219">
        <v>13262864</v>
      </c>
      <c r="E231" s="213">
        <v>0</v>
      </c>
      <c r="F231" s="214" t="s">
        <v>378</v>
      </c>
      <c r="G231" s="196" t="s">
        <v>358</v>
      </c>
      <c r="H231" s="196" t="s">
        <v>1469</v>
      </c>
      <c r="I231" s="214" t="str">
        <f t="shared" si="0"/>
        <v>00687308a</v>
      </c>
      <c r="J231" s="196" t="str">
        <f t="shared" si="1"/>
        <v>00687308026 02</v>
      </c>
      <c r="K231" s="215" t="s">
        <v>1723</v>
      </c>
      <c r="L231" s="196" t="str">
        <f t="shared" si="2"/>
        <v>00687308026 02B</v>
      </c>
      <c r="M231" s="215" t="str">
        <f t="shared" si="3"/>
        <v>Slovenský futbalový zväzaBfutbal - bežné transfery</v>
      </c>
      <c r="N231" s="216" t="str">
        <f t="shared" si="7"/>
        <v>00687308aB</v>
      </c>
    </row>
    <row r="232" spans="1:14" ht="11.25" customHeight="1" x14ac:dyDescent="0.2">
      <c r="A232" s="194" t="s">
        <v>1108</v>
      </c>
      <c r="B232" s="210" t="str">
        <f>VLOOKUP(A232,Adr!A:B,2,FALSE)</f>
        <v>Slovenský futbalový zväz</v>
      </c>
      <c r="C232" s="211" t="s">
        <v>1724</v>
      </c>
      <c r="D232" s="212">
        <v>465000</v>
      </c>
      <c r="E232" s="218">
        <v>0</v>
      </c>
      <c r="F232" s="214" t="s">
        <v>378</v>
      </c>
      <c r="G232" s="219" t="s">
        <v>358</v>
      </c>
      <c r="H232" s="196" t="s">
        <v>1485</v>
      </c>
      <c r="I232" s="214" t="str">
        <f t="shared" si="0"/>
        <v>00687308a</v>
      </c>
      <c r="J232" s="196" t="str">
        <f t="shared" si="1"/>
        <v>00687308026 02</v>
      </c>
      <c r="K232" s="215" t="s">
        <v>1723</v>
      </c>
      <c r="L232" s="196" t="str">
        <f t="shared" si="2"/>
        <v>00687308026 02K</v>
      </c>
      <c r="M232" s="215" t="str">
        <f t="shared" si="3"/>
        <v>Slovenský futbalový zväzaKfutbal - kapitálové transfery</v>
      </c>
      <c r="N232" s="216" t="str">
        <f t="shared" si="7"/>
        <v>00687308aK</v>
      </c>
    </row>
    <row r="233" spans="1:14" ht="33.75" customHeight="1" x14ac:dyDescent="0.2">
      <c r="A233" s="217" t="s">
        <v>1108</v>
      </c>
      <c r="B233" s="210" t="str">
        <f>VLOOKUP(A233,Adr!A:B,2,FALSE)</f>
        <v>Slovenský futbalový zväz</v>
      </c>
      <c r="C233" s="211" t="s">
        <v>1725</v>
      </c>
      <c r="D233" s="212">
        <v>29650</v>
      </c>
      <c r="E233" s="218">
        <v>0</v>
      </c>
      <c r="F233" s="214" t="s">
        <v>396</v>
      </c>
      <c r="G233" s="196" t="s">
        <v>356</v>
      </c>
      <c r="H233" s="196" t="s">
        <v>1469</v>
      </c>
      <c r="I233" s="214" t="str">
        <f t="shared" si="0"/>
        <v>00687308j</v>
      </c>
      <c r="J233" s="196" t="str">
        <f t="shared" si="1"/>
        <v>00687308026 01</v>
      </c>
      <c r="K233" s="215"/>
      <c r="L233" s="196" t="str">
        <f t="shared" si="2"/>
        <v>00687308026 01B</v>
      </c>
      <c r="M233" s="215" t="str">
        <f t="shared" si="3"/>
        <v>Slovenský futbalový zväzjBZabezpečenie finále školských športových súťaží (Šamorín 2023) v súťažiach kategórie "A" vo futbale základných škôl</v>
      </c>
      <c r="N233" s="216" t="str">
        <f t="shared" si="7"/>
        <v>00687308jB</v>
      </c>
    </row>
    <row r="234" spans="1:14" ht="33.75" customHeight="1" x14ac:dyDescent="0.2">
      <c r="A234" s="214" t="s">
        <v>1108</v>
      </c>
      <c r="B234" s="210" t="str">
        <f>VLOOKUP(A234,Adr!A:B,2,FALSE)</f>
        <v>Slovenský futbalový zväz</v>
      </c>
      <c r="C234" s="211" t="s">
        <v>1726</v>
      </c>
      <c r="D234" s="212">
        <v>10000</v>
      </c>
      <c r="E234" s="213">
        <v>0</v>
      </c>
      <c r="F234" s="214" t="s">
        <v>396</v>
      </c>
      <c r="G234" s="196" t="s">
        <v>356</v>
      </c>
      <c r="H234" s="196" t="s">
        <v>1469</v>
      </c>
      <c r="I234" s="214" t="str">
        <f t="shared" si="0"/>
        <v>00687308j</v>
      </c>
      <c r="J234" s="196" t="str">
        <f t="shared" si="1"/>
        <v>00687308026 01</v>
      </c>
      <c r="K234" s="215"/>
      <c r="L234" s="196" t="str">
        <f t="shared" si="2"/>
        <v>00687308026 01B</v>
      </c>
      <c r="M234" s="215" t="str">
        <f t="shared" si="3"/>
        <v>Slovenský futbalový zväzjBZabezpečenie školských športových súťaží 2023 v ostatných súťažiach kategórie "A" vo futbale (McDonald’s Cup) základných škôl</v>
      </c>
      <c r="N234" s="216" t="str">
        <f t="shared" si="7"/>
        <v>00687308jB</v>
      </c>
    </row>
    <row r="235" spans="1:14" ht="11.25" customHeight="1" x14ac:dyDescent="0.2">
      <c r="A235" s="194" t="s">
        <v>1115</v>
      </c>
      <c r="B235" s="210" t="str">
        <f>VLOOKUP(A235,Adr!A:B,2,FALSE)</f>
        <v>Slovenský horolezecký spolok JAMES</v>
      </c>
      <c r="C235" s="199" t="s">
        <v>1727</v>
      </c>
      <c r="D235" s="219">
        <v>118374</v>
      </c>
      <c r="E235" s="213">
        <v>0</v>
      </c>
      <c r="F235" s="214" t="s">
        <v>378</v>
      </c>
      <c r="G235" s="196" t="s">
        <v>358</v>
      </c>
      <c r="H235" s="196" t="s">
        <v>1469</v>
      </c>
      <c r="I235" s="214" t="str">
        <f t="shared" si="0"/>
        <v>00586455a</v>
      </c>
      <c r="J235" s="196" t="str">
        <f t="shared" si="1"/>
        <v>00586455026 02</v>
      </c>
      <c r="K235" s="215" t="s">
        <v>1728</v>
      </c>
      <c r="L235" s="196" t="str">
        <f t="shared" si="2"/>
        <v>00586455026 02B</v>
      </c>
      <c r="M235" s="215" t="str">
        <f t="shared" si="3"/>
        <v>Slovenský horolezecký spolok JAMESaBhorolezectvo - bežné transfery</v>
      </c>
      <c r="N235" s="216" t="str">
        <f t="shared" si="7"/>
        <v>00586455aB</v>
      </c>
    </row>
    <row r="236" spans="1:14" ht="11.25" customHeight="1" x14ac:dyDescent="0.2">
      <c r="A236" s="194" t="s">
        <v>1115</v>
      </c>
      <c r="B236" s="210" t="str">
        <f>VLOOKUP(A236,Adr!A:B,2,FALSE)</f>
        <v>Slovenský horolezecký spolok JAMES</v>
      </c>
      <c r="C236" s="211" t="s">
        <v>1729</v>
      </c>
      <c r="D236" s="212">
        <v>60258</v>
      </c>
      <c r="E236" s="213">
        <v>0</v>
      </c>
      <c r="F236" s="214" t="s">
        <v>378</v>
      </c>
      <c r="G236" s="196" t="s">
        <v>358</v>
      </c>
      <c r="H236" s="196" t="s">
        <v>1469</v>
      </c>
      <c r="I236" s="214" t="str">
        <f t="shared" si="0"/>
        <v>00586455a</v>
      </c>
      <c r="J236" s="196" t="str">
        <f t="shared" si="1"/>
        <v>00586455026 02</v>
      </c>
      <c r="K236" s="215" t="s">
        <v>1730</v>
      </c>
      <c r="L236" s="196" t="str">
        <f t="shared" si="2"/>
        <v>00586455026 02B</v>
      </c>
      <c r="M236" s="215" t="str">
        <f t="shared" si="3"/>
        <v>Slovenský horolezecký spolok JAMESaBšportové lezenie - bežné transfery</v>
      </c>
      <c r="N236" s="216" t="str">
        <f t="shared" si="7"/>
        <v>00586455aB</v>
      </c>
    </row>
    <row r="237" spans="1:14" ht="11.25" customHeight="1" x14ac:dyDescent="0.2">
      <c r="A237" s="214" t="s">
        <v>1115</v>
      </c>
      <c r="B237" s="210" t="str">
        <f>VLOOKUP(A237,Adr!A:B,2,FALSE)</f>
        <v>Slovenský horolezecký spolok JAMES</v>
      </c>
      <c r="C237" s="199" t="s">
        <v>1731</v>
      </c>
      <c r="D237" s="219">
        <v>12500</v>
      </c>
      <c r="E237" s="218">
        <v>0</v>
      </c>
      <c r="F237" s="214" t="s">
        <v>384</v>
      </c>
      <c r="G237" s="219" t="s">
        <v>360</v>
      </c>
      <c r="H237" s="196" t="s">
        <v>1469</v>
      </c>
      <c r="I237" s="214" t="str">
        <f t="shared" si="0"/>
        <v>00586455d</v>
      </c>
      <c r="J237" s="196" t="str">
        <f t="shared" si="1"/>
        <v>00586455026 03</v>
      </c>
      <c r="K237" s="215"/>
      <c r="L237" s="196" t="str">
        <f t="shared" si="2"/>
        <v>00586455026 03B</v>
      </c>
      <c r="M237" s="215" t="str">
        <f t="shared" si="3"/>
        <v>Slovenský horolezecký spolok JAMESdBBuršíková Martina</v>
      </c>
      <c r="N237" s="216" t="str">
        <f t="shared" si="7"/>
        <v>00586455dB</v>
      </c>
    </row>
    <row r="238" spans="1:14" ht="11.25" customHeight="1" x14ac:dyDescent="0.2">
      <c r="A238" s="214" t="s">
        <v>1115</v>
      </c>
      <c r="B238" s="210" t="str">
        <f>VLOOKUP(A238,Adr!A:B,2,FALSE)</f>
        <v>Slovenský horolezecký spolok JAMES</v>
      </c>
      <c r="C238" s="211" t="s">
        <v>1732</v>
      </c>
      <c r="D238" s="212">
        <v>7500</v>
      </c>
      <c r="E238" s="218">
        <v>0</v>
      </c>
      <c r="F238" s="214" t="s">
        <v>384</v>
      </c>
      <c r="G238" s="196" t="s">
        <v>360</v>
      </c>
      <c r="H238" s="196" t="s">
        <v>1469</v>
      </c>
      <c r="I238" s="214" t="str">
        <f t="shared" si="0"/>
        <v>00586455d</v>
      </c>
      <c r="J238" s="196" t="str">
        <f t="shared" si="1"/>
        <v>00586455026 03</v>
      </c>
      <c r="K238" s="215"/>
      <c r="L238" s="196" t="str">
        <f t="shared" si="2"/>
        <v>00586455026 03B</v>
      </c>
      <c r="M238" s="215" t="str">
        <f t="shared" si="3"/>
        <v>Slovenský horolezecký spolok JAMESdBMichalková Lujza</v>
      </c>
      <c r="N238" s="216" t="str">
        <f t="shared" si="7"/>
        <v>00586455dB</v>
      </c>
    </row>
    <row r="239" spans="1:14" ht="22.5" customHeight="1" x14ac:dyDescent="0.2">
      <c r="A239" s="217" t="s">
        <v>1120</v>
      </c>
      <c r="B239" s="210" t="str">
        <f>VLOOKUP(A239,Adr!A:B,2,FALSE)</f>
        <v>Slovenský kolkársky zväz</v>
      </c>
      <c r="C239" s="211" t="s">
        <v>1733</v>
      </c>
      <c r="D239" s="212">
        <v>25020</v>
      </c>
      <c r="E239" s="213">
        <v>0</v>
      </c>
      <c r="F239" s="214" t="s">
        <v>388</v>
      </c>
      <c r="G239" s="196" t="s">
        <v>360</v>
      </c>
      <c r="H239" s="196" t="s">
        <v>1469</v>
      </c>
      <c r="I239" s="214" t="str">
        <f t="shared" si="0"/>
        <v>31771688f</v>
      </c>
      <c r="J239" s="196" t="str">
        <f t="shared" si="1"/>
        <v>31771688026 03</v>
      </c>
      <c r="K239" s="215"/>
      <c r="L239" s="196" t="str">
        <f t="shared" si="2"/>
        <v>31771688026 03B</v>
      </c>
      <c r="M239" s="215" t="str">
        <f t="shared" si="3"/>
        <v>Slovenský kolkársky zväzfBPlnenie úloh verejného záujmu v športe - rozvoj športu</v>
      </c>
      <c r="N239" s="216" t="str">
        <f t="shared" si="7"/>
        <v>31771688fB</v>
      </c>
    </row>
    <row r="240" spans="1:14" ht="11.25" customHeight="1" x14ac:dyDescent="0.2">
      <c r="A240" s="194" t="s">
        <v>1127</v>
      </c>
      <c r="B240" s="210" t="str">
        <f>VLOOKUP(A240,Adr!A:B,2,FALSE)</f>
        <v>Slovenský krasokorčuliarsky zväz</v>
      </c>
      <c r="C240" s="211" t="s">
        <v>1734</v>
      </c>
      <c r="D240" s="212">
        <v>267330</v>
      </c>
      <c r="E240" s="213">
        <v>0</v>
      </c>
      <c r="F240" s="214" t="s">
        <v>378</v>
      </c>
      <c r="G240" s="196" t="s">
        <v>358</v>
      </c>
      <c r="H240" s="196" t="s">
        <v>1469</v>
      </c>
      <c r="I240" s="214" t="str">
        <f t="shared" si="0"/>
        <v>31805540a</v>
      </c>
      <c r="J240" s="196" t="str">
        <f t="shared" si="1"/>
        <v>31805540026 02</v>
      </c>
      <c r="K240" s="215" t="s">
        <v>1735</v>
      </c>
      <c r="L240" s="196" t="str">
        <f t="shared" si="2"/>
        <v>31805540026 02B</v>
      </c>
      <c r="M240" s="215" t="str">
        <f t="shared" si="3"/>
        <v>Slovenský krasokorčuliarsky zväzaBkrasokorčuľovanie - bežné transfery</v>
      </c>
      <c r="N240" s="216" t="str">
        <f t="shared" si="7"/>
        <v>31805540aB</v>
      </c>
    </row>
    <row r="241" spans="1:14" ht="11.25" customHeight="1" x14ac:dyDescent="0.2">
      <c r="A241" s="194" t="s">
        <v>1133</v>
      </c>
      <c r="B241" s="210" t="str">
        <f>VLOOKUP(A241,Adr!A:B,2,FALSE)</f>
        <v>Slovenský lukostrelecký zväz</v>
      </c>
      <c r="C241" s="211" t="s">
        <v>1736</v>
      </c>
      <c r="D241" s="212">
        <v>178053</v>
      </c>
      <c r="E241" s="213">
        <v>0</v>
      </c>
      <c r="F241" s="214" t="s">
        <v>378</v>
      </c>
      <c r="G241" s="196" t="s">
        <v>358</v>
      </c>
      <c r="H241" s="196" t="s">
        <v>1469</v>
      </c>
      <c r="I241" s="214" t="str">
        <f t="shared" si="0"/>
        <v>30793009a</v>
      </c>
      <c r="J241" s="196" t="str">
        <f t="shared" si="1"/>
        <v>30793009026 02</v>
      </c>
      <c r="K241" s="215" t="s">
        <v>1737</v>
      </c>
      <c r="L241" s="196" t="str">
        <f t="shared" si="2"/>
        <v>30793009026 02B</v>
      </c>
      <c r="M241" s="215" t="str">
        <f t="shared" si="3"/>
        <v>Slovenský lukostrelecký zväzaBlukostreľba - bežné transfery</v>
      </c>
      <c r="N241" s="216" t="str">
        <f t="shared" si="7"/>
        <v>30793009aB</v>
      </c>
    </row>
    <row r="242" spans="1:14" ht="11.25" customHeight="1" x14ac:dyDescent="0.2">
      <c r="A242" s="217" t="s">
        <v>1133</v>
      </c>
      <c r="B242" s="210" t="str">
        <f>VLOOKUP(A242,Adr!A:B,2,FALSE)</f>
        <v>Slovenský lukostrelecký zväz</v>
      </c>
      <c r="C242" s="211" t="s">
        <v>1738</v>
      </c>
      <c r="D242" s="212">
        <v>35300</v>
      </c>
      <c r="E242" s="213">
        <v>0</v>
      </c>
      <c r="F242" s="214" t="s">
        <v>384</v>
      </c>
      <c r="G242" s="219" t="s">
        <v>360</v>
      </c>
      <c r="H242" s="196" t="s">
        <v>1469</v>
      </c>
      <c r="I242" s="214" t="str">
        <f t="shared" si="0"/>
        <v>30793009d</v>
      </c>
      <c r="J242" s="196" t="str">
        <f t="shared" si="1"/>
        <v>30793009026 03</v>
      </c>
      <c r="K242" s="215"/>
      <c r="L242" s="196" t="str">
        <f t="shared" si="2"/>
        <v>30793009026 03B</v>
      </c>
      <c r="M242" s="215" t="str">
        <f t="shared" si="3"/>
        <v>Slovenský lukostrelecký zväzdBBaránková Denisa</v>
      </c>
      <c r="N242" s="216" t="str">
        <f t="shared" si="7"/>
        <v>30793009dB</v>
      </c>
    </row>
    <row r="243" spans="1:14" ht="11.25" customHeight="1" x14ac:dyDescent="0.2">
      <c r="A243" s="214" t="s">
        <v>1133</v>
      </c>
      <c r="B243" s="210" t="str">
        <f>VLOOKUP(A243,Adr!A:B,2,FALSE)</f>
        <v>Slovenský lukostrelecký zväz</v>
      </c>
      <c r="C243" s="211" t="s">
        <v>1739</v>
      </c>
      <c r="D243" s="212">
        <v>20000</v>
      </c>
      <c r="E243" s="218">
        <v>0</v>
      </c>
      <c r="F243" s="214" t="s">
        <v>384</v>
      </c>
      <c r="G243" s="219" t="s">
        <v>360</v>
      </c>
      <c r="H243" s="196" t="s">
        <v>1469</v>
      </c>
      <c r="I243" s="214" t="str">
        <f t="shared" si="0"/>
        <v>30793009d</v>
      </c>
      <c r="J243" s="196" t="str">
        <f t="shared" si="1"/>
        <v>30793009026 03</v>
      </c>
      <c r="K243" s="215"/>
      <c r="L243" s="196" t="str">
        <f t="shared" si="2"/>
        <v>30793009026 03B</v>
      </c>
      <c r="M243" s="215" t="str">
        <f t="shared" si="3"/>
        <v>Slovenský lukostrelecký zväzdBBošanský Jozef</v>
      </c>
      <c r="N243" s="216" t="str">
        <f t="shared" si="7"/>
        <v>30793009dB</v>
      </c>
    </row>
    <row r="244" spans="1:14" ht="11.25" customHeight="1" x14ac:dyDescent="0.2">
      <c r="A244" s="214" t="s">
        <v>1133</v>
      </c>
      <c r="B244" s="210" t="str">
        <f>VLOOKUP(A244,Adr!A:B,2,FALSE)</f>
        <v>Slovenský lukostrelecký zväz</v>
      </c>
      <c r="C244" s="211" t="s">
        <v>1740</v>
      </c>
      <c r="D244" s="212">
        <v>15000</v>
      </c>
      <c r="E244" s="218">
        <v>0</v>
      </c>
      <c r="F244" s="214" t="s">
        <v>384</v>
      </c>
      <c r="G244" s="219" t="s">
        <v>360</v>
      </c>
      <c r="H244" s="196" t="s">
        <v>1469</v>
      </c>
      <c r="I244" s="214" t="str">
        <f t="shared" si="0"/>
        <v>30793009d</v>
      </c>
      <c r="J244" s="196" t="str">
        <f t="shared" si="1"/>
        <v>30793009026 03</v>
      </c>
      <c r="K244" s="215"/>
      <c r="L244" s="196" t="str">
        <f t="shared" si="2"/>
        <v>30793009026 03B</v>
      </c>
      <c r="M244" s="215" t="str">
        <f t="shared" si="3"/>
        <v>Slovenský lukostrelecký zväzdBdvojica - terčová lukostreľba mix (dospelí)</v>
      </c>
      <c r="N244" s="216" t="str">
        <f t="shared" si="7"/>
        <v>30793009dB</v>
      </c>
    </row>
    <row r="245" spans="1:14" ht="11.25" customHeight="1" x14ac:dyDescent="0.2">
      <c r="A245" s="217" t="s">
        <v>1133</v>
      </c>
      <c r="B245" s="210" t="str">
        <f>VLOOKUP(A245,Adr!A:B,2,FALSE)</f>
        <v>Slovenský lukostrelecký zväz</v>
      </c>
      <c r="C245" s="199" t="s">
        <v>1741</v>
      </c>
      <c r="D245" s="219">
        <v>15000</v>
      </c>
      <c r="E245" s="213">
        <v>0</v>
      </c>
      <c r="F245" s="214" t="s">
        <v>384</v>
      </c>
      <c r="G245" s="196" t="s">
        <v>360</v>
      </c>
      <c r="H245" s="196" t="s">
        <v>1469</v>
      </c>
      <c r="I245" s="214" t="str">
        <f t="shared" si="0"/>
        <v>30793009d</v>
      </c>
      <c r="J245" s="196" t="str">
        <f t="shared" si="1"/>
        <v>30793009026 03</v>
      </c>
      <c r="K245" s="215"/>
      <c r="L245" s="196" t="str">
        <f t="shared" si="2"/>
        <v>30793009026 03B</v>
      </c>
      <c r="M245" s="215" t="str">
        <f t="shared" si="3"/>
        <v>Slovenský lukostrelecký zväzdBdvojica - terčová lukostreľba mix (juniori)</v>
      </c>
      <c r="N245" s="216" t="str">
        <f t="shared" si="7"/>
        <v>30793009dB</v>
      </c>
    </row>
    <row r="246" spans="1:14" ht="11.25" customHeight="1" x14ac:dyDescent="0.2">
      <c r="A246" s="217" t="s">
        <v>1133</v>
      </c>
      <c r="B246" s="210" t="str">
        <f>VLOOKUP(A246,Adr!A:B,2,FALSE)</f>
        <v>Slovenský lukostrelecký zväz</v>
      </c>
      <c r="C246" s="211" t="s">
        <v>1742</v>
      </c>
      <c r="D246" s="212">
        <v>5000</v>
      </c>
      <c r="E246" s="218">
        <v>0</v>
      </c>
      <c r="F246" s="214" t="s">
        <v>384</v>
      </c>
      <c r="G246" s="219" t="s">
        <v>360</v>
      </c>
      <c r="H246" s="196" t="s">
        <v>1469</v>
      </c>
      <c r="I246" s="214" t="str">
        <f t="shared" si="0"/>
        <v>30793009d</v>
      </c>
      <c r="J246" s="196" t="str">
        <f t="shared" si="1"/>
        <v>30793009026 03</v>
      </c>
      <c r="K246" s="215"/>
      <c r="L246" s="196" t="str">
        <f t="shared" si="2"/>
        <v>30793009026 03B</v>
      </c>
      <c r="M246" s="215" t="str">
        <f t="shared" si="3"/>
        <v>Slovenský lukostrelecký zväzdBMálek Peter</v>
      </c>
      <c r="N246" s="216" t="str">
        <f t="shared" si="7"/>
        <v>30793009dB</v>
      </c>
    </row>
    <row r="247" spans="1:14" ht="11.25" customHeight="1" x14ac:dyDescent="0.2">
      <c r="A247" s="194" t="s">
        <v>1138</v>
      </c>
      <c r="B247" s="210" t="str">
        <f>VLOOKUP(A247,Adr!A:B,2,FALSE)</f>
        <v>Slovenský národný aeroklub generála Milana Rastislava Štefánika</v>
      </c>
      <c r="C247" s="211" t="s">
        <v>1743</v>
      </c>
      <c r="D247" s="212">
        <v>186702</v>
      </c>
      <c r="E247" s="213">
        <v>0</v>
      </c>
      <c r="F247" s="214" t="s">
        <v>378</v>
      </c>
      <c r="G247" s="196" t="s">
        <v>358</v>
      </c>
      <c r="H247" s="196" t="s">
        <v>1469</v>
      </c>
      <c r="I247" s="214" t="str">
        <f t="shared" si="0"/>
        <v>00677604a</v>
      </c>
      <c r="J247" s="196" t="str">
        <f t="shared" si="1"/>
        <v>00677604026 02</v>
      </c>
      <c r="K247" s="215" t="s">
        <v>1744</v>
      </c>
      <c r="L247" s="196" t="str">
        <f t="shared" si="2"/>
        <v>00677604026 02B</v>
      </c>
      <c r="M247" s="215" t="str">
        <f t="shared" si="3"/>
        <v>Slovenský národný aeroklub generála Milana Rastislava ŠtefánikaaBletecké športy - bežné transfery</v>
      </c>
      <c r="N247" s="216" t="str">
        <f t="shared" si="7"/>
        <v>00677604aB</v>
      </c>
    </row>
    <row r="248" spans="1:14" ht="22.5" customHeight="1" x14ac:dyDescent="0.2">
      <c r="A248" s="194" t="s">
        <v>1147</v>
      </c>
      <c r="B248" s="210" t="str">
        <f>VLOOKUP(A248,Adr!A:B,2,FALSE)</f>
        <v>Slovenský olympijský a športový výbor</v>
      </c>
      <c r="C248" s="211" t="s">
        <v>1745</v>
      </c>
      <c r="D248" s="212">
        <v>1597543</v>
      </c>
      <c r="E248" s="213">
        <v>0</v>
      </c>
      <c r="F248" s="214" t="s">
        <v>380</v>
      </c>
      <c r="G248" s="219" t="s">
        <v>356</v>
      </c>
      <c r="H248" s="196" t="s">
        <v>1469</v>
      </c>
      <c r="I248" s="214" t="str">
        <f t="shared" si="0"/>
        <v>30811082b</v>
      </c>
      <c r="J248" s="196" t="str">
        <f t="shared" si="1"/>
        <v>30811082026 01</v>
      </c>
      <c r="K248" s="215"/>
      <c r="L248" s="196" t="str">
        <f t="shared" si="2"/>
        <v>30811082026 01B</v>
      </c>
      <c r="M248" s="215" t="str">
        <f t="shared" si="3"/>
        <v>Slovenský olympijský a športový výborbBčinnosť Slovenského olympijského a športového výboru</v>
      </c>
      <c r="N248" s="216" t="str">
        <f t="shared" si="7"/>
        <v>30811082bB</v>
      </c>
    </row>
    <row r="249" spans="1:14" ht="22.5" customHeight="1" x14ac:dyDescent="0.2">
      <c r="A249" s="194" t="s">
        <v>1147</v>
      </c>
      <c r="B249" s="210" t="str">
        <f>VLOOKUP(A249,Adr!A:B,2,FALSE)</f>
        <v>Slovenský olympijský a športový výbor</v>
      </c>
      <c r="C249" s="211" t="s">
        <v>1746</v>
      </c>
      <c r="D249" s="212">
        <v>450000</v>
      </c>
      <c r="E249" s="213">
        <v>0</v>
      </c>
      <c r="F249" s="214" t="s">
        <v>386</v>
      </c>
      <c r="G249" s="196" t="s">
        <v>360</v>
      </c>
      <c r="H249" s="196" t="s">
        <v>1469</v>
      </c>
      <c r="I249" s="214" t="str">
        <f t="shared" si="0"/>
        <v>30811082e</v>
      </c>
      <c r="J249" s="196" t="str">
        <f t="shared" si="1"/>
        <v>30811082026 03</v>
      </c>
      <c r="K249" s="215"/>
      <c r="L249" s="196" t="str">
        <f t="shared" si="2"/>
        <v>30811082026 03B</v>
      </c>
      <c r="M249" s="215" t="str">
        <f t="shared" si="3"/>
        <v>Slovenský olympijský a športový výboreBzabezpečenia Slovenského domu na Hrách XXXIII. olympiády 2024 v Paríži</v>
      </c>
      <c r="N249" s="216" t="str">
        <f t="shared" si="7"/>
        <v>30811082eB</v>
      </c>
    </row>
    <row r="250" spans="1:14" ht="22.5" customHeight="1" x14ac:dyDescent="0.2">
      <c r="A250" s="194" t="s">
        <v>1147</v>
      </c>
      <c r="B250" s="210" t="str">
        <f>VLOOKUP(A250,Adr!A:B,2,FALSE)</f>
        <v>Slovenský olympijský a športový výbor</v>
      </c>
      <c r="C250" s="211" t="s">
        <v>1747</v>
      </c>
      <c r="D250" s="212">
        <v>110000</v>
      </c>
      <c r="E250" s="218">
        <v>0</v>
      </c>
      <c r="F250" s="214" t="s">
        <v>386</v>
      </c>
      <c r="G250" s="196" t="s">
        <v>360</v>
      </c>
      <c r="H250" s="196" t="s">
        <v>1469</v>
      </c>
      <c r="I250" s="214" t="str">
        <f t="shared" si="0"/>
        <v>30811082e</v>
      </c>
      <c r="J250" s="196" t="str">
        <f t="shared" si="1"/>
        <v>30811082026 03</v>
      </c>
      <c r="K250" s="215"/>
      <c r="L250" s="196" t="str">
        <f t="shared" si="2"/>
        <v>30811082026 03B</v>
      </c>
      <c r="M250" s="215" t="str">
        <f t="shared" si="3"/>
        <v>Slovenský olympijský a športový výboreBzabezpečenie účasti športovej reprezentácie SR na letný EYOF Maribor 2023</v>
      </c>
      <c r="N250" s="216" t="str">
        <f t="shared" si="7"/>
        <v>30811082eB</v>
      </c>
    </row>
    <row r="251" spans="1:14" ht="33.75" customHeight="1" x14ac:dyDescent="0.2">
      <c r="A251" s="194" t="s">
        <v>1147</v>
      </c>
      <c r="B251" s="210" t="str">
        <f>VLOOKUP(A251,Adr!A:B,2,FALSE)</f>
        <v>Slovenský olympijský a športový výbor</v>
      </c>
      <c r="C251" s="211" t="s">
        <v>1748</v>
      </c>
      <c r="D251" s="212">
        <v>200000</v>
      </c>
      <c r="E251" s="218">
        <v>0</v>
      </c>
      <c r="F251" s="214" t="s">
        <v>386</v>
      </c>
      <c r="G251" s="219" t="s">
        <v>360</v>
      </c>
      <c r="H251" s="196" t="s">
        <v>1469</v>
      </c>
      <c r="I251" s="214" t="str">
        <f t="shared" si="0"/>
        <v>30811082e</v>
      </c>
      <c r="J251" s="196" t="str">
        <f t="shared" si="1"/>
        <v>30811082026 03</v>
      </c>
      <c r="K251" s="215"/>
      <c r="L251" s="196" t="str">
        <f t="shared" si="2"/>
        <v>30811082026 03B</v>
      </c>
      <c r="M251" s="215" t="str">
        <f t="shared" si="3"/>
        <v>Slovenský olympijský a športový výboreBzabezpečenie účasti športovej reprezentácie SR na XXXII. letných olympijských hrách v Paríži 2024</v>
      </c>
      <c r="N251" s="216" t="str">
        <f t="shared" si="7"/>
        <v>30811082eB</v>
      </c>
    </row>
    <row r="252" spans="1:14" ht="22.5" customHeight="1" x14ac:dyDescent="0.2">
      <c r="A252" s="194" t="s">
        <v>1147</v>
      </c>
      <c r="B252" s="210" t="str">
        <f>VLOOKUP(A252,Adr!A:B,2,FALSE)</f>
        <v>Slovenský olympijský a športový výbor</v>
      </c>
      <c r="C252" s="211" t="s">
        <v>1749</v>
      </c>
      <c r="D252" s="212">
        <v>100000</v>
      </c>
      <c r="E252" s="218">
        <v>0</v>
      </c>
      <c r="F252" s="214" t="s">
        <v>386</v>
      </c>
      <c r="G252" s="219" t="s">
        <v>360</v>
      </c>
      <c r="H252" s="196" t="s">
        <v>1469</v>
      </c>
      <c r="I252" s="214" t="str">
        <f t="shared" si="0"/>
        <v>30811082e</v>
      </c>
      <c r="J252" s="196" t="str">
        <f t="shared" si="1"/>
        <v>30811082026 03</v>
      </c>
      <c r="K252" s="215"/>
      <c r="L252" s="196" t="str">
        <f t="shared" si="2"/>
        <v>30811082026 03B</v>
      </c>
      <c r="M252" s="215" t="str">
        <f t="shared" si="3"/>
        <v>Slovenský olympijský a športový výboreBzabezpečenie účasti športovej reprezentácie SR na zimný EYOF Friuli 2023</v>
      </c>
      <c r="N252" s="216" t="str">
        <f t="shared" si="7"/>
        <v>30811082eB</v>
      </c>
    </row>
    <row r="253" spans="1:14" ht="33.75" customHeight="1" x14ac:dyDescent="0.2">
      <c r="A253" s="214" t="s">
        <v>1147</v>
      </c>
      <c r="B253" s="210" t="str">
        <f>VLOOKUP(A253,Adr!A:B,2,FALSE)</f>
        <v>Slovenský olympijský a športový výbor</v>
      </c>
      <c r="C253" s="211" t="s">
        <v>1750</v>
      </c>
      <c r="D253" s="212">
        <v>78940</v>
      </c>
      <c r="E253" s="213">
        <v>0</v>
      </c>
      <c r="F253" s="214" t="s">
        <v>386</v>
      </c>
      <c r="G253" s="219" t="s">
        <v>360</v>
      </c>
      <c r="H253" s="196" t="s">
        <v>1469</v>
      </c>
      <c r="I253" s="214" t="str">
        <f t="shared" si="0"/>
        <v>30811082e</v>
      </c>
      <c r="J253" s="196" t="str">
        <f t="shared" si="1"/>
        <v>30811082026 03</v>
      </c>
      <c r="K253" s="215"/>
      <c r="L253" s="196" t="str">
        <f t="shared" si="2"/>
        <v>30811082026 03B</v>
      </c>
      <c r="M253" s="215" t="str">
        <f t="shared" si="3"/>
        <v>Slovenský olympijský a športový výboreBzabezpečenie účasti športovej reprezentácie SR na Zimných olympijských hrách mládeže v Gangwon 2024</v>
      </c>
      <c r="N253" s="216" t="str">
        <f t="shared" si="7"/>
        <v>30811082eB</v>
      </c>
    </row>
    <row r="254" spans="1:14" ht="33.75" customHeight="1" x14ac:dyDescent="0.2">
      <c r="A254" s="214" t="s">
        <v>1147</v>
      </c>
      <c r="B254" s="210" t="str">
        <f>VLOOKUP(A254,Adr!A:B,2,FALSE)</f>
        <v>Slovenský olympijský a športový výbor</v>
      </c>
      <c r="C254" s="211" t="s">
        <v>1751</v>
      </c>
      <c r="D254" s="212">
        <v>50000</v>
      </c>
      <c r="E254" s="218">
        <v>0</v>
      </c>
      <c r="F254" s="214" t="s">
        <v>388</v>
      </c>
      <c r="G254" s="196" t="s">
        <v>360</v>
      </c>
      <c r="H254" s="196" t="s">
        <v>1469</v>
      </c>
      <c r="I254" s="214" t="str">
        <f t="shared" si="0"/>
        <v>30811082f</v>
      </c>
      <c r="J254" s="196" t="str">
        <f t="shared" si="1"/>
        <v>30811082026 03</v>
      </c>
      <c r="K254" s="215"/>
      <c r="L254" s="196" t="str">
        <f t="shared" si="2"/>
        <v>30811082026 03B</v>
      </c>
      <c r="M254" s="215" t="str">
        <f t="shared" si="3"/>
        <v>Slovenský olympijský a športový výborfBPríspevok na zabezpečenie prevádzky Slovenského olympijského a športového múzea</v>
      </c>
      <c r="N254" s="216" t="str">
        <f t="shared" si="7"/>
        <v>30811082fB</v>
      </c>
    </row>
    <row r="255" spans="1:14" ht="11.25" customHeight="1" x14ac:dyDescent="0.2">
      <c r="A255" s="194" t="s">
        <v>1147</v>
      </c>
      <c r="B255" s="210" t="str">
        <f>VLOOKUP(A255,Adr!A:B,2,FALSE)</f>
        <v>Slovenský olympijský a športový výbor</v>
      </c>
      <c r="C255" s="211" t="s">
        <v>1752</v>
      </c>
      <c r="D255" s="212">
        <v>125000</v>
      </c>
      <c r="E255" s="213">
        <v>0</v>
      </c>
      <c r="F255" s="214" t="s">
        <v>396</v>
      </c>
      <c r="G255" s="196" t="s">
        <v>356</v>
      </c>
      <c r="H255" s="196" t="s">
        <v>1469</v>
      </c>
      <c r="I255" s="214" t="str">
        <f t="shared" si="0"/>
        <v>30811082j</v>
      </c>
      <c r="J255" s="196" t="str">
        <f t="shared" si="1"/>
        <v>30811082026 01</v>
      </c>
      <c r="K255" s="215"/>
      <c r="L255" s="196" t="str">
        <f t="shared" si="2"/>
        <v>30811082026 01B</v>
      </c>
      <c r="M255" s="215" t="str">
        <f t="shared" si="3"/>
        <v>Slovenský olympijský a športový výborjBOlympijský odznak všestrannosti</v>
      </c>
      <c r="N255" s="216" t="str">
        <f t="shared" si="7"/>
        <v>30811082jB</v>
      </c>
    </row>
    <row r="256" spans="1:14" ht="11.25" customHeight="1" x14ac:dyDescent="0.2">
      <c r="A256" s="194" t="s">
        <v>1154</v>
      </c>
      <c r="B256" s="210" t="str">
        <f>VLOOKUP(A256,Adr!A:B,2,FALSE)</f>
        <v>Slovenský paralympijský výbor</v>
      </c>
      <c r="C256" s="211" t="s">
        <v>1753</v>
      </c>
      <c r="D256" s="212">
        <v>1099836</v>
      </c>
      <c r="E256" s="213">
        <v>0</v>
      </c>
      <c r="F256" s="214" t="s">
        <v>382</v>
      </c>
      <c r="G256" s="219" t="s">
        <v>360</v>
      </c>
      <c r="H256" s="196" t="s">
        <v>1469</v>
      </c>
      <c r="I256" s="214" t="str">
        <f t="shared" si="0"/>
        <v>31745661c</v>
      </c>
      <c r="J256" s="196" t="str">
        <f t="shared" si="1"/>
        <v>31745661026 03</v>
      </c>
      <c r="K256" s="215"/>
      <c r="L256" s="196" t="str">
        <f t="shared" si="2"/>
        <v>31745661026 03B</v>
      </c>
      <c r="M256" s="215" t="str">
        <f t="shared" si="3"/>
        <v>Slovenský paralympijský výborcBčinnosť Slovenského paralympijského výboru</v>
      </c>
      <c r="N256" s="216" t="str">
        <f t="shared" si="7"/>
        <v>31745661cB</v>
      </c>
    </row>
    <row r="257" spans="1:14" ht="11.25" customHeight="1" x14ac:dyDescent="0.2">
      <c r="A257" s="194" t="s">
        <v>1154</v>
      </c>
      <c r="B257" s="210" t="str">
        <f>VLOOKUP(A257,Adr!A:B,2,FALSE)</f>
        <v>Slovenský paralympijský výbor</v>
      </c>
      <c r="C257" s="211" t="s">
        <v>1754</v>
      </c>
      <c r="D257" s="212">
        <v>30500</v>
      </c>
      <c r="E257" s="213">
        <v>0</v>
      </c>
      <c r="F257" s="214" t="s">
        <v>384</v>
      </c>
      <c r="G257" s="219" t="s">
        <v>360</v>
      </c>
      <c r="H257" s="196" t="s">
        <v>1469</v>
      </c>
      <c r="I257" s="214" t="str">
        <f t="shared" ref="I257:I494" si="8">A257&amp;F257</f>
        <v>31745661d</v>
      </c>
      <c r="J257" s="196" t="str">
        <f t="shared" ref="J257:J494" si="9">A257&amp;G257</f>
        <v>31745661026 03</v>
      </c>
      <c r="K257" s="215"/>
      <c r="L257" s="196" t="str">
        <f t="shared" ref="L257:L511" si="10">A257&amp;G257&amp;H257</f>
        <v>31745661026 03B</v>
      </c>
      <c r="M257" s="215" t="str">
        <f t="shared" ref="M257:M511" si="11">B257&amp;F257&amp;H257&amp;C257</f>
        <v>Slovenský paralympijský výbordBBlattnerová Tatiana</v>
      </c>
      <c r="N257" s="216" t="str">
        <f t="shared" si="7"/>
        <v>31745661dB</v>
      </c>
    </row>
    <row r="258" spans="1:14" ht="11.25" customHeight="1" x14ac:dyDescent="0.2">
      <c r="A258" s="217" t="s">
        <v>1154</v>
      </c>
      <c r="B258" s="210" t="str">
        <f>VLOOKUP(A258,Adr!A:B,2,FALSE)</f>
        <v>Slovenský paralympijský výbor</v>
      </c>
      <c r="C258" s="211" t="s">
        <v>1755</v>
      </c>
      <c r="D258" s="212">
        <v>25000</v>
      </c>
      <c r="E258" s="218">
        <v>0</v>
      </c>
      <c r="F258" s="214" t="s">
        <v>384</v>
      </c>
      <c r="G258" s="219" t="s">
        <v>360</v>
      </c>
      <c r="H258" s="196" t="s">
        <v>1469</v>
      </c>
      <c r="I258" s="214" t="str">
        <f t="shared" si="8"/>
        <v>31745661d</v>
      </c>
      <c r="J258" s="196" t="str">
        <f t="shared" si="9"/>
        <v>31745661026 03</v>
      </c>
      <c r="K258" s="215"/>
      <c r="L258" s="196" t="str">
        <f t="shared" si="10"/>
        <v>31745661026 03B</v>
      </c>
      <c r="M258" s="215" t="str">
        <f t="shared" si="11"/>
        <v>Slovenský paralympijský výbordBČuchran Ladislav</v>
      </c>
      <c r="N258" s="216" t="str">
        <f t="shared" si="7"/>
        <v>31745661dB</v>
      </c>
    </row>
    <row r="259" spans="1:14" ht="11.25" customHeight="1" x14ac:dyDescent="0.2">
      <c r="A259" s="217" t="s">
        <v>1154</v>
      </c>
      <c r="B259" s="210" t="str">
        <f>VLOOKUP(A259,Adr!A:B,2,FALSE)</f>
        <v>Slovenský paralympijský výbor</v>
      </c>
      <c r="C259" s="211" t="s">
        <v>1756</v>
      </c>
      <c r="D259" s="212">
        <v>12500</v>
      </c>
      <c r="E259" s="218">
        <v>0</v>
      </c>
      <c r="F259" s="214" t="s">
        <v>384</v>
      </c>
      <c r="G259" s="219" t="s">
        <v>360</v>
      </c>
      <c r="H259" s="196" t="s">
        <v>1469</v>
      </c>
      <c r="I259" s="214" t="str">
        <f t="shared" si="8"/>
        <v>31745661d</v>
      </c>
      <c r="J259" s="196" t="str">
        <f t="shared" si="9"/>
        <v>31745661026 03</v>
      </c>
      <c r="K259" s="215"/>
      <c r="L259" s="196" t="str">
        <f t="shared" si="10"/>
        <v>31745661026 03B</v>
      </c>
      <c r="M259" s="215" t="str">
        <f t="shared" si="11"/>
        <v>Slovenský paralympijský výbordBKopčík Štefan</v>
      </c>
      <c r="N259" s="216" t="str">
        <f t="shared" si="7"/>
        <v>31745661dB</v>
      </c>
    </row>
    <row r="260" spans="1:14" ht="11.25" customHeight="1" x14ac:dyDescent="0.2">
      <c r="A260" s="214" t="s">
        <v>1154</v>
      </c>
      <c r="B260" s="210" t="str">
        <f>VLOOKUP(A260,Adr!A:B,2,FALSE)</f>
        <v>Slovenský paralympijský výbor</v>
      </c>
      <c r="C260" s="211" t="s">
        <v>1757</v>
      </c>
      <c r="D260" s="212">
        <v>40000</v>
      </c>
      <c r="E260" s="218">
        <v>0</v>
      </c>
      <c r="F260" s="214" t="s">
        <v>384</v>
      </c>
      <c r="G260" s="219" t="s">
        <v>360</v>
      </c>
      <c r="H260" s="196" t="s">
        <v>1469</v>
      </c>
      <c r="I260" s="214" t="str">
        <f t="shared" si="8"/>
        <v>31745661d</v>
      </c>
      <c r="J260" s="196" t="str">
        <f t="shared" si="9"/>
        <v>31745661026 03</v>
      </c>
      <c r="K260" s="215"/>
      <c r="L260" s="196" t="str">
        <f t="shared" si="10"/>
        <v>31745661026 03B</v>
      </c>
      <c r="M260" s="215" t="str">
        <f t="shared" si="11"/>
        <v>Slovenský paralympijský výbordBKuřeja Marián</v>
      </c>
      <c r="N260" s="216" t="str">
        <f t="shared" si="7"/>
        <v>31745661dB</v>
      </c>
    </row>
    <row r="261" spans="1:14" ht="11.25" customHeight="1" x14ac:dyDescent="0.2">
      <c r="A261" s="217" t="s">
        <v>1154</v>
      </c>
      <c r="B261" s="210" t="str">
        <f>VLOOKUP(A261,Adr!A:B,2,FALSE)</f>
        <v>Slovenský paralympijský výbor</v>
      </c>
      <c r="C261" s="211" t="s">
        <v>1758</v>
      </c>
      <c r="D261" s="212">
        <v>25000</v>
      </c>
      <c r="E261" s="218">
        <v>0</v>
      </c>
      <c r="F261" s="214" t="s">
        <v>384</v>
      </c>
      <c r="G261" s="196" t="s">
        <v>360</v>
      </c>
      <c r="H261" s="196" t="s">
        <v>1469</v>
      </c>
      <c r="I261" s="214" t="str">
        <f t="shared" si="8"/>
        <v>31745661d</v>
      </c>
      <c r="J261" s="196" t="str">
        <f t="shared" si="9"/>
        <v>31745661026 03</v>
      </c>
      <c r="K261" s="215"/>
      <c r="L261" s="196" t="str">
        <f t="shared" si="10"/>
        <v>31745661026 03B</v>
      </c>
      <c r="M261" s="215" t="str">
        <f t="shared" si="11"/>
        <v>Slovenský paralympijský výbordBLaczkó Dušan</v>
      </c>
      <c r="N261" s="216" t="str">
        <f t="shared" si="7"/>
        <v>31745661dB</v>
      </c>
    </row>
    <row r="262" spans="1:14" ht="11.25" customHeight="1" x14ac:dyDescent="0.2">
      <c r="A262" s="214" t="s">
        <v>1154</v>
      </c>
      <c r="B262" s="210" t="str">
        <f>VLOOKUP(A262,Adr!A:B,2,FALSE)</f>
        <v>Slovenský paralympijský výbor</v>
      </c>
      <c r="C262" s="211" t="s">
        <v>1759</v>
      </c>
      <c r="D262" s="212">
        <v>31000</v>
      </c>
      <c r="E262" s="213">
        <v>0</v>
      </c>
      <c r="F262" s="214" t="s">
        <v>384</v>
      </c>
      <c r="G262" s="196" t="s">
        <v>360</v>
      </c>
      <c r="H262" s="196" t="s">
        <v>1469</v>
      </c>
      <c r="I262" s="214" t="str">
        <f t="shared" si="8"/>
        <v>31745661d</v>
      </c>
      <c r="J262" s="196" t="str">
        <f t="shared" si="9"/>
        <v>31745661026 03</v>
      </c>
      <c r="K262" s="215"/>
      <c r="L262" s="196" t="str">
        <f t="shared" si="10"/>
        <v>31745661026 03B</v>
      </c>
      <c r="M262" s="215" t="str">
        <f t="shared" si="11"/>
        <v>Slovenský paralympijský výbordBMalenovský Radoslav</v>
      </c>
      <c r="N262" s="216" t="str">
        <f t="shared" si="7"/>
        <v>31745661dB</v>
      </c>
    </row>
    <row r="263" spans="1:14" ht="11.25" customHeight="1" x14ac:dyDescent="0.2">
      <c r="A263" s="214" t="s">
        <v>1154</v>
      </c>
      <c r="B263" s="210" t="str">
        <f>VLOOKUP(A263,Adr!A:B,2,FALSE)</f>
        <v>Slovenský paralympijský výbor</v>
      </c>
      <c r="C263" s="211" t="s">
        <v>1760</v>
      </c>
      <c r="D263" s="212">
        <v>31000</v>
      </c>
      <c r="E263" s="213">
        <v>0</v>
      </c>
      <c r="F263" s="214" t="s">
        <v>384</v>
      </c>
      <c r="G263" s="196" t="s">
        <v>360</v>
      </c>
      <c r="H263" s="196" t="s">
        <v>1469</v>
      </c>
      <c r="I263" s="214" t="str">
        <f t="shared" si="8"/>
        <v>31745661d</v>
      </c>
      <c r="J263" s="196" t="str">
        <f t="shared" si="9"/>
        <v>31745661026 03</v>
      </c>
      <c r="K263" s="215"/>
      <c r="L263" s="196" t="str">
        <f t="shared" si="10"/>
        <v>31745661026 03B</v>
      </c>
      <c r="M263" s="215" t="str">
        <f t="shared" si="11"/>
        <v>Slovenský paralympijský výbordBMarinov Filip</v>
      </c>
      <c r="N263" s="216" t="str">
        <f t="shared" si="7"/>
        <v>31745661dB</v>
      </c>
    </row>
    <row r="264" spans="1:14" ht="11.25" customHeight="1" x14ac:dyDescent="0.2">
      <c r="A264" s="194" t="s">
        <v>1154</v>
      </c>
      <c r="B264" s="210" t="str">
        <f>VLOOKUP(A264,Adr!A:B,2,FALSE)</f>
        <v>Slovenský paralympijský výbor</v>
      </c>
      <c r="C264" s="211" t="s">
        <v>1761</v>
      </c>
      <c r="D264" s="212">
        <v>60000</v>
      </c>
      <c r="E264" s="213">
        <v>0</v>
      </c>
      <c r="F264" s="214" t="s">
        <v>384</v>
      </c>
      <c r="G264" s="196" t="s">
        <v>360</v>
      </c>
      <c r="H264" s="196" t="s">
        <v>1469</v>
      </c>
      <c r="I264" s="214" t="str">
        <f t="shared" si="8"/>
        <v>31745661d</v>
      </c>
      <c r="J264" s="196" t="str">
        <f t="shared" si="9"/>
        <v>31745661026 03</v>
      </c>
      <c r="K264" s="215"/>
      <c r="L264" s="196" t="str">
        <f t="shared" si="10"/>
        <v>31745661026 03B</v>
      </c>
      <c r="M264" s="215" t="str">
        <f t="shared" si="11"/>
        <v>Slovenský paralympijský výbordBVadovičová Veronika</v>
      </c>
      <c r="N264" s="216" t="str">
        <f t="shared" si="7"/>
        <v>31745661dB</v>
      </c>
    </row>
    <row r="265" spans="1:14" ht="33.75" customHeight="1" x14ac:dyDescent="0.2">
      <c r="A265" s="194" t="s">
        <v>1154</v>
      </c>
      <c r="B265" s="210" t="str">
        <f>VLOOKUP(A265,Adr!A:B,2,FALSE)</f>
        <v>Slovenský paralympijský výbor</v>
      </c>
      <c r="C265" s="211" t="s">
        <v>1762</v>
      </c>
      <c r="D265" s="212">
        <v>200000</v>
      </c>
      <c r="E265" s="218">
        <v>0</v>
      </c>
      <c r="F265" s="214" t="s">
        <v>386</v>
      </c>
      <c r="G265" s="219" t="s">
        <v>360</v>
      </c>
      <c r="H265" s="196" t="s">
        <v>1469</v>
      </c>
      <c r="I265" s="214" t="str">
        <f t="shared" si="8"/>
        <v>31745661e</v>
      </c>
      <c r="J265" s="196" t="str">
        <f t="shared" si="9"/>
        <v>31745661026 03</v>
      </c>
      <c r="K265" s="215"/>
      <c r="L265" s="196" t="str">
        <f t="shared" si="10"/>
        <v>31745661026 03B</v>
      </c>
      <c r="M265" s="215" t="str">
        <f t="shared" si="11"/>
        <v>Slovenský paralympijský výboreBzabezpečenie účasti športovej reprezentácie SR na XVII. letných paralympijských hrách v Paríži 2024</v>
      </c>
      <c r="N265" s="216" t="str">
        <f t="shared" si="7"/>
        <v>31745661eB</v>
      </c>
    </row>
    <row r="266" spans="1:14" ht="11.25" customHeight="1" x14ac:dyDescent="0.2">
      <c r="A266" s="214" t="s">
        <v>1154</v>
      </c>
      <c r="B266" s="210" t="str">
        <f>VLOOKUP(A266,Adr!A:B,2,FALSE)</f>
        <v>Slovenský paralympijský výbor</v>
      </c>
      <c r="C266" s="211" t="s">
        <v>1763</v>
      </c>
      <c r="D266" s="212">
        <v>490</v>
      </c>
      <c r="E266" s="213">
        <v>0</v>
      </c>
      <c r="F266" s="217" t="s">
        <v>388</v>
      </c>
      <c r="G266" s="220" t="s">
        <v>360</v>
      </c>
      <c r="H266" s="220" t="s">
        <v>1469</v>
      </c>
      <c r="I266" s="214" t="str">
        <f t="shared" si="8"/>
        <v>31745661f</v>
      </c>
      <c r="J266" s="196" t="str">
        <f t="shared" si="9"/>
        <v>31745661026 03</v>
      </c>
      <c r="K266" s="215"/>
      <c r="L266" s="196" t="str">
        <f t="shared" si="10"/>
        <v>31745661026 03B</v>
      </c>
      <c r="M266" s="215" t="str">
        <f t="shared" si="11"/>
        <v>Slovenský paralympijský výborfBodmena trénerovi Martin Makovník</v>
      </c>
      <c r="N266" s="216" t="str">
        <f t="shared" si="7"/>
        <v>31745661fB</v>
      </c>
    </row>
    <row r="267" spans="1:14" ht="11.25" customHeight="1" x14ac:dyDescent="0.2">
      <c r="A267" s="214" t="s">
        <v>1154</v>
      </c>
      <c r="B267" s="210" t="str">
        <f>VLOOKUP(A267,Adr!A:B,2,FALSE)</f>
        <v>Slovenský paralympijský výbor</v>
      </c>
      <c r="C267" s="211" t="s">
        <v>1764</v>
      </c>
      <c r="D267" s="212">
        <v>490</v>
      </c>
      <c r="E267" s="213">
        <v>0</v>
      </c>
      <c r="F267" s="217" t="s">
        <v>388</v>
      </c>
      <c r="G267" s="220" t="s">
        <v>360</v>
      </c>
      <c r="H267" s="220" t="s">
        <v>1469</v>
      </c>
      <c r="I267" s="214" t="str">
        <f t="shared" si="8"/>
        <v>31745661f</v>
      </c>
      <c r="J267" s="196" t="str">
        <f t="shared" si="9"/>
        <v>31745661026 03</v>
      </c>
      <c r="K267" s="215"/>
      <c r="L267" s="196" t="str">
        <f t="shared" si="10"/>
        <v>31745661026 03B</v>
      </c>
      <c r="M267" s="215" t="str">
        <f t="shared" si="11"/>
        <v>Slovenský paralympijský výborfBodmena trénerovi Roman Petrík</v>
      </c>
      <c r="N267" s="216" t="str">
        <f t="shared" si="7"/>
        <v>31745661fB</v>
      </c>
    </row>
    <row r="268" spans="1:14" ht="11.25" customHeight="1" x14ac:dyDescent="0.2">
      <c r="A268" s="194" t="s">
        <v>1162</v>
      </c>
      <c r="B268" s="210" t="str">
        <f>VLOOKUP(A268,Adr!A:B,2,FALSE)</f>
        <v>Slovenský rýchlokorčuliarsky zväz</v>
      </c>
      <c r="C268" s="211" t="s">
        <v>1765</v>
      </c>
      <c r="D268" s="212">
        <v>125400</v>
      </c>
      <c r="E268" s="213">
        <v>0</v>
      </c>
      <c r="F268" s="214" t="s">
        <v>378</v>
      </c>
      <c r="G268" s="196" t="s">
        <v>358</v>
      </c>
      <c r="H268" s="196" t="s">
        <v>1469</v>
      </c>
      <c r="I268" s="214" t="str">
        <f t="shared" si="8"/>
        <v>30688060a</v>
      </c>
      <c r="J268" s="196" t="str">
        <f t="shared" si="9"/>
        <v>30688060026 02</v>
      </c>
      <c r="K268" s="215" t="s">
        <v>1766</v>
      </c>
      <c r="L268" s="196" t="str">
        <f t="shared" si="10"/>
        <v>30688060026 02B</v>
      </c>
      <c r="M268" s="215" t="str">
        <f t="shared" si="11"/>
        <v>Slovenský rýchlokorčuliarsky zväzaBkolieskové korčuľovanie - bežné transfery</v>
      </c>
      <c r="N268" s="216" t="str">
        <f t="shared" si="7"/>
        <v>30688060aB</v>
      </c>
    </row>
    <row r="269" spans="1:14" ht="11.25" customHeight="1" x14ac:dyDescent="0.2">
      <c r="A269" s="194" t="s">
        <v>1162</v>
      </c>
      <c r="B269" s="210" t="str">
        <f>VLOOKUP(A269,Adr!A:B,2,FALSE)</f>
        <v>Slovenský rýchlokorčuliarsky zväz</v>
      </c>
      <c r="C269" s="211" t="s">
        <v>1767</v>
      </c>
      <c r="D269" s="212">
        <v>87441</v>
      </c>
      <c r="E269" s="218">
        <v>0</v>
      </c>
      <c r="F269" s="214" t="s">
        <v>378</v>
      </c>
      <c r="G269" s="219" t="s">
        <v>358</v>
      </c>
      <c r="H269" s="196" t="s">
        <v>1469</v>
      </c>
      <c r="I269" s="214" t="str">
        <f t="shared" si="8"/>
        <v>30688060a</v>
      </c>
      <c r="J269" s="196" t="str">
        <f t="shared" si="9"/>
        <v>30688060026 02</v>
      </c>
      <c r="K269" s="215" t="s">
        <v>1768</v>
      </c>
      <c r="L269" s="196" t="str">
        <f t="shared" si="10"/>
        <v>30688060026 02B</v>
      </c>
      <c r="M269" s="215" t="str">
        <f t="shared" si="11"/>
        <v>Slovenský rýchlokorčuliarsky zväzaBrýchlokorčuľovanie - bežné transfery</v>
      </c>
      <c r="N269" s="216" t="str">
        <f t="shared" si="7"/>
        <v>30688060aB</v>
      </c>
    </row>
    <row r="270" spans="1:14" ht="11.25" customHeight="1" x14ac:dyDescent="0.2">
      <c r="A270" s="214" t="s">
        <v>1171</v>
      </c>
      <c r="B270" s="210" t="str">
        <f>VLOOKUP(A270,Adr!A:B,2,FALSE)</f>
        <v>Slovenský stolnotenisový zväz</v>
      </c>
      <c r="C270" s="211" t="s">
        <v>1769</v>
      </c>
      <c r="D270" s="212">
        <v>1648820</v>
      </c>
      <c r="E270" s="213">
        <v>0</v>
      </c>
      <c r="F270" s="214" t="s">
        <v>378</v>
      </c>
      <c r="G270" s="196" t="s">
        <v>358</v>
      </c>
      <c r="H270" s="196" t="s">
        <v>1469</v>
      </c>
      <c r="I270" s="214" t="str">
        <f t="shared" si="8"/>
        <v>30806836a</v>
      </c>
      <c r="J270" s="196" t="str">
        <f t="shared" si="9"/>
        <v>30806836026 02</v>
      </c>
      <c r="K270" s="215" t="s">
        <v>1770</v>
      </c>
      <c r="L270" s="196" t="str">
        <f t="shared" si="10"/>
        <v>30806836026 02B</v>
      </c>
      <c r="M270" s="215" t="str">
        <f t="shared" si="11"/>
        <v>Slovenský stolnotenisový zväzaBstolný tenis - bežné transfery</v>
      </c>
      <c r="N270" s="216" t="str">
        <f t="shared" si="7"/>
        <v>30806836aB</v>
      </c>
    </row>
    <row r="271" spans="1:14" ht="11.25" customHeight="1" x14ac:dyDescent="0.2">
      <c r="A271" s="194" t="s">
        <v>1171</v>
      </c>
      <c r="B271" s="210" t="str">
        <f>VLOOKUP(A271,Adr!A:B,2,FALSE)</f>
        <v>Slovenský stolnotenisový zväz</v>
      </c>
      <c r="C271" s="211" t="s">
        <v>1771</v>
      </c>
      <c r="D271" s="212">
        <v>150000</v>
      </c>
      <c r="E271" s="213">
        <v>0</v>
      </c>
      <c r="F271" s="214" t="s">
        <v>378</v>
      </c>
      <c r="G271" s="196" t="s">
        <v>358</v>
      </c>
      <c r="H271" s="196" t="s">
        <v>1485</v>
      </c>
      <c r="I271" s="214" t="str">
        <f t="shared" si="8"/>
        <v>30806836a</v>
      </c>
      <c r="J271" s="196" t="str">
        <f t="shared" si="9"/>
        <v>30806836026 02</v>
      </c>
      <c r="K271" s="215" t="s">
        <v>1770</v>
      </c>
      <c r="L271" s="196" t="str">
        <f t="shared" si="10"/>
        <v>30806836026 02K</v>
      </c>
      <c r="M271" s="215" t="str">
        <f t="shared" si="11"/>
        <v>Slovenský stolnotenisový zväzaKstolný tenis - kapitálové transfery</v>
      </c>
      <c r="N271" s="216" t="str">
        <f t="shared" si="7"/>
        <v>30806836aK</v>
      </c>
    </row>
    <row r="272" spans="1:14" ht="11.25" customHeight="1" x14ac:dyDescent="0.2">
      <c r="A272" s="214" t="s">
        <v>1171</v>
      </c>
      <c r="B272" s="210" t="str">
        <f>VLOOKUP(A272,Adr!A:B,2,FALSE)</f>
        <v>Slovenský stolnotenisový zväz</v>
      </c>
      <c r="C272" s="211" t="s">
        <v>1772</v>
      </c>
      <c r="D272" s="212">
        <v>7500</v>
      </c>
      <c r="E272" s="218">
        <v>0</v>
      </c>
      <c r="F272" s="214" t="s">
        <v>384</v>
      </c>
      <c r="G272" s="219" t="s">
        <v>360</v>
      </c>
      <c r="H272" s="196" t="s">
        <v>1469</v>
      </c>
      <c r="I272" s="214" t="str">
        <f t="shared" si="8"/>
        <v>30806836d</v>
      </c>
      <c r="J272" s="196" t="str">
        <f t="shared" si="9"/>
        <v>30806836026 03</v>
      </c>
      <c r="K272" s="215"/>
      <c r="L272" s="196" t="str">
        <f t="shared" si="10"/>
        <v>30806836026 03B</v>
      </c>
      <c r="M272" s="215" t="str">
        <f t="shared" si="11"/>
        <v>Slovenský stolnotenisový zväzdBArpáš Samuel</v>
      </c>
      <c r="N272" s="216" t="str">
        <f t="shared" si="7"/>
        <v>30806836dB</v>
      </c>
    </row>
    <row r="273" spans="1:14" ht="11.25" customHeight="1" x14ac:dyDescent="0.2">
      <c r="A273" s="194" t="s">
        <v>1171</v>
      </c>
      <c r="B273" s="210" t="str">
        <f>VLOOKUP(A273,Adr!A:B,2,FALSE)</f>
        <v>Slovenský stolnotenisový zväz</v>
      </c>
      <c r="C273" s="211" t="s">
        <v>1773</v>
      </c>
      <c r="D273" s="212">
        <v>28700</v>
      </c>
      <c r="E273" s="213">
        <v>0</v>
      </c>
      <c r="F273" s="214" t="s">
        <v>384</v>
      </c>
      <c r="G273" s="196" t="s">
        <v>360</v>
      </c>
      <c r="H273" s="196" t="s">
        <v>1469</v>
      </c>
      <c r="I273" s="214" t="str">
        <f t="shared" si="8"/>
        <v>30806836d</v>
      </c>
      <c r="J273" s="196" t="str">
        <f t="shared" si="9"/>
        <v>30806836026 03</v>
      </c>
      <c r="K273" s="215"/>
      <c r="L273" s="196" t="str">
        <f t="shared" si="10"/>
        <v>30806836026 03B</v>
      </c>
      <c r="M273" s="215" t="str">
        <f t="shared" si="11"/>
        <v>Slovenský stolnotenisový zväzdBBalážová Barbora</v>
      </c>
      <c r="N273" s="216" t="str">
        <f t="shared" si="7"/>
        <v>30806836dB</v>
      </c>
    </row>
    <row r="274" spans="1:14" ht="11.25" customHeight="1" x14ac:dyDescent="0.2">
      <c r="A274" s="214" t="s">
        <v>1171</v>
      </c>
      <c r="B274" s="210" t="str">
        <f>VLOOKUP(A274,Adr!A:B,2,FALSE)</f>
        <v>Slovenský stolnotenisový zväz</v>
      </c>
      <c r="C274" s="211" t="s">
        <v>1774</v>
      </c>
      <c r="D274" s="212">
        <v>20000</v>
      </c>
      <c r="E274" s="213">
        <v>0</v>
      </c>
      <c r="F274" s="214" t="s">
        <v>384</v>
      </c>
      <c r="G274" s="196" t="s">
        <v>360</v>
      </c>
      <c r="H274" s="196" t="s">
        <v>1469</v>
      </c>
      <c r="I274" s="214" t="str">
        <f t="shared" si="8"/>
        <v>30806836d</v>
      </c>
      <c r="J274" s="196" t="str">
        <f t="shared" si="9"/>
        <v>30806836026 03</v>
      </c>
      <c r="K274" s="215"/>
      <c r="L274" s="196" t="str">
        <f t="shared" si="10"/>
        <v>30806836026 03B</v>
      </c>
      <c r="M274" s="215" t="str">
        <f t="shared" si="11"/>
        <v>Slovenský stolnotenisový zväzdBdružstvo - dospelí - ženy</v>
      </c>
      <c r="N274" s="216" t="str">
        <f t="shared" si="7"/>
        <v>30806836dB</v>
      </c>
    </row>
    <row r="275" spans="1:14" ht="11.25" customHeight="1" x14ac:dyDescent="0.2">
      <c r="A275" s="217" t="s">
        <v>1171</v>
      </c>
      <c r="B275" s="210" t="str">
        <f>VLOOKUP(A275,Adr!A:B,2,FALSE)</f>
        <v>Slovenský stolnotenisový zväz</v>
      </c>
      <c r="C275" s="211" t="s">
        <v>1775</v>
      </c>
      <c r="D275" s="212">
        <v>10000</v>
      </c>
      <c r="E275" s="218">
        <v>0</v>
      </c>
      <c r="F275" s="214" t="s">
        <v>384</v>
      </c>
      <c r="G275" s="219" t="s">
        <v>360</v>
      </c>
      <c r="H275" s="196" t="s">
        <v>1469</v>
      </c>
      <c r="I275" s="214" t="str">
        <f t="shared" si="8"/>
        <v>30806836d</v>
      </c>
      <c r="J275" s="196" t="str">
        <f t="shared" si="9"/>
        <v>30806836026 03</v>
      </c>
      <c r="K275" s="215"/>
      <c r="L275" s="196" t="str">
        <f t="shared" si="10"/>
        <v>30806836026 03B</v>
      </c>
      <c r="M275" s="215" t="str">
        <f t="shared" si="11"/>
        <v>Slovenský stolnotenisový zväzdBdružstvo - Umax. - muži</v>
      </c>
      <c r="N275" s="216" t="str">
        <f t="shared" si="7"/>
        <v>30806836dB</v>
      </c>
    </row>
    <row r="276" spans="1:14" ht="11.25" customHeight="1" x14ac:dyDescent="0.2">
      <c r="A276" s="214" t="s">
        <v>1171</v>
      </c>
      <c r="B276" s="210" t="str">
        <f>VLOOKUP(A276,Adr!A:B,2,FALSE)</f>
        <v>Slovenský stolnotenisový zväz</v>
      </c>
      <c r="C276" s="211" t="s">
        <v>1776</v>
      </c>
      <c r="D276" s="212">
        <v>10000</v>
      </c>
      <c r="E276" s="218">
        <v>0</v>
      </c>
      <c r="F276" s="214" t="s">
        <v>384</v>
      </c>
      <c r="G276" s="219" t="s">
        <v>360</v>
      </c>
      <c r="H276" s="196" t="s">
        <v>1469</v>
      </c>
      <c r="I276" s="214" t="str">
        <f t="shared" si="8"/>
        <v>30806836d</v>
      </c>
      <c r="J276" s="196" t="str">
        <f t="shared" si="9"/>
        <v>30806836026 03</v>
      </c>
      <c r="K276" s="215"/>
      <c r="L276" s="196" t="str">
        <f t="shared" si="10"/>
        <v>30806836026 03B</v>
      </c>
      <c r="M276" s="215" t="str">
        <f t="shared" si="11"/>
        <v>Slovenský stolnotenisový zväzdBKukuľková Tatiana</v>
      </c>
      <c r="N276" s="216" t="str">
        <f t="shared" si="7"/>
        <v>30806836dB</v>
      </c>
    </row>
    <row r="277" spans="1:14" ht="11.25" customHeight="1" x14ac:dyDescent="0.2">
      <c r="A277" s="217" t="s">
        <v>1171</v>
      </c>
      <c r="B277" s="210" t="str">
        <f>VLOOKUP(A277,Adr!A:B,2,FALSE)</f>
        <v>Slovenský stolnotenisový zväz</v>
      </c>
      <c r="C277" s="211" t="s">
        <v>1777</v>
      </c>
      <c r="D277" s="212">
        <v>23100</v>
      </c>
      <c r="E277" s="218">
        <v>0</v>
      </c>
      <c r="F277" s="214" t="s">
        <v>384</v>
      </c>
      <c r="G277" s="219" t="s">
        <v>360</v>
      </c>
      <c r="H277" s="196" t="s">
        <v>1469</v>
      </c>
      <c r="I277" s="214" t="str">
        <f t="shared" si="8"/>
        <v>30806836d</v>
      </c>
      <c r="J277" s="196" t="str">
        <f t="shared" si="9"/>
        <v>30806836026 03</v>
      </c>
      <c r="K277" s="215"/>
      <c r="L277" s="196" t="str">
        <f t="shared" si="10"/>
        <v>30806836026 03B</v>
      </c>
      <c r="M277" s="215" t="str">
        <f t="shared" si="11"/>
        <v>Slovenský stolnotenisový zväzdBPištej Ľubomír</v>
      </c>
      <c r="N277" s="216" t="str">
        <f t="shared" si="7"/>
        <v>30806836dB</v>
      </c>
    </row>
    <row r="278" spans="1:14" ht="11.25" customHeight="1" x14ac:dyDescent="0.2">
      <c r="A278" s="214" t="s">
        <v>1171</v>
      </c>
      <c r="B278" s="210" t="str">
        <f>VLOOKUP(A278,Adr!A:B,2,FALSE)</f>
        <v>Slovenský stolnotenisový zväz</v>
      </c>
      <c r="C278" s="211" t="s">
        <v>1778</v>
      </c>
      <c r="D278" s="212">
        <v>15000</v>
      </c>
      <c r="E278" s="218">
        <v>0</v>
      </c>
      <c r="F278" s="214" t="s">
        <v>384</v>
      </c>
      <c r="G278" s="196" t="s">
        <v>360</v>
      </c>
      <c r="H278" s="196" t="s">
        <v>1469</v>
      </c>
      <c r="I278" s="214" t="str">
        <f t="shared" si="8"/>
        <v>30806836d</v>
      </c>
      <c r="J278" s="196" t="str">
        <f t="shared" si="9"/>
        <v>30806836026 03</v>
      </c>
      <c r="K278" s="215"/>
      <c r="L278" s="196" t="str">
        <f t="shared" si="10"/>
        <v>30806836026 03B</v>
      </c>
      <c r="M278" s="215" t="str">
        <f t="shared" si="11"/>
        <v>Slovenský stolnotenisový zväzdBWang Yang</v>
      </c>
      <c r="N278" s="216" t="str">
        <f t="shared" si="7"/>
        <v>30806836dB</v>
      </c>
    </row>
    <row r="279" spans="1:14" ht="11.25" customHeight="1" x14ac:dyDescent="0.2">
      <c r="A279" s="214" t="s">
        <v>1171</v>
      </c>
      <c r="B279" s="210" t="str">
        <f>VLOOKUP(A279,Adr!A:B,2,FALSE)</f>
        <v>Slovenský stolnotenisový zväz</v>
      </c>
      <c r="C279" s="211" t="s">
        <v>1779</v>
      </c>
      <c r="D279" s="212">
        <v>2568</v>
      </c>
      <c r="E279" s="213">
        <v>0</v>
      </c>
      <c r="F279" s="217" t="s">
        <v>388</v>
      </c>
      <c r="G279" s="220" t="s">
        <v>360</v>
      </c>
      <c r="H279" s="220" t="s">
        <v>1469</v>
      </c>
      <c r="I279" s="214" t="str">
        <f t="shared" si="8"/>
        <v>30806836f</v>
      </c>
      <c r="J279" s="196" t="str">
        <f t="shared" si="9"/>
        <v>30806836026 03</v>
      </c>
      <c r="K279" s="215"/>
      <c r="L279" s="196" t="str">
        <f t="shared" si="10"/>
        <v>30806836026 03B</v>
      </c>
      <c r="M279" s="215" t="str">
        <f t="shared" si="11"/>
        <v>Slovenský stolnotenisový zväzfBodmena trénerovi Dalibor Jahoda</v>
      </c>
      <c r="N279" s="216" t="str">
        <f t="shared" si="7"/>
        <v>30806836fB</v>
      </c>
    </row>
    <row r="280" spans="1:14" ht="33.75" customHeight="1" x14ac:dyDescent="0.2">
      <c r="A280" s="214" t="s">
        <v>1171</v>
      </c>
      <c r="B280" s="210" t="str">
        <f>VLOOKUP(A280,Adr!A:B,2,FALSE)</f>
        <v>Slovenský stolnotenisový zväz</v>
      </c>
      <c r="C280" s="211" t="s">
        <v>1780</v>
      </c>
      <c r="D280" s="212">
        <v>15200</v>
      </c>
      <c r="E280" s="218">
        <v>0</v>
      </c>
      <c r="F280" s="214" t="s">
        <v>396</v>
      </c>
      <c r="G280" s="196" t="s">
        <v>356</v>
      </c>
      <c r="H280" s="196" t="s">
        <v>1469</v>
      </c>
      <c r="I280" s="214" t="str">
        <f t="shared" si="8"/>
        <v>30806836j</v>
      </c>
      <c r="J280" s="196" t="str">
        <f t="shared" si="9"/>
        <v>30806836026 01</v>
      </c>
      <c r="K280" s="215"/>
      <c r="L280" s="196" t="str">
        <f t="shared" si="10"/>
        <v>30806836026 01B</v>
      </c>
      <c r="M280" s="215" t="str">
        <f t="shared" si="11"/>
        <v>Slovenský stolnotenisový zväzjBZabezpečenie finále školských športových súťaží (Šamorín 2023) v súťažiach kategórie "A" v stolnom tenise základných škôl</v>
      </c>
      <c r="N280" s="216" t="str">
        <f t="shared" si="7"/>
        <v>30806836jB</v>
      </c>
    </row>
    <row r="281" spans="1:14" ht="11.25" customHeight="1" x14ac:dyDescent="0.2">
      <c r="A281" s="194" t="s">
        <v>1179</v>
      </c>
      <c r="B281" s="210" t="str">
        <f>VLOOKUP(A281,Adr!A:B,2,FALSE)</f>
        <v>SLOVENSKÝ STRELECKÝ ZVÄZ</v>
      </c>
      <c r="C281" s="211" t="s">
        <v>1781</v>
      </c>
      <c r="D281" s="212">
        <v>1161875</v>
      </c>
      <c r="E281" s="213">
        <v>0</v>
      </c>
      <c r="F281" s="214" t="s">
        <v>378</v>
      </c>
      <c r="G281" s="196" t="s">
        <v>358</v>
      </c>
      <c r="H281" s="196" t="s">
        <v>1469</v>
      </c>
      <c r="I281" s="214" t="str">
        <f t="shared" si="8"/>
        <v>00603341a</v>
      </c>
      <c r="J281" s="196" t="str">
        <f t="shared" si="9"/>
        <v>00603341026 02</v>
      </c>
      <c r="K281" s="215" t="s">
        <v>1782</v>
      </c>
      <c r="L281" s="196" t="str">
        <f t="shared" si="10"/>
        <v>00603341026 02B</v>
      </c>
      <c r="M281" s="215" t="str">
        <f t="shared" si="11"/>
        <v>SLOVENSKÝ STRELECKÝ ZVÄZaBstreľba - bežné transfery</v>
      </c>
      <c r="N281" s="216" t="str">
        <f t="shared" si="7"/>
        <v>00603341aB</v>
      </c>
    </row>
    <row r="282" spans="1:14" ht="11.25" customHeight="1" x14ac:dyDescent="0.2">
      <c r="A282" s="214" t="s">
        <v>1179</v>
      </c>
      <c r="B282" s="210" t="str">
        <f>VLOOKUP(A282,Adr!A:B,2,FALSE)</f>
        <v>SLOVENSKÝ STRELECKÝ ZVÄZ</v>
      </c>
      <c r="C282" s="211" t="s">
        <v>1783</v>
      </c>
      <c r="D282" s="212">
        <v>40000</v>
      </c>
      <c r="E282" s="213">
        <v>0</v>
      </c>
      <c r="F282" s="214" t="s">
        <v>378</v>
      </c>
      <c r="G282" s="196" t="s">
        <v>358</v>
      </c>
      <c r="H282" s="196" t="s">
        <v>1485</v>
      </c>
      <c r="I282" s="214" t="str">
        <f t="shared" si="8"/>
        <v>00603341a</v>
      </c>
      <c r="J282" s="196" t="str">
        <f t="shared" si="9"/>
        <v>00603341026 02</v>
      </c>
      <c r="K282" s="215" t="s">
        <v>1782</v>
      </c>
      <c r="L282" s="196" t="str">
        <f t="shared" si="10"/>
        <v>00603341026 02K</v>
      </c>
      <c r="M282" s="215" t="str">
        <f t="shared" si="11"/>
        <v>SLOVENSKÝ STRELECKÝ ZVÄZaKstreľba - kapitálové transfery</v>
      </c>
      <c r="N282" s="216" t="str">
        <f t="shared" si="7"/>
        <v>00603341aK</v>
      </c>
    </row>
    <row r="283" spans="1:14" ht="11.25" customHeight="1" x14ac:dyDescent="0.2">
      <c r="A283" s="194" t="s">
        <v>1179</v>
      </c>
      <c r="B283" s="210" t="str">
        <f>VLOOKUP(A283,Adr!A:B,2,FALSE)</f>
        <v>SLOVENSKÝ STRELECKÝ ZVÄZ</v>
      </c>
      <c r="C283" s="199" t="s">
        <v>1784</v>
      </c>
      <c r="D283" s="219">
        <v>60000</v>
      </c>
      <c r="E283" s="213">
        <v>0</v>
      </c>
      <c r="F283" s="214" t="s">
        <v>384</v>
      </c>
      <c r="G283" s="219" t="s">
        <v>360</v>
      </c>
      <c r="H283" s="196" t="s">
        <v>1469</v>
      </c>
      <c r="I283" s="214" t="str">
        <f t="shared" si="8"/>
        <v>00603341d</v>
      </c>
      <c r="J283" s="196" t="str">
        <f t="shared" si="9"/>
        <v>00603341026 03</v>
      </c>
      <c r="K283" s="215"/>
      <c r="L283" s="196" t="str">
        <f t="shared" si="10"/>
        <v>00603341026 03B</v>
      </c>
      <c r="M283" s="215" t="str">
        <f t="shared" si="11"/>
        <v>SLOVENSKÝ STRELECKÝ ZVÄZdBBarteková Danka</v>
      </c>
      <c r="N283" s="216" t="str">
        <f t="shared" si="7"/>
        <v>00603341dB</v>
      </c>
    </row>
    <row r="284" spans="1:14" ht="11.25" customHeight="1" x14ac:dyDescent="0.2">
      <c r="A284" s="214" t="s">
        <v>1179</v>
      </c>
      <c r="B284" s="210" t="str">
        <f>VLOOKUP(A284,Adr!A:B,2,FALSE)</f>
        <v>SLOVENSKÝ STRELECKÝ ZVÄZ</v>
      </c>
      <c r="C284" s="211" t="s">
        <v>1785</v>
      </c>
      <c r="D284" s="212">
        <v>12500</v>
      </c>
      <c r="E284" s="218">
        <v>0</v>
      </c>
      <c r="F284" s="214" t="s">
        <v>384</v>
      </c>
      <c r="G284" s="219" t="s">
        <v>360</v>
      </c>
      <c r="H284" s="196" t="s">
        <v>1469</v>
      </c>
      <c r="I284" s="214" t="str">
        <f t="shared" si="8"/>
        <v>00603341d</v>
      </c>
      <c r="J284" s="196" t="str">
        <f t="shared" si="9"/>
        <v>00603341026 03</v>
      </c>
      <c r="K284" s="215"/>
      <c r="L284" s="196" t="str">
        <f t="shared" si="10"/>
        <v>00603341026 03B</v>
      </c>
      <c r="M284" s="215" t="str">
        <f t="shared" si="11"/>
        <v>SLOVENSKÝ STRELECKÝ ZVÄZdBCopák Marek</v>
      </c>
      <c r="N284" s="216" t="str">
        <f t="shared" si="7"/>
        <v>00603341dB</v>
      </c>
    </row>
    <row r="285" spans="1:14" ht="11.25" customHeight="1" x14ac:dyDescent="0.2">
      <c r="A285" s="214" t="s">
        <v>1179</v>
      </c>
      <c r="B285" s="210" t="str">
        <f>VLOOKUP(A285,Adr!A:B,2,FALSE)</f>
        <v>SLOVENSKÝ STRELECKÝ ZVÄZ</v>
      </c>
      <c r="C285" s="211" t="s">
        <v>1786</v>
      </c>
      <c r="D285" s="212">
        <v>12500</v>
      </c>
      <c r="E285" s="218">
        <v>0</v>
      </c>
      <c r="F285" s="214" t="s">
        <v>384</v>
      </c>
      <c r="G285" s="219" t="s">
        <v>360</v>
      </c>
      <c r="H285" s="196" t="s">
        <v>1469</v>
      </c>
      <c r="I285" s="214" t="str">
        <f t="shared" si="8"/>
        <v>00603341d</v>
      </c>
      <c r="J285" s="196" t="str">
        <f t="shared" si="9"/>
        <v>00603341026 03</v>
      </c>
      <c r="K285" s="215"/>
      <c r="L285" s="196" t="str">
        <f t="shared" si="10"/>
        <v>00603341026 03B</v>
      </c>
      <c r="M285" s="215" t="str">
        <f t="shared" si="11"/>
        <v>SLOVENSKÝ STRELECKÝ ZVÄZdBDemién Pešková Daniela</v>
      </c>
      <c r="N285" s="216" t="str">
        <f t="shared" si="7"/>
        <v>00603341dB</v>
      </c>
    </row>
    <row r="286" spans="1:14" ht="11.25" customHeight="1" x14ac:dyDescent="0.2">
      <c r="A286" s="214" t="s">
        <v>1179</v>
      </c>
      <c r="B286" s="210" t="str">
        <f>VLOOKUP(A286,Adr!A:B,2,FALSE)</f>
        <v>SLOVENSKÝ STRELECKÝ ZVÄZ</v>
      </c>
      <c r="C286" s="199" t="s">
        <v>1787</v>
      </c>
      <c r="D286" s="219">
        <v>10000</v>
      </c>
      <c r="E286" s="218">
        <v>0</v>
      </c>
      <c r="F286" s="214" t="s">
        <v>384</v>
      </c>
      <c r="G286" s="219" t="s">
        <v>360</v>
      </c>
      <c r="H286" s="196" t="s">
        <v>1469</v>
      </c>
      <c r="I286" s="214" t="str">
        <f t="shared" si="8"/>
        <v>00603341d</v>
      </c>
      <c r="J286" s="196" t="str">
        <f t="shared" si="9"/>
        <v>00603341026 03</v>
      </c>
      <c r="K286" s="215"/>
      <c r="L286" s="196" t="str">
        <f t="shared" si="10"/>
        <v>00603341026 03B</v>
      </c>
      <c r="M286" s="215" t="str">
        <f t="shared" si="11"/>
        <v>SLOVENSKÝ STRELECKÝ ZVÄZdBdvojica - skeet mix (dospelí)</v>
      </c>
      <c r="N286" s="216" t="str">
        <f t="shared" si="7"/>
        <v>00603341dB</v>
      </c>
    </row>
    <row r="287" spans="1:14" ht="11.25" customHeight="1" x14ac:dyDescent="0.2">
      <c r="A287" s="217" t="s">
        <v>1179</v>
      </c>
      <c r="B287" s="210" t="str">
        <f>VLOOKUP(A287,Adr!A:B,2,FALSE)</f>
        <v>SLOVENSKÝ STRELECKÝ ZVÄZ</v>
      </c>
      <c r="C287" s="211" t="s">
        <v>1788</v>
      </c>
      <c r="D287" s="212">
        <v>17500</v>
      </c>
      <c r="E287" s="218">
        <v>0</v>
      </c>
      <c r="F287" s="214" t="s">
        <v>384</v>
      </c>
      <c r="G287" s="196" t="s">
        <v>360</v>
      </c>
      <c r="H287" s="196" t="s">
        <v>1469</v>
      </c>
      <c r="I287" s="214" t="str">
        <f t="shared" si="8"/>
        <v>00603341d</v>
      </c>
      <c r="J287" s="196" t="str">
        <f t="shared" si="9"/>
        <v>00603341026 03</v>
      </c>
      <c r="K287" s="215"/>
      <c r="L287" s="196" t="str">
        <f t="shared" si="10"/>
        <v>00603341026 03B</v>
      </c>
      <c r="M287" s="215" t="str">
        <f t="shared" si="11"/>
        <v>SLOVENSKÝ STRELECKÝ ZVÄZdBdvojica - skeet mix (juniori)</v>
      </c>
      <c r="N287" s="216" t="str">
        <f t="shared" si="7"/>
        <v>00603341dB</v>
      </c>
    </row>
    <row r="288" spans="1:14" ht="11.25" customHeight="1" x14ac:dyDescent="0.2">
      <c r="A288" s="217" t="s">
        <v>1179</v>
      </c>
      <c r="B288" s="210" t="str">
        <f>VLOOKUP(A288,Adr!A:B,2,FALSE)</f>
        <v>SLOVENSKÝ STRELECKÝ ZVÄZ</v>
      </c>
      <c r="C288" s="211" t="s">
        <v>1789</v>
      </c>
      <c r="D288" s="212">
        <v>30000</v>
      </c>
      <c r="E288" s="218">
        <v>0</v>
      </c>
      <c r="F288" s="214" t="s">
        <v>384</v>
      </c>
      <c r="G288" s="196" t="s">
        <v>360</v>
      </c>
      <c r="H288" s="196" t="s">
        <v>1469</v>
      </c>
      <c r="I288" s="214" t="str">
        <f t="shared" si="8"/>
        <v>00603341d</v>
      </c>
      <c r="J288" s="196" t="str">
        <f t="shared" si="9"/>
        <v>00603341026 03</v>
      </c>
      <c r="K288" s="215"/>
      <c r="L288" s="196" t="str">
        <f t="shared" si="10"/>
        <v>00603341026 03B</v>
      </c>
      <c r="M288" s="215" t="str">
        <f t="shared" si="11"/>
        <v>SLOVENSKÝ STRELECKÝ ZVÄZdBdvojica - trap mix (dospelí)</v>
      </c>
      <c r="N288" s="216" t="str">
        <f t="shared" si="7"/>
        <v>00603341dB</v>
      </c>
    </row>
    <row r="289" spans="1:14" ht="11.25" customHeight="1" x14ac:dyDescent="0.2">
      <c r="A289" s="194" t="s">
        <v>1179</v>
      </c>
      <c r="B289" s="210" t="str">
        <f>VLOOKUP(A289,Adr!A:B,2,FALSE)</f>
        <v>SLOVENSKÝ STRELECKÝ ZVÄZ</v>
      </c>
      <c r="C289" s="211" t="s">
        <v>1790</v>
      </c>
      <c r="D289" s="219">
        <v>15000</v>
      </c>
      <c r="E289" s="218">
        <v>0</v>
      </c>
      <c r="F289" s="214" t="s">
        <v>384</v>
      </c>
      <c r="G289" s="196" t="s">
        <v>360</v>
      </c>
      <c r="H289" s="196" t="s">
        <v>1469</v>
      </c>
      <c r="I289" s="214" t="str">
        <f t="shared" si="8"/>
        <v>00603341d</v>
      </c>
      <c r="J289" s="196" t="str">
        <f t="shared" si="9"/>
        <v>00603341026 03</v>
      </c>
      <c r="K289" s="215"/>
      <c r="L289" s="196" t="str">
        <f t="shared" si="10"/>
        <v>00603341026 03B</v>
      </c>
      <c r="M289" s="215" t="str">
        <f t="shared" si="11"/>
        <v>SLOVENSKÝ STRELECKÝ ZVÄZdBdvojica - VzPi mix (dospelí)</v>
      </c>
      <c r="N289" s="216" t="str">
        <f t="shared" si="7"/>
        <v>00603341dB</v>
      </c>
    </row>
    <row r="290" spans="1:14" ht="11.25" customHeight="1" x14ac:dyDescent="0.2">
      <c r="A290" s="214" t="s">
        <v>1179</v>
      </c>
      <c r="B290" s="210" t="str">
        <f>VLOOKUP(A290,Adr!A:B,2,FALSE)</f>
        <v>SLOVENSKÝ STRELECKÝ ZVÄZ</v>
      </c>
      <c r="C290" s="211" t="s">
        <v>1791</v>
      </c>
      <c r="D290" s="212">
        <v>15000</v>
      </c>
      <c r="E290" s="213">
        <v>0</v>
      </c>
      <c r="F290" s="214" t="s">
        <v>384</v>
      </c>
      <c r="G290" s="196" t="s">
        <v>360</v>
      </c>
      <c r="H290" s="196" t="s">
        <v>1469</v>
      </c>
      <c r="I290" s="214" t="str">
        <f t="shared" si="8"/>
        <v>00603341d</v>
      </c>
      <c r="J290" s="196" t="str">
        <f t="shared" si="9"/>
        <v>00603341026 03</v>
      </c>
      <c r="K290" s="215"/>
      <c r="L290" s="196" t="str">
        <f t="shared" si="10"/>
        <v>00603341026 03B</v>
      </c>
      <c r="M290" s="215" t="str">
        <f t="shared" si="11"/>
        <v>SLOVENSKÝ STRELECKÝ ZVÄZdBdvojica - VzPu mix (dospelí)</v>
      </c>
      <c r="N290" s="216" t="str">
        <f t="shared" si="7"/>
        <v>00603341dB</v>
      </c>
    </row>
    <row r="291" spans="1:14" ht="11.25" customHeight="1" x14ac:dyDescent="0.2">
      <c r="A291" s="194" t="s">
        <v>1179</v>
      </c>
      <c r="B291" s="210" t="str">
        <f>VLOOKUP(A291,Adr!A:B,2,FALSE)</f>
        <v>SLOVENSKÝ STRELECKÝ ZVÄZ</v>
      </c>
      <c r="C291" s="199" t="s">
        <v>1792</v>
      </c>
      <c r="D291" s="219">
        <v>12500</v>
      </c>
      <c r="E291" s="213">
        <v>0</v>
      </c>
      <c r="F291" s="214" t="s">
        <v>384</v>
      </c>
      <c r="G291" s="196" t="s">
        <v>360</v>
      </c>
      <c r="H291" s="196" t="s">
        <v>1469</v>
      </c>
      <c r="I291" s="214" t="str">
        <f t="shared" si="8"/>
        <v>00603341d</v>
      </c>
      <c r="J291" s="196" t="str">
        <f t="shared" si="9"/>
        <v>00603341026 03</v>
      </c>
      <c r="K291" s="215"/>
      <c r="L291" s="196" t="str">
        <f t="shared" si="10"/>
        <v>00603341026 03B</v>
      </c>
      <c r="M291" s="215" t="str">
        <f t="shared" si="11"/>
        <v>SLOVENSKÝ STRELECKÝ ZVÄZdBdvojica - VzPu mix (juniori)</v>
      </c>
      <c r="N291" s="216" t="str">
        <f t="shared" si="7"/>
        <v>00603341dB</v>
      </c>
    </row>
    <row r="292" spans="1:14" ht="11.25" customHeight="1" x14ac:dyDescent="0.2">
      <c r="A292" s="214" t="s">
        <v>1179</v>
      </c>
      <c r="B292" s="210" t="str">
        <f>VLOOKUP(A292,Adr!A:B,2,FALSE)</f>
        <v>SLOVENSKÝ STRELECKÝ ZVÄZ</v>
      </c>
      <c r="C292" s="211" t="s">
        <v>1793</v>
      </c>
      <c r="D292" s="212">
        <v>12500</v>
      </c>
      <c r="E292" s="213">
        <v>0</v>
      </c>
      <c r="F292" s="214" t="s">
        <v>384</v>
      </c>
      <c r="G292" s="196" t="s">
        <v>360</v>
      </c>
      <c r="H292" s="196" t="s">
        <v>1469</v>
      </c>
      <c r="I292" s="214" t="str">
        <f t="shared" si="8"/>
        <v>00603341d</v>
      </c>
      <c r="J292" s="196" t="str">
        <f t="shared" si="9"/>
        <v>00603341026 03</v>
      </c>
      <c r="K292" s="215"/>
      <c r="L292" s="196" t="str">
        <f t="shared" si="10"/>
        <v>00603341026 03B</v>
      </c>
      <c r="M292" s="215" t="str">
        <f t="shared" si="11"/>
        <v>SLOVENSKÝ STRELECKÝ ZVÄZdBFilip Lukáš</v>
      </c>
      <c r="N292" s="216" t="str">
        <f t="shared" si="7"/>
        <v>00603341dB</v>
      </c>
    </row>
    <row r="293" spans="1:14" ht="11.25" customHeight="1" x14ac:dyDescent="0.2">
      <c r="A293" s="217" t="s">
        <v>1179</v>
      </c>
      <c r="B293" s="210" t="str">
        <f>VLOOKUP(A293,Adr!A:B,2,FALSE)</f>
        <v>SLOVENSKÝ STRELECKÝ ZVÄZ</v>
      </c>
      <c r="C293" s="211" t="s">
        <v>1794</v>
      </c>
      <c r="D293" s="212">
        <v>10000</v>
      </c>
      <c r="E293" s="213">
        <v>0</v>
      </c>
      <c r="F293" s="214" t="s">
        <v>384</v>
      </c>
      <c r="G293" s="196" t="s">
        <v>360</v>
      </c>
      <c r="H293" s="196" t="s">
        <v>1469</v>
      </c>
      <c r="I293" s="214" t="str">
        <f t="shared" si="8"/>
        <v>00603341d</v>
      </c>
      <c r="J293" s="196" t="str">
        <f t="shared" si="9"/>
        <v>00603341026 03</v>
      </c>
      <c r="K293" s="215"/>
      <c r="L293" s="196" t="str">
        <f t="shared" si="10"/>
        <v>00603341026 03B</v>
      </c>
      <c r="M293" s="215" t="str">
        <f t="shared" si="11"/>
        <v>SLOVENSKÝ STRELECKÝ ZVÄZdBHocková Miroslava</v>
      </c>
      <c r="N293" s="216" t="str">
        <f t="shared" si="7"/>
        <v>00603341dB</v>
      </c>
    </row>
    <row r="294" spans="1:14" ht="11.25" customHeight="1" x14ac:dyDescent="0.2">
      <c r="A294" s="214" t="s">
        <v>1179</v>
      </c>
      <c r="B294" s="210" t="str">
        <f>VLOOKUP(A294,Adr!A:B,2,FALSE)</f>
        <v>SLOVENSKÝ STRELECKÝ ZVÄZ</v>
      </c>
      <c r="C294" s="211" t="s">
        <v>1795</v>
      </c>
      <c r="D294" s="212">
        <v>39900</v>
      </c>
      <c r="E294" s="218">
        <v>0</v>
      </c>
      <c r="F294" s="214" t="s">
        <v>384</v>
      </c>
      <c r="G294" s="196" t="s">
        <v>360</v>
      </c>
      <c r="H294" s="196" t="s">
        <v>1469</v>
      </c>
      <c r="I294" s="214" t="str">
        <f t="shared" si="8"/>
        <v>00603341d</v>
      </c>
      <c r="J294" s="196" t="str">
        <f t="shared" si="9"/>
        <v>00603341026 03</v>
      </c>
      <c r="K294" s="215"/>
      <c r="L294" s="196" t="str">
        <f t="shared" si="10"/>
        <v>00603341026 03B</v>
      </c>
      <c r="M294" s="215" t="str">
        <f t="shared" si="11"/>
        <v>SLOVENSKÝ STRELECKÝ ZVÄZdBHocková Vanesa</v>
      </c>
      <c r="N294" s="216" t="str">
        <f t="shared" si="7"/>
        <v>00603341dB</v>
      </c>
    </row>
    <row r="295" spans="1:14" ht="11.25" customHeight="1" x14ac:dyDescent="0.2">
      <c r="A295" s="194" t="s">
        <v>1179</v>
      </c>
      <c r="B295" s="210" t="str">
        <f>VLOOKUP(A295,Adr!A:B,2,FALSE)</f>
        <v>SLOVENSKÝ STRELECKÝ ZVÄZ</v>
      </c>
      <c r="C295" s="211" t="s">
        <v>1796</v>
      </c>
      <c r="D295" s="219">
        <v>20000</v>
      </c>
      <c r="E295" s="218">
        <v>0</v>
      </c>
      <c r="F295" s="214" t="s">
        <v>384</v>
      </c>
      <c r="G295" s="196" t="s">
        <v>360</v>
      </c>
      <c r="H295" s="196" t="s">
        <v>1469</v>
      </c>
      <c r="I295" s="214" t="str">
        <f t="shared" si="8"/>
        <v>00603341d</v>
      </c>
      <c r="J295" s="196" t="str">
        <f t="shared" si="9"/>
        <v>00603341026 03</v>
      </c>
      <c r="K295" s="215"/>
      <c r="L295" s="196" t="str">
        <f t="shared" si="10"/>
        <v>00603341026 03B</v>
      </c>
      <c r="M295" s="215" t="str">
        <f t="shared" si="11"/>
        <v>SLOVENSKÝ STRELECKÝ ZVÄZdBHolko Ondrej</v>
      </c>
      <c r="N295" s="216" t="str">
        <f t="shared" si="7"/>
        <v>00603341dB</v>
      </c>
    </row>
    <row r="296" spans="1:14" ht="11.25" customHeight="1" x14ac:dyDescent="0.2">
      <c r="A296" s="194" t="s">
        <v>1179</v>
      </c>
      <c r="B296" s="210" t="str">
        <f>VLOOKUP(A296,Adr!A:B,2,FALSE)</f>
        <v>SLOVENSKÝ STRELECKÝ ZVÄZ</v>
      </c>
      <c r="C296" s="211" t="s">
        <v>1797</v>
      </c>
      <c r="D296" s="212">
        <v>7500</v>
      </c>
      <c r="E296" s="213">
        <v>0</v>
      </c>
      <c r="F296" s="214" t="s">
        <v>384</v>
      </c>
      <c r="G296" s="196" t="s">
        <v>360</v>
      </c>
      <c r="H296" s="196" t="s">
        <v>1469</v>
      </c>
      <c r="I296" s="214" t="str">
        <f t="shared" si="8"/>
        <v>00603341d</v>
      </c>
      <c r="J296" s="196" t="str">
        <f t="shared" si="9"/>
        <v>00603341026 03</v>
      </c>
      <c r="K296" s="215"/>
      <c r="L296" s="196" t="str">
        <f t="shared" si="10"/>
        <v>00603341026 03B</v>
      </c>
      <c r="M296" s="215" t="str">
        <f t="shared" si="11"/>
        <v>SLOVENSKÝ STRELECKÝ ZVÄZdBHruška Daniel</v>
      </c>
      <c r="N296" s="216" t="str">
        <f t="shared" si="7"/>
        <v>00603341dB</v>
      </c>
    </row>
    <row r="297" spans="1:14" ht="11.25" customHeight="1" x14ac:dyDescent="0.2">
      <c r="A297" s="214" t="s">
        <v>1179</v>
      </c>
      <c r="B297" s="210" t="str">
        <f>VLOOKUP(A297,Adr!A:B,2,FALSE)</f>
        <v>SLOVENSKÝ STRELECKÝ ZVÄZ</v>
      </c>
      <c r="C297" s="199" t="s">
        <v>1798</v>
      </c>
      <c r="D297" s="219">
        <v>44300</v>
      </c>
      <c r="E297" s="213">
        <v>0</v>
      </c>
      <c r="F297" s="214" t="s">
        <v>384</v>
      </c>
      <c r="G297" s="196" t="s">
        <v>360</v>
      </c>
      <c r="H297" s="196" t="s">
        <v>1469</v>
      </c>
      <c r="I297" s="214" t="str">
        <f t="shared" si="8"/>
        <v>00603341d</v>
      </c>
      <c r="J297" s="196" t="str">
        <f t="shared" si="9"/>
        <v>00603341026 03</v>
      </c>
      <c r="K297" s="215"/>
      <c r="L297" s="196" t="str">
        <f t="shared" si="10"/>
        <v>00603341026 03B</v>
      </c>
      <c r="M297" s="215" t="str">
        <f t="shared" si="11"/>
        <v>SLOVENSKÝ STRELECKÝ ZVÄZdBJány Patrik</v>
      </c>
      <c r="N297" s="216" t="str">
        <f t="shared" si="7"/>
        <v>00603341dB</v>
      </c>
    </row>
    <row r="298" spans="1:14" ht="11.25" customHeight="1" x14ac:dyDescent="0.2">
      <c r="A298" s="214" t="s">
        <v>1179</v>
      </c>
      <c r="B298" s="210" t="str">
        <f>VLOOKUP(A298,Adr!A:B,2,FALSE)</f>
        <v>SLOVENSKÝ STRELECKÝ ZVÄZ</v>
      </c>
      <c r="C298" s="211" t="s">
        <v>1799</v>
      </c>
      <c r="D298" s="212">
        <v>4000</v>
      </c>
      <c r="E298" s="218">
        <v>0</v>
      </c>
      <c r="F298" s="214" t="s">
        <v>384</v>
      </c>
      <c r="G298" s="219" t="s">
        <v>360</v>
      </c>
      <c r="H298" s="196" t="s">
        <v>1485</v>
      </c>
      <c r="I298" s="214" t="str">
        <f t="shared" si="8"/>
        <v>00603341d</v>
      </c>
      <c r="J298" s="196" t="str">
        <f t="shared" si="9"/>
        <v>00603341026 03</v>
      </c>
      <c r="K298" s="215"/>
      <c r="L298" s="196" t="str">
        <f t="shared" si="10"/>
        <v>00603341026 03K</v>
      </c>
      <c r="M298" s="215" t="str">
        <f t="shared" si="11"/>
        <v>SLOVENSKÝ STRELECKÝ ZVÄZdKJány Patrik - kapitálové výdavky</v>
      </c>
      <c r="N298" s="216" t="str">
        <f t="shared" si="7"/>
        <v>00603341dK</v>
      </c>
    </row>
    <row r="299" spans="1:14" ht="11.25" customHeight="1" x14ac:dyDescent="0.2">
      <c r="A299" s="194" t="s">
        <v>1179</v>
      </c>
      <c r="B299" s="210" t="str">
        <f>VLOOKUP(A299,Adr!A:B,2,FALSE)</f>
        <v>SLOVENSKÝ STRELECKÝ ZVÄZ</v>
      </c>
      <c r="C299" s="211" t="s">
        <v>1800</v>
      </c>
      <c r="D299" s="212">
        <v>10000</v>
      </c>
      <c r="E299" s="213">
        <v>0</v>
      </c>
      <c r="F299" s="214" t="s">
        <v>384</v>
      </c>
      <c r="G299" s="196" t="s">
        <v>360</v>
      </c>
      <c r="H299" s="196" t="s">
        <v>1469</v>
      </c>
      <c r="I299" s="214" t="str">
        <f t="shared" si="8"/>
        <v>00603341d</v>
      </c>
      <c r="J299" s="196" t="str">
        <f t="shared" si="9"/>
        <v>00603341026 03</v>
      </c>
      <c r="K299" s="215"/>
      <c r="L299" s="196" t="str">
        <f t="shared" si="10"/>
        <v>00603341026 03B</v>
      </c>
      <c r="M299" s="215" t="str">
        <f t="shared" si="11"/>
        <v>SLOVENSKÝ STRELECKÝ ZVÄZdBKortišová Emma</v>
      </c>
      <c r="N299" s="216" t="str">
        <f t="shared" si="7"/>
        <v>00603341dB</v>
      </c>
    </row>
    <row r="300" spans="1:14" ht="11.25" customHeight="1" x14ac:dyDescent="0.2">
      <c r="A300" s="194" t="s">
        <v>1179</v>
      </c>
      <c r="B300" s="210" t="str">
        <f>VLOOKUP(A300,Adr!A:B,2,FALSE)</f>
        <v>SLOVENSKÝ STRELECKÝ ZVÄZ</v>
      </c>
      <c r="C300" s="199" t="s">
        <v>1801</v>
      </c>
      <c r="D300" s="219">
        <v>7500</v>
      </c>
      <c r="E300" s="213">
        <v>0</v>
      </c>
      <c r="F300" s="214" t="s">
        <v>384</v>
      </c>
      <c r="G300" s="196" t="s">
        <v>360</v>
      </c>
      <c r="H300" s="196" t="s">
        <v>1469</v>
      </c>
      <c r="I300" s="214" t="str">
        <f t="shared" si="8"/>
        <v>00603341d</v>
      </c>
      <c r="J300" s="196" t="str">
        <f t="shared" si="9"/>
        <v>00603341026 03</v>
      </c>
      <c r="K300" s="215"/>
      <c r="L300" s="196" t="str">
        <f t="shared" si="10"/>
        <v>00603341026 03B</v>
      </c>
      <c r="M300" s="215" t="str">
        <f t="shared" si="11"/>
        <v>SLOVENSKÝ STRELECKÝ ZVÄZdBKostúr Marek</v>
      </c>
      <c r="N300" s="216" t="str">
        <f t="shared" si="7"/>
        <v>00603341dB</v>
      </c>
    </row>
    <row r="301" spans="1:14" ht="11.25" customHeight="1" x14ac:dyDescent="0.2">
      <c r="A301" s="202" t="s">
        <v>1179</v>
      </c>
      <c r="B301" s="210" t="str">
        <f>VLOOKUP(A301,Adr!A:B,2,FALSE)</f>
        <v>SLOVENSKÝ STRELECKÝ ZVÄZ</v>
      </c>
      <c r="C301" s="211" t="s">
        <v>1802</v>
      </c>
      <c r="D301" s="219">
        <v>15000</v>
      </c>
      <c r="E301" s="218">
        <v>0</v>
      </c>
      <c r="F301" s="214" t="s">
        <v>384</v>
      </c>
      <c r="G301" s="196" t="s">
        <v>360</v>
      </c>
      <c r="H301" s="196" t="s">
        <v>1469</v>
      </c>
      <c r="I301" s="214" t="str">
        <f t="shared" si="8"/>
        <v>00603341d</v>
      </c>
      <c r="J301" s="196" t="str">
        <f t="shared" si="9"/>
        <v>00603341026 03</v>
      </c>
      <c r="K301" s="215"/>
      <c r="L301" s="196" t="str">
        <f t="shared" si="10"/>
        <v>00603341026 03B</v>
      </c>
      <c r="M301" s="215" t="str">
        <f t="shared" si="11"/>
        <v>SLOVENSKÝ STRELECKÝ ZVÄZdBKovačócy Marián</v>
      </c>
      <c r="N301" s="216" t="str">
        <f t="shared" si="7"/>
        <v>00603341dB</v>
      </c>
    </row>
    <row r="302" spans="1:14" ht="11.25" customHeight="1" x14ac:dyDescent="0.2">
      <c r="A302" s="214" t="s">
        <v>1179</v>
      </c>
      <c r="B302" s="210" t="str">
        <f>VLOOKUP(A302,Adr!A:B,2,FALSE)</f>
        <v>SLOVENSKÝ STRELECKÝ ZVÄZ</v>
      </c>
      <c r="C302" s="211" t="s">
        <v>1803</v>
      </c>
      <c r="D302" s="212">
        <v>10000</v>
      </c>
      <c r="E302" s="218">
        <v>0</v>
      </c>
      <c r="F302" s="214" t="s">
        <v>384</v>
      </c>
      <c r="G302" s="219" t="s">
        <v>360</v>
      </c>
      <c r="H302" s="196" t="s">
        <v>1469</v>
      </c>
      <c r="I302" s="214" t="str">
        <f t="shared" si="8"/>
        <v>00603341d</v>
      </c>
      <c r="J302" s="196" t="str">
        <f t="shared" si="9"/>
        <v>00603341026 03</v>
      </c>
      <c r="K302" s="215"/>
      <c r="L302" s="196" t="str">
        <f t="shared" si="10"/>
        <v>00603341026 03B</v>
      </c>
      <c r="M302" s="215" t="str">
        <f t="shared" si="11"/>
        <v>SLOVENSKÝ STRELECKÝ ZVÄZdBŇakatová Zuzana</v>
      </c>
      <c r="N302" s="216" t="str">
        <f t="shared" si="7"/>
        <v>00603341dB</v>
      </c>
    </row>
    <row r="303" spans="1:14" ht="11.25" customHeight="1" x14ac:dyDescent="0.2">
      <c r="A303" s="214" t="s">
        <v>1179</v>
      </c>
      <c r="B303" s="210" t="str">
        <f>VLOOKUP(A303,Adr!A:B,2,FALSE)</f>
        <v>SLOVENSKÝ STRELECKÝ ZVÄZ</v>
      </c>
      <c r="C303" s="211" t="s">
        <v>1804</v>
      </c>
      <c r="D303" s="212">
        <v>10000</v>
      </c>
      <c r="E303" s="218">
        <v>0</v>
      </c>
      <c r="F303" s="214" t="s">
        <v>384</v>
      </c>
      <c r="G303" s="219" t="s">
        <v>360</v>
      </c>
      <c r="H303" s="196" t="s">
        <v>1469</v>
      </c>
      <c r="I303" s="214" t="str">
        <f t="shared" si="8"/>
        <v>00603341d</v>
      </c>
      <c r="J303" s="196" t="str">
        <f t="shared" si="9"/>
        <v>00603341026 03</v>
      </c>
      <c r="K303" s="215"/>
      <c r="L303" s="196" t="str">
        <f t="shared" si="10"/>
        <v>00603341026 03B</v>
      </c>
      <c r="M303" s="215" t="str">
        <f t="shared" si="11"/>
        <v>SLOVENSKÝ STRELECKÝ ZVÄZdBNovotná Kamila</v>
      </c>
      <c r="N303" s="216" t="str">
        <f t="shared" si="7"/>
        <v>00603341dB</v>
      </c>
    </row>
    <row r="304" spans="1:14" ht="11.25" customHeight="1" x14ac:dyDescent="0.2">
      <c r="A304" s="214" t="s">
        <v>1179</v>
      </c>
      <c r="B304" s="210" t="str">
        <f>VLOOKUP(A304,Adr!A:B,2,FALSE)</f>
        <v>SLOVENSKÝ STRELECKÝ ZVÄZ</v>
      </c>
      <c r="C304" s="211" t="s">
        <v>1805</v>
      </c>
      <c r="D304" s="212">
        <v>100000</v>
      </c>
      <c r="E304" s="218">
        <v>0</v>
      </c>
      <c r="F304" s="214" t="s">
        <v>384</v>
      </c>
      <c r="G304" s="219" t="s">
        <v>360</v>
      </c>
      <c r="H304" s="196" t="s">
        <v>1469</v>
      </c>
      <c r="I304" s="214" t="str">
        <f t="shared" si="8"/>
        <v>00603341d</v>
      </c>
      <c r="J304" s="196" t="str">
        <f t="shared" si="9"/>
        <v>00603341026 03</v>
      </c>
      <c r="K304" s="215"/>
      <c r="L304" s="196" t="str">
        <f t="shared" si="10"/>
        <v>00603341026 03B</v>
      </c>
      <c r="M304" s="215" t="str">
        <f t="shared" si="11"/>
        <v>SLOVENSKÝ STRELECKÝ ZVÄZdBRehák Štefečeková Zuzana</v>
      </c>
      <c r="N304" s="216" t="str">
        <f t="shared" si="7"/>
        <v>00603341dB</v>
      </c>
    </row>
    <row r="305" spans="1:14" ht="11.25" customHeight="1" x14ac:dyDescent="0.2">
      <c r="A305" s="214" t="s">
        <v>1179</v>
      </c>
      <c r="B305" s="210" t="str">
        <f>VLOOKUP(A305,Adr!A:B,2,FALSE)</f>
        <v>SLOVENSKÝ STRELECKÝ ZVÄZ</v>
      </c>
      <c r="C305" s="211" t="s">
        <v>1806</v>
      </c>
      <c r="D305" s="212">
        <v>10000</v>
      </c>
      <c r="E305" s="218">
        <v>0</v>
      </c>
      <c r="F305" s="214" t="s">
        <v>384</v>
      </c>
      <c r="G305" s="219" t="s">
        <v>360</v>
      </c>
      <c r="H305" s="196" t="s">
        <v>1469</v>
      </c>
      <c r="I305" s="214" t="str">
        <f t="shared" si="8"/>
        <v>00603341d</v>
      </c>
      <c r="J305" s="196" t="str">
        <f t="shared" si="9"/>
        <v>00603341026 03</v>
      </c>
      <c r="K305" s="215"/>
      <c r="L305" s="196" t="str">
        <f t="shared" si="10"/>
        <v>00603341026 03B</v>
      </c>
      <c r="M305" s="215" t="str">
        <f t="shared" si="11"/>
        <v>SLOVENSKÝ STRELECKÝ ZVÄZdBSupeková Adela</v>
      </c>
      <c r="N305" s="216" t="str">
        <f t="shared" si="7"/>
        <v>00603341dB</v>
      </c>
    </row>
    <row r="306" spans="1:14" ht="11.25" customHeight="1" x14ac:dyDescent="0.2">
      <c r="A306" s="214" t="s">
        <v>1179</v>
      </c>
      <c r="B306" s="210" t="str">
        <f>VLOOKUP(A306,Adr!A:B,2,FALSE)</f>
        <v>SLOVENSKÝ STRELECKÝ ZVÄZ</v>
      </c>
      <c r="C306" s="211" t="s">
        <v>1807</v>
      </c>
      <c r="D306" s="212">
        <v>15000</v>
      </c>
      <c r="E306" s="218">
        <v>0</v>
      </c>
      <c r="F306" s="214" t="s">
        <v>384</v>
      </c>
      <c r="G306" s="219" t="s">
        <v>360</v>
      </c>
      <c r="H306" s="196" t="s">
        <v>1469</v>
      </c>
      <c r="I306" s="214" t="str">
        <f t="shared" si="8"/>
        <v>00603341d</v>
      </c>
      <c r="J306" s="196" t="str">
        <f t="shared" si="9"/>
        <v>00603341026 03</v>
      </c>
      <c r="K306" s="215"/>
      <c r="L306" s="196" t="str">
        <f t="shared" si="10"/>
        <v>00603341026 03B</v>
      </c>
      <c r="M306" s="215" t="str">
        <f t="shared" si="11"/>
        <v>SLOVENSKÝ STRELECKÝ ZVÄZdBŠpotáková Jana</v>
      </c>
      <c r="N306" s="216" t="str">
        <f t="shared" si="7"/>
        <v>00603341dB</v>
      </c>
    </row>
    <row r="307" spans="1:14" ht="11.25" customHeight="1" x14ac:dyDescent="0.2">
      <c r="A307" s="194" t="s">
        <v>1179</v>
      </c>
      <c r="B307" s="210" t="str">
        <f>VLOOKUP(A307,Adr!A:B,2,FALSE)</f>
        <v>SLOVENSKÝ STRELECKÝ ZVÄZ</v>
      </c>
      <c r="C307" s="199" t="s">
        <v>1808</v>
      </c>
      <c r="D307" s="219">
        <v>10000</v>
      </c>
      <c r="E307" s="218">
        <v>0</v>
      </c>
      <c r="F307" s="214" t="s">
        <v>384</v>
      </c>
      <c r="G307" s="219" t="s">
        <v>360</v>
      </c>
      <c r="H307" s="196" t="s">
        <v>1469</v>
      </c>
      <c r="I307" s="214" t="str">
        <f t="shared" si="8"/>
        <v>00603341d</v>
      </c>
      <c r="J307" s="196" t="str">
        <f t="shared" si="9"/>
        <v>00603341026 03</v>
      </c>
      <c r="K307" s="215"/>
      <c r="L307" s="196" t="str">
        <f t="shared" si="10"/>
        <v>00603341026 03B</v>
      </c>
      <c r="M307" s="215" t="str">
        <f t="shared" si="11"/>
        <v>SLOVENSKÝ STRELECKÝ ZVÄZdBTóth Timotej</v>
      </c>
      <c r="N307" s="216" t="str">
        <f t="shared" si="7"/>
        <v>00603341dB</v>
      </c>
    </row>
    <row r="308" spans="1:14" ht="11.25" customHeight="1" x14ac:dyDescent="0.2">
      <c r="A308" s="214" t="s">
        <v>1179</v>
      </c>
      <c r="B308" s="210" t="str">
        <f>VLOOKUP(A308,Adr!A:B,2,FALSE)</f>
        <v>SLOVENSKÝ STRELECKÝ ZVÄZ</v>
      </c>
      <c r="C308" s="211" t="s">
        <v>1809</v>
      </c>
      <c r="D308" s="212">
        <v>41400</v>
      </c>
      <c r="E308" s="218">
        <v>0</v>
      </c>
      <c r="F308" s="214" t="s">
        <v>384</v>
      </c>
      <c r="G308" s="196" t="s">
        <v>360</v>
      </c>
      <c r="H308" s="196" t="s">
        <v>1469</v>
      </c>
      <c r="I308" s="214" t="str">
        <f t="shared" si="8"/>
        <v>00603341d</v>
      </c>
      <c r="J308" s="196" t="str">
        <f t="shared" si="9"/>
        <v>00603341026 03</v>
      </c>
      <c r="K308" s="215"/>
      <c r="L308" s="196" t="str">
        <f t="shared" si="10"/>
        <v>00603341026 03B</v>
      </c>
      <c r="M308" s="215" t="str">
        <f t="shared" si="11"/>
        <v>SLOVENSKÝ STRELECKÝ ZVÄZdBTužinský Juraj</v>
      </c>
      <c r="N308" s="216" t="str">
        <f t="shared" si="7"/>
        <v>00603341dB</v>
      </c>
    </row>
    <row r="309" spans="1:14" ht="11.25" customHeight="1" x14ac:dyDescent="0.2">
      <c r="A309" s="194" t="s">
        <v>1179</v>
      </c>
      <c r="B309" s="210" t="str">
        <f>VLOOKUP(A309,Adr!A:B,2,FALSE)</f>
        <v>SLOVENSKÝ STRELECKÝ ZVÄZ</v>
      </c>
      <c r="C309" s="211" t="s">
        <v>1810</v>
      </c>
      <c r="D309" s="219">
        <v>10000</v>
      </c>
      <c r="E309" s="218">
        <v>0</v>
      </c>
      <c r="F309" s="214" t="s">
        <v>384</v>
      </c>
      <c r="G309" s="219" t="s">
        <v>360</v>
      </c>
      <c r="H309" s="196" t="s">
        <v>1469</v>
      </c>
      <c r="I309" s="214" t="str">
        <f t="shared" si="8"/>
        <v>00603341d</v>
      </c>
      <c r="J309" s="196" t="str">
        <f t="shared" si="9"/>
        <v>00603341026 03</v>
      </c>
      <c r="K309" s="215"/>
      <c r="L309" s="196" t="str">
        <f t="shared" si="10"/>
        <v>00603341026 03B</v>
      </c>
      <c r="M309" s="215" t="str">
        <f t="shared" si="11"/>
        <v>SLOVENSKÝ STRELECKÝ ZVÄZdBVarga Erik</v>
      </c>
      <c r="N309" s="216" t="str">
        <f t="shared" si="7"/>
        <v>00603341dB</v>
      </c>
    </row>
    <row r="310" spans="1:14" ht="11.25" customHeight="1" x14ac:dyDescent="0.2">
      <c r="A310" s="194" t="s">
        <v>1179</v>
      </c>
      <c r="B310" s="210" t="str">
        <f>VLOOKUP(A310,Adr!A:B,2,FALSE)</f>
        <v>SLOVENSKÝ STRELECKÝ ZVÄZ</v>
      </c>
      <c r="C310" s="211" t="s">
        <v>1811</v>
      </c>
      <c r="D310" s="212">
        <v>10000</v>
      </c>
      <c r="E310" s="213">
        <v>0</v>
      </c>
      <c r="F310" s="214" t="s">
        <v>384</v>
      </c>
      <c r="G310" s="196" t="s">
        <v>360</v>
      </c>
      <c r="H310" s="196" t="s">
        <v>1469</v>
      </c>
      <c r="I310" s="214" t="str">
        <f t="shared" si="8"/>
        <v>00603341d</v>
      </c>
      <c r="J310" s="196" t="str">
        <f t="shared" si="9"/>
        <v>00603341026 03</v>
      </c>
      <c r="K310" s="215"/>
      <c r="L310" s="196" t="str">
        <f t="shared" si="10"/>
        <v>00603341026 03B</v>
      </c>
      <c r="M310" s="215" t="str">
        <f t="shared" si="11"/>
        <v>SLOVENSKÝ STRELECKÝ ZVÄZdBZajíčková Adriana</v>
      </c>
      <c r="N310" s="216" t="str">
        <f t="shared" si="7"/>
        <v>00603341dB</v>
      </c>
    </row>
    <row r="311" spans="1:14" ht="11.25" customHeight="1" x14ac:dyDescent="0.2">
      <c r="A311" s="214" t="s">
        <v>1179</v>
      </c>
      <c r="B311" s="210" t="str">
        <f>VLOOKUP(A311,Adr!A:B,2,FALSE)</f>
        <v>SLOVENSKÝ STRELECKÝ ZVÄZ</v>
      </c>
      <c r="C311" s="211" t="s">
        <v>1812</v>
      </c>
      <c r="D311" s="212">
        <v>752</v>
      </c>
      <c r="E311" s="213">
        <v>0</v>
      </c>
      <c r="F311" s="217" t="s">
        <v>388</v>
      </c>
      <c r="G311" s="220" t="s">
        <v>360</v>
      </c>
      <c r="H311" s="220" t="s">
        <v>1469</v>
      </c>
      <c r="I311" s="214" t="str">
        <f t="shared" si="8"/>
        <v>00603341f</v>
      </c>
      <c r="J311" s="196" t="str">
        <f t="shared" si="9"/>
        <v>00603341026 03</v>
      </c>
      <c r="K311" s="215"/>
      <c r="L311" s="196" t="str">
        <f t="shared" si="10"/>
        <v>00603341026 03B</v>
      </c>
      <c r="M311" s="215" t="str">
        <f t="shared" si="11"/>
        <v>SLOVENSKÝ STRELECKÝ ZVÄZfBodmena trénerovi Juraj Sedlák</v>
      </c>
      <c r="N311" s="216" t="str">
        <f t="shared" si="7"/>
        <v>00603341fB</v>
      </c>
    </row>
    <row r="312" spans="1:14" ht="11.25" customHeight="1" x14ac:dyDescent="0.2">
      <c r="A312" s="194" t="s">
        <v>1187</v>
      </c>
      <c r="B312" s="210" t="str">
        <f>VLOOKUP(A312,Adr!A:B,2,FALSE)</f>
        <v>Slovenský šachový zväz</v>
      </c>
      <c r="C312" s="211" t="s">
        <v>1813</v>
      </c>
      <c r="D312" s="212">
        <v>406322</v>
      </c>
      <c r="E312" s="213">
        <v>0</v>
      </c>
      <c r="F312" s="214" t="s">
        <v>378</v>
      </c>
      <c r="G312" s="196" t="s">
        <v>358</v>
      </c>
      <c r="H312" s="196" t="s">
        <v>1469</v>
      </c>
      <c r="I312" s="214" t="str">
        <f t="shared" si="8"/>
        <v>17310571a</v>
      </c>
      <c r="J312" s="196" t="str">
        <f t="shared" si="9"/>
        <v>17310571026 02</v>
      </c>
      <c r="K312" s="215" t="s">
        <v>1814</v>
      </c>
      <c r="L312" s="196" t="str">
        <f t="shared" si="10"/>
        <v>17310571026 02B</v>
      </c>
      <c r="M312" s="215" t="str">
        <f t="shared" si="11"/>
        <v>Slovenský šachový zväzaBšach - bežné transfery</v>
      </c>
      <c r="N312" s="216" t="str">
        <f t="shared" si="7"/>
        <v>17310571aB</v>
      </c>
    </row>
    <row r="313" spans="1:14" ht="22.5" customHeight="1" x14ac:dyDescent="0.2">
      <c r="A313" s="194" t="s">
        <v>1187</v>
      </c>
      <c r="B313" s="210" t="str">
        <f>VLOOKUP(A313,Adr!A:B,2,FALSE)</f>
        <v>Slovenský šachový zväz</v>
      </c>
      <c r="C313" s="211" t="s">
        <v>1527</v>
      </c>
      <c r="D313" s="212">
        <v>6128</v>
      </c>
      <c r="E313" s="218">
        <v>0</v>
      </c>
      <c r="F313" s="214" t="s">
        <v>382</v>
      </c>
      <c r="G313" s="219" t="s">
        <v>360</v>
      </c>
      <c r="H313" s="196" t="s">
        <v>1469</v>
      </c>
      <c r="I313" s="214" t="str">
        <f t="shared" si="8"/>
        <v>17310571c</v>
      </c>
      <c r="J313" s="196" t="str">
        <f t="shared" si="9"/>
        <v>17310571026 03</v>
      </c>
      <c r="K313" s="215"/>
      <c r="L313" s="196" t="str">
        <f t="shared" si="10"/>
        <v>17310571026 03B</v>
      </c>
      <c r="M313" s="215" t="str">
        <f t="shared" si="11"/>
        <v>Slovenský šachový zväzcBzabezpečenie a rozvoj zdravotne postihnutých športovcov (SPV)</v>
      </c>
      <c r="N313" s="216"/>
    </row>
    <row r="314" spans="1:14" ht="11.25" customHeight="1" x14ac:dyDescent="0.2">
      <c r="A314" s="194" t="s">
        <v>1196</v>
      </c>
      <c r="B314" s="210" t="str">
        <f>VLOOKUP(A314,Adr!A:B,2,FALSE)</f>
        <v>Slovenský šermiarsky zväz</v>
      </c>
      <c r="C314" s="211" t="s">
        <v>1815</v>
      </c>
      <c r="D314" s="212">
        <v>185493</v>
      </c>
      <c r="E314" s="213">
        <v>0</v>
      </c>
      <c r="F314" s="214" t="s">
        <v>378</v>
      </c>
      <c r="G314" s="196" t="s">
        <v>358</v>
      </c>
      <c r="H314" s="196" t="s">
        <v>1469</v>
      </c>
      <c r="I314" s="214" t="str">
        <f t="shared" si="8"/>
        <v>30806437a</v>
      </c>
      <c r="J314" s="196" t="str">
        <f t="shared" si="9"/>
        <v>30806437026 02</v>
      </c>
      <c r="K314" s="215" t="s">
        <v>1816</v>
      </c>
      <c r="L314" s="196" t="str">
        <f t="shared" si="10"/>
        <v>30806437026 02B</v>
      </c>
      <c r="M314" s="215" t="str">
        <f t="shared" si="11"/>
        <v>Slovenský šermiarsky zväzaBšerm - bežné transfery</v>
      </c>
      <c r="N314" s="216" t="str">
        <f t="shared" ref="N314:N334" si="12">+I314&amp;H314</f>
        <v>30806437aB</v>
      </c>
    </row>
    <row r="315" spans="1:14" ht="11.25" customHeight="1" x14ac:dyDescent="0.2">
      <c r="A315" s="194" t="s">
        <v>1196</v>
      </c>
      <c r="B315" s="210" t="str">
        <f>VLOOKUP(A315,Adr!A:B,2,FALSE)</f>
        <v>Slovenský šermiarsky zväz</v>
      </c>
      <c r="C315" s="211" t="s">
        <v>1817</v>
      </c>
      <c r="D315" s="212">
        <v>12500</v>
      </c>
      <c r="E315" s="213">
        <v>0</v>
      </c>
      <c r="F315" s="214" t="s">
        <v>384</v>
      </c>
      <c r="G315" s="196" t="s">
        <v>360</v>
      </c>
      <c r="H315" s="196" t="s">
        <v>1469</v>
      </c>
      <c r="I315" s="214" t="str">
        <f t="shared" si="8"/>
        <v>30806437d</v>
      </c>
      <c r="J315" s="196" t="str">
        <f t="shared" si="9"/>
        <v>30806437026 03</v>
      </c>
      <c r="K315" s="215"/>
      <c r="L315" s="196" t="str">
        <f t="shared" si="10"/>
        <v>30806437026 03B</v>
      </c>
      <c r="M315" s="215" t="str">
        <f t="shared" si="11"/>
        <v>Slovenský šermiarsky zväzdBdružstvo - fleuret (juniori)</v>
      </c>
      <c r="N315" s="216" t="str">
        <f t="shared" si="12"/>
        <v>30806437dB</v>
      </c>
    </row>
    <row r="316" spans="1:14" ht="11.25" customHeight="1" x14ac:dyDescent="0.2">
      <c r="A316" s="194" t="s">
        <v>1203</v>
      </c>
      <c r="B316" s="210" t="str">
        <f>VLOOKUP(A316,Adr!A:B,2,FALSE)</f>
        <v>Slovenský tenisový zväz</v>
      </c>
      <c r="C316" s="211" t="s">
        <v>1818</v>
      </c>
      <c r="D316" s="212">
        <v>4705548</v>
      </c>
      <c r="E316" s="218">
        <v>0</v>
      </c>
      <c r="F316" s="214" t="s">
        <v>378</v>
      </c>
      <c r="G316" s="219" t="s">
        <v>358</v>
      </c>
      <c r="H316" s="196" t="s">
        <v>1469</v>
      </c>
      <c r="I316" s="214" t="str">
        <f t="shared" si="8"/>
        <v>30811384a</v>
      </c>
      <c r="J316" s="196" t="str">
        <f t="shared" si="9"/>
        <v>30811384026 02</v>
      </c>
      <c r="K316" s="215" t="s">
        <v>1819</v>
      </c>
      <c r="L316" s="196" t="str">
        <f t="shared" si="10"/>
        <v>30811384026 02B</v>
      </c>
      <c r="M316" s="215" t="str">
        <f t="shared" si="11"/>
        <v>Slovenský tenisový zväzaBtenis - bežné transfery</v>
      </c>
      <c r="N316" s="216" t="str">
        <f t="shared" si="12"/>
        <v>30811384aB</v>
      </c>
    </row>
    <row r="317" spans="1:14" ht="11.25" customHeight="1" x14ac:dyDescent="0.2">
      <c r="A317" s="194" t="s">
        <v>1203</v>
      </c>
      <c r="B317" s="210" t="str">
        <f>VLOOKUP(A317,Adr!A:B,2,FALSE)</f>
        <v>Slovenský tenisový zväz</v>
      </c>
      <c r="C317" s="211" t="s">
        <v>1820</v>
      </c>
      <c r="D317" s="212">
        <v>25000</v>
      </c>
      <c r="E317" s="218">
        <v>0</v>
      </c>
      <c r="F317" s="214" t="s">
        <v>378</v>
      </c>
      <c r="G317" s="196" t="s">
        <v>358</v>
      </c>
      <c r="H317" s="196" t="s">
        <v>1485</v>
      </c>
      <c r="I317" s="214" t="str">
        <f t="shared" si="8"/>
        <v>30811384a</v>
      </c>
      <c r="J317" s="196" t="str">
        <f t="shared" si="9"/>
        <v>30811384026 02</v>
      </c>
      <c r="K317" s="215" t="s">
        <v>1819</v>
      </c>
      <c r="L317" s="196" t="str">
        <f t="shared" si="10"/>
        <v>30811384026 02K</v>
      </c>
      <c r="M317" s="215" t="str">
        <f t="shared" si="11"/>
        <v>Slovenský tenisový zväzaKtenis - kapitálové transfery</v>
      </c>
      <c r="N317" s="216" t="str">
        <f t="shared" si="12"/>
        <v>30811384aK</v>
      </c>
    </row>
    <row r="318" spans="1:14" ht="11.25" customHeight="1" x14ac:dyDescent="0.2">
      <c r="A318" s="194" t="s">
        <v>1203</v>
      </c>
      <c r="B318" s="210" t="str">
        <f>VLOOKUP(A318,Adr!A:B,2,FALSE)</f>
        <v>Slovenský tenisový zväz</v>
      </c>
      <c r="C318" s="211" t="s">
        <v>1821</v>
      </c>
      <c r="D318" s="212">
        <v>7500</v>
      </c>
      <c r="E318" s="213">
        <v>0</v>
      </c>
      <c r="F318" s="214" t="s">
        <v>384</v>
      </c>
      <c r="G318" s="196" t="s">
        <v>360</v>
      </c>
      <c r="H318" s="196" t="s">
        <v>1469</v>
      </c>
      <c r="I318" s="214" t="str">
        <f t="shared" si="8"/>
        <v>30811384d</v>
      </c>
      <c r="J318" s="196" t="str">
        <f t="shared" si="9"/>
        <v>30811384026 03</v>
      </c>
      <c r="K318" s="215"/>
      <c r="L318" s="196" t="str">
        <f t="shared" si="10"/>
        <v>30811384026 03B</v>
      </c>
      <c r="M318" s="215" t="str">
        <f t="shared" si="11"/>
        <v>Slovenský tenisový zväzdBBehúlová Bianca</v>
      </c>
      <c r="N318" s="216" t="str">
        <f t="shared" si="12"/>
        <v>30811384dB</v>
      </c>
    </row>
    <row r="319" spans="1:14" ht="11.25" customHeight="1" x14ac:dyDescent="0.2">
      <c r="A319" s="194" t="s">
        <v>1203</v>
      </c>
      <c r="B319" s="210" t="str">
        <f>VLOOKUP(A319,Adr!A:B,2,FALSE)</f>
        <v>Slovenský tenisový zväz</v>
      </c>
      <c r="C319" s="211" t="s">
        <v>1822</v>
      </c>
      <c r="D319" s="212">
        <v>11200</v>
      </c>
      <c r="E319" s="213">
        <v>0</v>
      </c>
      <c r="F319" s="214" t="s">
        <v>384</v>
      </c>
      <c r="G319" s="196" t="s">
        <v>360</v>
      </c>
      <c r="H319" s="196" t="s">
        <v>1469</v>
      </c>
      <c r="I319" s="214" t="str">
        <f t="shared" si="8"/>
        <v>30811384d</v>
      </c>
      <c r="J319" s="196" t="str">
        <f t="shared" si="9"/>
        <v>30811384026 03</v>
      </c>
      <c r="K319" s="215"/>
      <c r="L319" s="196" t="str">
        <f t="shared" si="10"/>
        <v>30811384026 03B</v>
      </c>
      <c r="M319" s="215" t="str">
        <f t="shared" si="11"/>
        <v>Slovenský tenisový zväzdBBenjamín Privara Peter</v>
      </c>
      <c r="N319" s="216" t="str">
        <f t="shared" si="12"/>
        <v>30811384dB</v>
      </c>
    </row>
    <row r="320" spans="1:14" ht="11.25" customHeight="1" x14ac:dyDescent="0.2">
      <c r="A320" s="214" t="s">
        <v>1203</v>
      </c>
      <c r="B320" s="210" t="str">
        <f>VLOOKUP(A320,Adr!A:B,2,FALSE)</f>
        <v>Slovenský tenisový zväz</v>
      </c>
      <c r="C320" s="211" t="s">
        <v>1823</v>
      </c>
      <c r="D320" s="212">
        <v>26200</v>
      </c>
      <c r="E320" s="218">
        <v>0</v>
      </c>
      <c r="F320" s="214" t="s">
        <v>384</v>
      </c>
      <c r="G320" s="219" t="s">
        <v>360</v>
      </c>
      <c r="H320" s="196" t="s">
        <v>1469</v>
      </c>
      <c r="I320" s="214" t="str">
        <f t="shared" si="8"/>
        <v>30811384d</v>
      </c>
      <c r="J320" s="196" t="str">
        <f t="shared" si="9"/>
        <v>30811384026 03</v>
      </c>
      <c r="K320" s="215"/>
      <c r="L320" s="196" t="str">
        <f t="shared" si="10"/>
        <v>30811384026 03B</v>
      </c>
      <c r="M320" s="215" t="str">
        <f t="shared" si="11"/>
        <v>Slovenský tenisový zväzdBDaubnerová Nikola</v>
      </c>
      <c r="N320" s="216" t="str">
        <f t="shared" si="12"/>
        <v>30811384dB</v>
      </c>
    </row>
    <row r="321" spans="1:14" ht="11.25" customHeight="1" x14ac:dyDescent="0.2">
      <c r="A321" s="194" t="s">
        <v>1203</v>
      </c>
      <c r="B321" s="210" t="str">
        <f>VLOOKUP(A321,Adr!A:B,2,FALSE)</f>
        <v>Slovenský tenisový zväz</v>
      </c>
      <c r="C321" s="199" t="s">
        <v>1824</v>
      </c>
      <c r="D321" s="219">
        <v>6400</v>
      </c>
      <c r="E321" s="218">
        <v>0</v>
      </c>
      <c r="F321" s="214" t="s">
        <v>384</v>
      </c>
      <c r="G321" s="219" t="s">
        <v>360</v>
      </c>
      <c r="H321" s="196" t="s">
        <v>1469</v>
      </c>
      <c r="I321" s="214" t="str">
        <f t="shared" si="8"/>
        <v>30811384d</v>
      </c>
      <c r="J321" s="196" t="str">
        <f t="shared" si="9"/>
        <v>30811384026 03</v>
      </c>
      <c r="K321" s="215"/>
      <c r="L321" s="196" t="str">
        <f t="shared" si="10"/>
        <v>30811384026 03B</v>
      </c>
      <c r="M321" s="215" t="str">
        <f t="shared" si="11"/>
        <v>Slovenský tenisový zväzdBJamrichová Renáta</v>
      </c>
      <c r="N321" s="216" t="str">
        <f t="shared" si="12"/>
        <v>30811384dB</v>
      </c>
    </row>
    <row r="322" spans="1:14" ht="11.25" customHeight="1" x14ac:dyDescent="0.2">
      <c r="A322" s="214" t="s">
        <v>1203</v>
      </c>
      <c r="B322" s="210" t="str">
        <f>VLOOKUP(A322,Adr!A:B,2,FALSE)</f>
        <v>Slovenský tenisový zväz</v>
      </c>
      <c r="C322" s="211" t="s">
        <v>1825</v>
      </c>
      <c r="D322" s="212">
        <v>11200</v>
      </c>
      <c r="E322" s="218">
        <v>0</v>
      </c>
      <c r="F322" s="214" t="s">
        <v>384</v>
      </c>
      <c r="G322" s="219" t="s">
        <v>360</v>
      </c>
      <c r="H322" s="196" t="s">
        <v>1469</v>
      </c>
      <c r="I322" s="214" t="str">
        <f t="shared" si="8"/>
        <v>30811384d</v>
      </c>
      <c r="J322" s="196" t="str">
        <f t="shared" si="9"/>
        <v>30811384026 03</v>
      </c>
      <c r="K322" s="215"/>
      <c r="L322" s="196" t="str">
        <f t="shared" si="10"/>
        <v>30811384026 03B</v>
      </c>
      <c r="M322" s="215" t="str">
        <f t="shared" si="11"/>
        <v>Slovenský tenisový zväzdBNaď Peter</v>
      </c>
      <c r="N322" s="216" t="str">
        <f t="shared" si="12"/>
        <v>30811384dB</v>
      </c>
    </row>
    <row r="323" spans="1:14" ht="11.25" customHeight="1" x14ac:dyDescent="0.2">
      <c r="A323" s="214" t="s">
        <v>1203</v>
      </c>
      <c r="B323" s="210" t="str">
        <f>VLOOKUP(A323,Adr!A:B,2,FALSE)</f>
        <v>Slovenský tenisový zväz</v>
      </c>
      <c r="C323" s="211" t="s">
        <v>1826</v>
      </c>
      <c r="D323" s="212">
        <v>15000</v>
      </c>
      <c r="E323" s="218">
        <v>0</v>
      </c>
      <c r="F323" s="214" t="s">
        <v>384</v>
      </c>
      <c r="G323" s="219" t="s">
        <v>360</v>
      </c>
      <c r="H323" s="196" t="s">
        <v>1469</v>
      </c>
      <c r="I323" s="214" t="str">
        <f t="shared" si="8"/>
        <v>30811384d</v>
      </c>
      <c r="J323" s="196" t="str">
        <f t="shared" si="9"/>
        <v>30811384026 03</v>
      </c>
      <c r="K323" s="215"/>
      <c r="L323" s="196" t="str">
        <f t="shared" si="10"/>
        <v>30811384026 03B</v>
      </c>
      <c r="M323" s="215" t="str">
        <f t="shared" si="11"/>
        <v>Slovenský tenisový zväzdBPolášek Filip</v>
      </c>
      <c r="N323" s="216" t="str">
        <f t="shared" si="12"/>
        <v>30811384dB</v>
      </c>
    </row>
    <row r="324" spans="1:14" ht="11.25" customHeight="1" x14ac:dyDescent="0.2">
      <c r="A324" s="214" t="s">
        <v>1203</v>
      </c>
      <c r="B324" s="210" t="str">
        <f>VLOOKUP(A324,Adr!A:B,2,FALSE)</f>
        <v>Slovenský tenisový zväz</v>
      </c>
      <c r="C324" s="211" t="s">
        <v>1827</v>
      </c>
      <c r="D324" s="212">
        <v>26200</v>
      </c>
      <c r="E324" s="218">
        <v>0</v>
      </c>
      <c r="F324" s="214" t="s">
        <v>384</v>
      </c>
      <c r="G324" s="219" t="s">
        <v>360</v>
      </c>
      <c r="H324" s="196" t="s">
        <v>1469</v>
      </c>
      <c r="I324" s="214" t="str">
        <f t="shared" si="8"/>
        <v>30811384d</v>
      </c>
      <c r="J324" s="196" t="str">
        <f t="shared" si="9"/>
        <v>30811384026 03</v>
      </c>
      <c r="K324" s="215"/>
      <c r="L324" s="196" t="str">
        <f t="shared" si="10"/>
        <v>30811384026 03B</v>
      </c>
      <c r="M324" s="215" t="str">
        <f t="shared" si="11"/>
        <v>Slovenský tenisový zväzdBVargová Nina</v>
      </c>
      <c r="N324" s="216" t="str">
        <f t="shared" si="12"/>
        <v>30811384dB</v>
      </c>
    </row>
    <row r="325" spans="1:14" ht="11.25" customHeight="1" x14ac:dyDescent="0.2">
      <c r="A325" s="194" t="s">
        <v>1203</v>
      </c>
      <c r="B325" s="210" t="str">
        <f>VLOOKUP(A325,Adr!A:B,2,FALSE)</f>
        <v>Slovenský tenisový zväz</v>
      </c>
      <c r="C325" s="199" t="s">
        <v>1828</v>
      </c>
      <c r="D325" s="219">
        <v>7500</v>
      </c>
      <c r="E325" s="218">
        <v>0</v>
      </c>
      <c r="F325" s="214" t="s">
        <v>384</v>
      </c>
      <c r="G325" s="219" t="s">
        <v>360</v>
      </c>
      <c r="H325" s="196" t="s">
        <v>1469</v>
      </c>
      <c r="I325" s="214" t="str">
        <f t="shared" si="8"/>
        <v>30811384d</v>
      </c>
      <c r="J325" s="196" t="str">
        <f t="shared" si="9"/>
        <v>30811384026 03</v>
      </c>
      <c r="K325" s="215"/>
      <c r="L325" s="196" t="str">
        <f t="shared" si="10"/>
        <v>30811384026 03B</v>
      </c>
      <c r="M325" s="215" t="str">
        <f t="shared" si="11"/>
        <v>Slovenský tenisový zväzdBZelníčková Radka</v>
      </c>
      <c r="N325" s="216" t="str">
        <f t="shared" si="12"/>
        <v>30811384dB</v>
      </c>
    </row>
    <row r="326" spans="1:14" ht="11.25" customHeight="1" x14ac:dyDescent="0.2">
      <c r="A326" s="214" t="s">
        <v>1203</v>
      </c>
      <c r="B326" s="210" t="str">
        <f>VLOOKUP(A326,Adr!A:B,2,FALSE)</f>
        <v>Slovenský tenisový zväz</v>
      </c>
      <c r="C326" s="211" t="s">
        <v>1829</v>
      </c>
      <c r="D326" s="212">
        <v>2376</v>
      </c>
      <c r="E326" s="213">
        <v>0</v>
      </c>
      <c r="F326" s="217" t="s">
        <v>388</v>
      </c>
      <c r="G326" s="220" t="s">
        <v>360</v>
      </c>
      <c r="H326" s="220" t="s">
        <v>1469</v>
      </c>
      <c r="I326" s="214" t="str">
        <f t="shared" si="8"/>
        <v>30811384f</v>
      </c>
      <c r="J326" s="196" t="str">
        <f t="shared" si="9"/>
        <v>30811384026 03</v>
      </c>
      <c r="K326" s="215"/>
      <c r="L326" s="196" t="str">
        <f t="shared" si="10"/>
        <v>30811384026 03B</v>
      </c>
      <c r="M326" s="215" t="str">
        <f t="shared" si="11"/>
        <v>Slovenský tenisový zväzfBodmena trénerovi Ján Matúš</v>
      </c>
      <c r="N326" s="216" t="str">
        <f t="shared" si="12"/>
        <v>30811384fB</v>
      </c>
    </row>
    <row r="327" spans="1:14" ht="11.25" customHeight="1" x14ac:dyDescent="0.2">
      <c r="A327" s="214" t="s">
        <v>1203</v>
      </c>
      <c r="B327" s="210" t="str">
        <f>VLOOKUP(A327,Adr!A:B,2,FALSE)</f>
        <v>Slovenský tenisový zväz</v>
      </c>
      <c r="C327" s="211" t="s">
        <v>1830</v>
      </c>
      <c r="D327" s="212">
        <v>1188</v>
      </c>
      <c r="E327" s="213">
        <v>0</v>
      </c>
      <c r="F327" s="217" t="s">
        <v>388</v>
      </c>
      <c r="G327" s="220" t="s">
        <v>360</v>
      </c>
      <c r="H327" s="220" t="s">
        <v>1469</v>
      </c>
      <c r="I327" s="214" t="str">
        <f t="shared" si="8"/>
        <v>30811384f</v>
      </c>
      <c r="J327" s="196" t="str">
        <f t="shared" si="9"/>
        <v>30811384026 03</v>
      </c>
      <c r="K327" s="215"/>
      <c r="L327" s="196" t="str">
        <f t="shared" si="10"/>
        <v>30811384026 03B</v>
      </c>
      <c r="M327" s="215" t="str">
        <f t="shared" si="11"/>
        <v>Slovenský tenisový zväzfBodmena trénerovi Jozef Blaško</v>
      </c>
      <c r="N327" s="216" t="str">
        <f t="shared" si="12"/>
        <v>30811384fB</v>
      </c>
    </row>
    <row r="328" spans="1:14" ht="11.25" customHeight="1" x14ac:dyDescent="0.2">
      <c r="A328" s="214" t="s">
        <v>1203</v>
      </c>
      <c r="B328" s="210" t="str">
        <f>VLOOKUP(A328,Adr!A:B,2,FALSE)</f>
        <v>Slovenský tenisový zväz</v>
      </c>
      <c r="C328" s="211" t="s">
        <v>1831</v>
      </c>
      <c r="D328" s="212">
        <v>1188</v>
      </c>
      <c r="E328" s="213">
        <v>0</v>
      </c>
      <c r="F328" s="217" t="s">
        <v>388</v>
      </c>
      <c r="G328" s="220" t="s">
        <v>360</v>
      </c>
      <c r="H328" s="220" t="s">
        <v>1469</v>
      </c>
      <c r="I328" s="214" t="str">
        <f t="shared" si="8"/>
        <v>30811384f</v>
      </c>
      <c r="J328" s="196" t="str">
        <f t="shared" si="9"/>
        <v>30811384026 03</v>
      </c>
      <c r="K328" s="215"/>
      <c r="L328" s="196" t="str">
        <f t="shared" si="10"/>
        <v>30811384026 03B</v>
      </c>
      <c r="M328" s="215" t="str">
        <f t="shared" si="11"/>
        <v>Slovenský tenisový zväzfBodmena trénerovi Juraj Dulík</v>
      </c>
      <c r="N328" s="216" t="str">
        <f t="shared" si="12"/>
        <v>30811384fB</v>
      </c>
    </row>
    <row r="329" spans="1:14" ht="11.25" customHeight="1" x14ac:dyDescent="0.2">
      <c r="A329" s="214" t="s">
        <v>1203</v>
      </c>
      <c r="B329" s="210" t="str">
        <f>VLOOKUP(A329,Adr!A:B,2,FALSE)</f>
        <v>Slovenský tenisový zväz</v>
      </c>
      <c r="C329" s="211" t="s">
        <v>1832</v>
      </c>
      <c r="D329" s="212">
        <v>891</v>
      </c>
      <c r="E329" s="213">
        <v>0</v>
      </c>
      <c r="F329" s="214" t="s">
        <v>388</v>
      </c>
      <c r="G329" s="196" t="s">
        <v>360</v>
      </c>
      <c r="H329" s="196" t="s">
        <v>1469</v>
      </c>
      <c r="I329" s="214" t="str">
        <f t="shared" si="8"/>
        <v>30811384f</v>
      </c>
      <c r="J329" s="196" t="str">
        <f t="shared" si="9"/>
        <v>30811384026 03</v>
      </c>
      <c r="K329" s="215"/>
      <c r="L329" s="196" t="str">
        <f t="shared" si="10"/>
        <v>30811384026 03B</v>
      </c>
      <c r="M329" s="215" t="str">
        <f t="shared" si="11"/>
        <v>Slovenský tenisový zväzfBodmena trénerovi Marek Hrehorčík</v>
      </c>
      <c r="N329" s="216" t="str">
        <f t="shared" si="12"/>
        <v>30811384fB</v>
      </c>
    </row>
    <row r="330" spans="1:14" ht="11.25" customHeight="1" x14ac:dyDescent="0.2">
      <c r="A330" s="214" t="s">
        <v>1203</v>
      </c>
      <c r="B330" s="210" t="str">
        <f>VLOOKUP(A330,Adr!A:B,2,FALSE)</f>
        <v>Slovenský tenisový zväz</v>
      </c>
      <c r="C330" s="211" t="s">
        <v>1833</v>
      </c>
      <c r="D330" s="212">
        <v>3565</v>
      </c>
      <c r="E330" s="213">
        <v>0</v>
      </c>
      <c r="F330" s="217" t="s">
        <v>388</v>
      </c>
      <c r="G330" s="220" t="s">
        <v>360</v>
      </c>
      <c r="H330" s="220" t="s">
        <v>1469</v>
      </c>
      <c r="I330" s="214" t="str">
        <f t="shared" si="8"/>
        <v>30811384f</v>
      </c>
      <c r="J330" s="196" t="str">
        <f t="shared" si="9"/>
        <v>30811384026 03</v>
      </c>
      <c r="K330" s="215"/>
      <c r="L330" s="196" t="str">
        <f t="shared" si="10"/>
        <v>30811384026 03B</v>
      </c>
      <c r="M330" s="215" t="str">
        <f t="shared" si="11"/>
        <v>Slovenský tenisový zväzfBodmena trénerovi Martin Záthurecký</v>
      </c>
      <c r="N330" s="216" t="str">
        <f t="shared" si="12"/>
        <v>30811384fB</v>
      </c>
    </row>
    <row r="331" spans="1:14" ht="11.25" customHeight="1" x14ac:dyDescent="0.2">
      <c r="A331" s="214" t="s">
        <v>1203</v>
      </c>
      <c r="B331" s="210" t="str">
        <f>VLOOKUP(A331,Adr!A:B,2,FALSE)</f>
        <v>Slovenský tenisový zväz</v>
      </c>
      <c r="C331" s="211" t="s">
        <v>1834</v>
      </c>
      <c r="D331" s="212">
        <v>1188</v>
      </c>
      <c r="E331" s="213">
        <v>0</v>
      </c>
      <c r="F331" s="217" t="s">
        <v>388</v>
      </c>
      <c r="G331" s="220" t="s">
        <v>360</v>
      </c>
      <c r="H331" s="220" t="s">
        <v>1469</v>
      </c>
      <c r="I331" s="214" t="str">
        <f t="shared" si="8"/>
        <v>30811384f</v>
      </c>
      <c r="J331" s="196" t="str">
        <f t="shared" si="9"/>
        <v>30811384026 03</v>
      </c>
      <c r="K331" s="215"/>
      <c r="L331" s="196" t="str">
        <f t="shared" si="10"/>
        <v>30811384026 03B</v>
      </c>
      <c r="M331" s="215" t="str">
        <f t="shared" si="11"/>
        <v>Slovenský tenisový zväzfBodmena trénerovi Michal Lukačovič</v>
      </c>
      <c r="N331" s="216" t="str">
        <f t="shared" si="12"/>
        <v>30811384fB</v>
      </c>
    </row>
    <row r="332" spans="1:14" ht="11.25" customHeight="1" x14ac:dyDescent="0.2">
      <c r="A332" s="214" t="s">
        <v>1203</v>
      </c>
      <c r="B332" s="210" t="str">
        <f>VLOOKUP(A332,Adr!A:B,2,FALSE)</f>
        <v>Slovenský tenisový zväz</v>
      </c>
      <c r="C332" s="211" t="s">
        <v>1835</v>
      </c>
      <c r="D332" s="212">
        <v>1188</v>
      </c>
      <c r="E332" s="213">
        <v>0</v>
      </c>
      <c r="F332" s="217" t="s">
        <v>388</v>
      </c>
      <c r="G332" s="220" t="s">
        <v>360</v>
      </c>
      <c r="H332" s="220" t="s">
        <v>1469</v>
      </c>
      <c r="I332" s="214" t="str">
        <f t="shared" si="8"/>
        <v>30811384f</v>
      </c>
      <c r="J332" s="196" t="str">
        <f t="shared" si="9"/>
        <v>30811384026 03</v>
      </c>
      <c r="K332" s="215"/>
      <c r="L332" s="196" t="str">
        <f t="shared" si="10"/>
        <v>30811384026 03B</v>
      </c>
      <c r="M332" s="215" t="str">
        <f t="shared" si="11"/>
        <v>Slovenský tenisový zväzfBodmena trénerovi Petr Lajkep</v>
      </c>
      <c r="N332" s="216" t="str">
        <f t="shared" si="12"/>
        <v>30811384fB</v>
      </c>
    </row>
    <row r="333" spans="1:14" ht="11.25" customHeight="1" x14ac:dyDescent="0.2">
      <c r="A333" s="217" t="s">
        <v>1203</v>
      </c>
      <c r="B333" s="210" t="str">
        <f>VLOOKUP(A333,Adr!A:B,2,FALSE)</f>
        <v>Slovenský tenisový zväz</v>
      </c>
      <c r="C333" s="211" t="s">
        <v>1836</v>
      </c>
      <c r="D333" s="212">
        <v>891</v>
      </c>
      <c r="E333" s="218">
        <v>0</v>
      </c>
      <c r="F333" s="217" t="s">
        <v>388</v>
      </c>
      <c r="G333" s="220" t="s">
        <v>360</v>
      </c>
      <c r="H333" s="220" t="s">
        <v>1469</v>
      </c>
      <c r="I333" s="214" t="str">
        <f t="shared" si="8"/>
        <v>30811384f</v>
      </c>
      <c r="J333" s="196" t="str">
        <f t="shared" si="9"/>
        <v>30811384026 03</v>
      </c>
      <c r="K333" s="215"/>
      <c r="L333" s="196" t="str">
        <f t="shared" si="10"/>
        <v>30811384026 03B</v>
      </c>
      <c r="M333" s="215" t="str">
        <f t="shared" si="11"/>
        <v>Slovenský tenisový zväzfBodmena trénerovi Richard Medyla</v>
      </c>
      <c r="N333" s="216" t="str">
        <f t="shared" si="12"/>
        <v>30811384fB</v>
      </c>
    </row>
    <row r="334" spans="1:14" ht="11.25" customHeight="1" x14ac:dyDescent="0.2">
      <c r="A334" s="214" t="s">
        <v>1203</v>
      </c>
      <c r="B334" s="210" t="str">
        <f>VLOOKUP(A334,Adr!A:B,2,FALSE)</f>
        <v>Slovenský tenisový zväz</v>
      </c>
      <c r="C334" s="211" t="s">
        <v>1837</v>
      </c>
      <c r="D334" s="212">
        <v>2673</v>
      </c>
      <c r="E334" s="213">
        <v>0</v>
      </c>
      <c r="F334" s="217" t="s">
        <v>388</v>
      </c>
      <c r="G334" s="220" t="s">
        <v>360</v>
      </c>
      <c r="H334" s="220" t="s">
        <v>1469</v>
      </c>
      <c r="I334" s="214" t="str">
        <f t="shared" si="8"/>
        <v>30811384f</v>
      </c>
      <c r="J334" s="196" t="str">
        <f t="shared" si="9"/>
        <v>30811384026 03</v>
      </c>
      <c r="K334" s="215"/>
      <c r="L334" s="196" t="str">
        <f t="shared" si="10"/>
        <v>30811384026 03B</v>
      </c>
      <c r="M334" s="215" t="str">
        <f t="shared" si="11"/>
        <v>Slovenský tenisový zväzfBodmena trénerovi Róbert Gašparetz</v>
      </c>
      <c r="N334" s="216" t="str">
        <f t="shared" si="12"/>
        <v>30811384fB</v>
      </c>
    </row>
    <row r="335" spans="1:14" ht="11.25" customHeight="1" x14ac:dyDescent="0.2">
      <c r="A335" s="194" t="s">
        <v>1210</v>
      </c>
      <c r="B335" s="210" t="str">
        <f>VLOOKUP(A335,Adr!A:B,2,FALSE)</f>
        <v>Slovenský veslársky zväz</v>
      </c>
      <c r="C335" s="211" t="s">
        <v>1838</v>
      </c>
      <c r="D335" s="212">
        <v>150058</v>
      </c>
      <c r="E335" s="218">
        <v>0</v>
      </c>
      <c r="F335" s="214" t="s">
        <v>378</v>
      </c>
      <c r="G335" s="219" t="s">
        <v>358</v>
      </c>
      <c r="H335" s="196" t="s">
        <v>1469</v>
      </c>
      <c r="I335" s="214" t="str">
        <f t="shared" si="8"/>
        <v>00688304a</v>
      </c>
      <c r="J335" s="196" t="str">
        <f t="shared" si="9"/>
        <v>00688304026 02</v>
      </c>
      <c r="K335" s="215" t="s">
        <v>1839</v>
      </c>
      <c r="L335" s="196" t="str">
        <f t="shared" si="10"/>
        <v>00688304026 02B</v>
      </c>
      <c r="M335" s="215" t="str">
        <f t="shared" si="11"/>
        <v>Slovenský veslársky zväzaBveslovanie - bežné transfery</v>
      </c>
      <c r="N335" s="216"/>
    </row>
    <row r="336" spans="1:14" ht="11.25" customHeight="1" x14ac:dyDescent="0.2">
      <c r="A336" s="194" t="s">
        <v>1210</v>
      </c>
      <c r="B336" s="210" t="str">
        <f>VLOOKUP(A336,Adr!A:B,2,FALSE)</f>
        <v>Slovenský veslársky zväz</v>
      </c>
      <c r="C336" s="211" t="s">
        <v>1840</v>
      </c>
      <c r="D336" s="212">
        <v>15600</v>
      </c>
      <c r="E336" s="213">
        <v>0</v>
      </c>
      <c r="F336" s="214" t="s">
        <v>378</v>
      </c>
      <c r="G336" s="219" t="s">
        <v>358</v>
      </c>
      <c r="H336" s="196" t="s">
        <v>1485</v>
      </c>
      <c r="I336" s="214" t="str">
        <f t="shared" si="8"/>
        <v>00688304a</v>
      </c>
      <c r="J336" s="196" t="str">
        <f t="shared" si="9"/>
        <v>00688304026 02</v>
      </c>
      <c r="K336" s="215" t="s">
        <v>1839</v>
      </c>
      <c r="L336" s="196" t="str">
        <f t="shared" si="10"/>
        <v>00688304026 02K</v>
      </c>
      <c r="M336" s="215" t="str">
        <f t="shared" si="11"/>
        <v>Slovenský veslársky zväzaKveslovanie - kapitálové transfery</v>
      </c>
      <c r="N336" s="216" t="str">
        <f>+I336&amp;H336</f>
        <v>00688304aK</v>
      </c>
    </row>
    <row r="337" spans="1:14" ht="22.5" customHeight="1" x14ac:dyDescent="0.2">
      <c r="A337" s="194" t="s">
        <v>1210</v>
      </c>
      <c r="B337" s="210" t="str">
        <f>VLOOKUP(A337,Adr!A:B,2,FALSE)</f>
        <v>Slovenský veslársky zväz</v>
      </c>
      <c r="C337" s="211" t="s">
        <v>1527</v>
      </c>
      <c r="D337" s="212">
        <v>7354</v>
      </c>
      <c r="E337" s="218">
        <v>0</v>
      </c>
      <c r="F337" s="214" t="s">
        <v>382</v>
      </c>
      <c r="G337" s="219" t="s">
        <v>360</v>
      </c>
      <c r="H337" s="196" t="s">
        <v>1469</v>
      </c>
      <c r="I337" s="214" t="str">
        <f t="shared" si="8"/>
        <v>00688304c</v>
      </c>
      <c r="J337" s="196" t="str">
        <f t="shared" si="9"/>
        <v>00688304026 03</v>
      </c>
      <c r="K337" s="215"/>
      <c r="L337" s="196" t="str">
        <f t="shared" si="10"/>
        <v>00688304026 03B</v>
      </c>
      <c r="M337" s="215" t="str">
        <f t="shared" si="11"/>
        <v>Slovenský veslársky zväzcBzabezpečenie a rozvoj zdravotne postihnutých športovcov (SPV)</v>
      </c>
      <c r="N337" s="216"/>
    </row>
    <row r="338" spans="1:14" ht="11.25" customHeight="1" x14ac:dyDescent="0.2">
      <c r="A338" s="214" t="s">
        <v>1210</v>
      </c>
      <c r="B338" s="210" t="str">
        <f>VLOOKUP(A338,Adr!A:B,2,FALSE)</f>
        <v>Slovenský veslársky zväz</v>
      </c>
      <c r="C338" s="211" t="s">
        <v>1841</v>
      </c>
      <c r="D338" s="212">
        <v>27600</v>
      </c>
      <c r="E338" s="218">
        <v>0</v>
      </c>
      <c r="F338" s="214" t="s">
        <v>384</v>
      </c>
      <c r="G338" s="219" t="s">
        <v>360</v>
      </c>
      <c r="H338" s="196" t="s">
        <v>1469</v>
      </c>
      <c r="I338" s="214" t="str">
        <f t="shared" si="8"/>
        <v>00688304d</v>
      </c>
      <c r="J338" s="196" t="str">
        <f t="shared" si="9"/>
        <v>00688304026 03</v>
      </c>
      <c r="K338" s="215"/>
      <c r="L338" s="196" t="str">
        <f t="shared" si="10"/>
        <v>00688304026 03B</v>
      </c>
      <c r="M338" s="215" t="str">
        <f t="shared" si="11"/>
        <v>Slovenský veslársky zväzdBStrečanský Peter</v>
      </c>
      <c r="N338" s="216" t="str">
        <f t="shared" ref="N338:N370" si="13">+I338&amp;H338</f>
        <v>00688304dB</v>
      </c>
    </row>
    <row r="339" spans="1:14" ht="11.25" customHeight="1" x14ac:dyDescent="0.2">
      <c r="A339" s="214" t="s">
        <v>1210</v>
      </c>
      <c r="B339" s="210" t="str">
        <f>VLOOKUP(A339,Adr!A:B,2,FALSE)</f>
        <v>Slovenský veslársky zväz</v>
      </c>
      <c r="C339" s="211" t="s">
        <v>1842</v>
      </c>
      <c r="D339" s="212">
        <v>453</v>
      </c>
      <c r="E339" s="213">
        <v>0</v>
      </c>
      <c r="F339" s="214" t="s">
        <v>388</v>
      </c>
      <c r="G339" s="196" t="s">
        <v>360</v>
      </c>
      <c r="H339" s="196" t="s">
        <v>1469</v>
      </c>
      <c r="I339" s="214" t="str">
        <f t="shared" si="8"/>
        <v>00688304f</v>
      </c>
      <c r="J339" s="196" t="str">
        <f t="shared" si="9"/>
        <v>00688304026 03</v>
      </c>
      <c r="K339" s="215"/>
      <c r="L339" s="196" t="str">
        <f t="shared" si="10"/>
        <v>00688304026 03B</v>
      </c>
      <c r="M339" s="215" t="str">
        <f t="shared" si="11"/>
        <v>Slovenský veslársky zväzfBodmena trénerovi Peter Strečanský</v>
      </c>
      <c r="N339" s="216" t="str">
        <f t="shared" si="13"/>
        <v>00688304fB</v>
      </c>
    </row>
    <row r="340" spans="1:14" ht="11.25" customHeight="1" x14ac:dyDescent="0.2">
      <c r="A340" s="217" t="s">
        <v>1218</v>
      </c>
      <c r="B340" s="210" t="str">
        <f>VLOOKUP(A340,Adr!A:B,2,FALSE)</f>
        <v>SLOVENSKÝ ZÁPASNÍCKY ZVÄZ</v>
      </c>
      <c r="C340" s="211" t="s">
        <v>1843</v>
      </c>
      <c r="D340" s="212">
        <v>437876</v>
      </c>
      <c r="E340" s="218">
        <v>0</v>
      </c>
      <c r="F340" s="214" t="s">
        <v>378</v>
      </c>
      <c r="G340" s="219" t="s">
        <v>358</v>
      </c>
      <c r="H340" s="196" t="s">
        <v>1469</v>
      </c>
      <c r="I340" s="214" t="str">
        <f t="shared" si="8"/>
        <v>31791981a</v>
      </c>
      <c r="J340" s="196" t="str">
        <f t="shared" si="9"/>
        <v>31791981026 02</v>
      </c>
      <c r="K340" s="215" t="s">
        <v>1844</v>
      </c>
      <c r="L340" s="196" t="str">
        <f t="shared" si="10"/>
        <v>31791981026 02B</v>
      </c>
      <c r="M340" s="215" t="str">
        <f t="shared" si="11"/>
        <v>SLOVENSKÝ ZÁPASNÍCKY ZVÄZaBzápasenie - bežné transfery</v>
      </c>
      <c r="N340" s="216" t="str">
        <f t="shared" si="13"/>
        <v>31791981aB</v>
      </c>
    </row>
    <row r="341" spans="1:14" ht="11.25" customHeight="1" x14ac:dyDescent="0.2">
      <c r="A341" s="214" t="s">
        <v>1218</v>
      </c>
      <c r="B341" s="210" t="str">
        <f>VLOOKUP(A341,Adr!A:B,2,FALSE)</f>
        <v>SLOVENSKÝ ZÁPASNÍCKY ZVÄZ</v>
      </c>
      <c r="C341" s="211" t="s">
        <v>1845</v>
      </c>
      <c r="D341" s="212">
        <v>6200</v>
      </c>
      <c r="E341" s="218">
        <v>0</v>
      </c>
      <c r="F341" s="214" t="s">
        <v>384</v>
      </c>
      <c r="G341" s="196" t="s">
        <v>360</v>
      </c>
      <c r="H341" s="196" t="s">
        <v>1469</v>
      </c>
      <c r="I341" s="214" t="str">
        <f t="shared" si="8"/>
        <v>31791981d</v>
      </c>
      <c r="J341" s="196" t="str">
        <f t="shared" si="9"/>
        <v>31791981026 03</v>
      </c>
      <c r="K341" s="215"/>
      <c r="L341" s="196" t="str">
        <f t="shared" si="10"/>
        <v>31791981026 03B</v>
      </c>
      <c r="M341" s="215" t="str">
        <f t="shared" si="11"/>
        <v>SLOVENSKÝ ZÁPASNÍCKY ZVÄZdBFöldešiová Viktória</v>
      </c>
      <c r="N341" s="216" t="str">
        <f t="shared" si="13"/>
        <v>31791981dB</v>
      </c>
    </row>
    <row r="342" spans="1:14" ht="11.25" customHeight="1" x14ac:dyDescent="0.2">
      <c r="A342" s="214" t="s">
        <v>1218</v>
      </c>
      <c r="B342" s="210" t="str">
        <f>VLOOKUP(A342,Adr!A:B,2,FALSE)</f>
        <v>SLOVENSKÝ ZÁPASNÍCKY ZVÄZ</v>
      </c>
      <c r="C342" s="211" t="s">
        <v>1846</v>
      </c>
      <c r="D342" s="212">
        <v>30000</v>
      </c>
      <c r="E342" s="218">
        <v>0</v>
      </c>
      <c r="F342" s="214" t="s">
        <v>384</v>
      </c>
      <c r="G342" s="219" t="s">
        <v>360</v>
      </c>
      <c r="H342" s="196" t="s">
        <v>1469</v>
      </c>
      <c r="I342" s="214" t="str">
        <f t="shared" si="8"/>
        <v>31791981d</v>
      </c>
      <c r="J342" s="196" t="str">
        <f t="shared" si="9"/>
        <v>31791981026 03</v>
      </c>
      <c r="K342" s="215"/>
      <c r="L342" s="196" t="str">
        <f t="shared" si="10"/>
        <v>31791981026 03B</v>
      </c>
      <c r="M342" s="215" t="str">
        <f t="shared" si="11"/>
        <v>SLOVENSKÝ ZÁPASNÍCKY ZVÄZdBGulaev Akhsarbek</v>
      </c>
      <c r="N342" s="216" t="str">
        <f t="shared" si="13"/>
        <v>31791981dB</v>
      </c>
    </row>
    <row r="343" spans="1:14" ht="11.25" customHeight="1" x14ac:dyDescent="0.2">
      <c r="A343" s="214" t="s">
        <v>1218</v>
      </c>
      <c r="B343" s="210" t="str">
        <f>VLOOKUP(A343,Adr!A:B,2,FALSE)</f>
        <v>SLOVENSKÝ ZÁPASNÍCKY ZVÄZ</v>
      </c>
      <c r="C343" s="211" t="s">
        <v>1847</v>
      </c>
      <c r="D343" s="212">
        <v>6200</v>
      </c>
      <c r="E343" s="218">
        <v>0</v>
      </c>
      <c r="F343" s="214" t="s">
        <v>384</v>
      </c>
      <c r="G343" s="219" t="s">
        <v>360</v>
      </c>
      <c r="H343" s="196" t="s">
        <v>1469</v>
      </c>
      <c r="I343" s="214" t="str">
        <f t="shared" si="8"/>
        <v>31791981d</v>
      </c>
      <c r="J343" s="196" t="str">
        <f t="shared" si="9"/>
        <v>31791981026 03</v>
      </c>
      <c r="K343" s="215"/>
      <c r="L343" s="196" t="str">
        <f t="shared" si="10"/>
        <v>31791981026 03B</v>
      </c>
      <c r="M343" s="215" t="str">
        <f t="shared" si="11"/>
        <v>SLOVENSKÝ ZÁPASNÍCKY ZVÄZdBHegedus Réka</v>
      </c>
      <c r="N343" s="216" t="str">
        <f t="shared" si="13"/>
        <v>31791981dB</v>
      </c>
    </row>
    <row r="344" spans="1:14" ht="11.25" customHeight="1" x14ac:dyDescent="0.2">
      <c r="A344" s="214" t="s">
        <v>1218</v>
      </c>
      <c r="B344" s="210" t="str">
        <f>VLOOKUP(A344,Adr!A:B,2,FALSE)</f>
        <v>SLOVENSKÝ ZÁPASNÍCKY ZVÄZ</v>
      </c>
      <c r="C344" s="211" t="s">
        <v>1848</v>
      </c>
      <c r="D344" s="212">
        <v>7500</v>
      </c>
      <c r="E344" s="218">
        <v>0</v>
      </c>
      <c r="F344" s="214" t="s">
        <v>384</v>
      </c>
      <c r="G344" s="219" t="s">
        <v>360</v>
      </c>
      <c r="H344" s="196" t="s">
        <v>1469</v>
      </c>
      <c r="I344" s="214" t="str">
        <f t="shared" si="8"/>
        <v>31791981d</v>
      </c>
      <c r="J344" s="196" t="str">
        <f t="shared" si="9"/>
        <v>31791981026 03</v>
      </c>
      <c r="K344" s="215"/>
      <c r="L344" s="196" t="str">
        <f t="shared" si="10"/>
        <v>31791981026 03B</v>
      </c>
      <c r="M344" s="215" t="str">
        <f t="shared" si="11"/>
        <v>SLOVENSKÝ ZÁPASNÍCKY ZVÄZdBJakšík Adam</v>
      </c>
      <c r="N344" s="216" t="str">
        <f t="shared" si="13"/>
        <v>31791981dB</v>
      </c>
    </row>
    <row r="345" spans="1:14" ht="11.25" customHeight="1" x14ac:dyDescent="0.2">
      <c r="A345" s="194" t="s">
        <v>1218</v>
      </c>
      <c r="B345" s="210" t="str">
        <f>VLOOKUP(A345,Adr!A:B,2,FALSE)</f>
        <v>SLOVENSKÝ ZÁPASNÍCKY ZVÄZ</v>
      </c>
      <c r="C345" s="211" t="s">
        <v>1849</v>
      </c>
      <c r="D345" s="212">
        <v>57600</v>
      </c>
      <c r="E345" s="218">
        <v>0</v>
      </c>
      <c r="F345" s="214" t="s">
        <v>384</v>
      </c>
      <c r="G345" s="219" t="s">
        <v>360</v>
      </c>
      <c r="H345" s="196" t="s">
        <v>1469</v>
      </c>
      <c r="I345" s="214" t="str">
        <f t="shared" si="8"/>
        <v>31791981d</v>
      </c>
      <c r="J345" s="196" t="str">
        <f t="shared" si="9"/>
        <v>31791981026 03</v>
      </c>
      <c r="K345" s="215"/>
      <c r="L345" s="196" t="str">
        <f t="shared" si="10"/>
        <v>31791981026 03B</v>
      </c>
      <c r="M345" s="215" t="str">
        <f t="shared" si="11"/>
        <v>SLOVENSKÝ ZÁPASNÍCKY ZVÄZdBMakoev Boris</v>
      </c>
      <c r="N345" s="216" t="str">
        <f t="shared" si="13"/>
        <v>31791981dB</v>
      </c>
    </row>
    <row r="346" spans="1:14" ht="11.25" customHeight="1" x14ac:dyDescent="0.2">
      <c r="A346" s="214" t="s">
        <v>1218</v>
      </c>
      <c r="B346" s="210" t="str">
        <f>VLOOKUP(A346,Adr!A:B,2,FALSE)</f>
        <v>SLOVENSKÝ ZÁPASNÍCKY ZVÄZ</v>
      </c>
      <c r="C346" s="211" t="s">
        <v>1850</v>
      </c>
      <c r="D346" s="212">
        <v>7500</v>
      </c>
      <c r="E346" s="218">
        <v>0</v>
      </c>
      <c r="F346" s="214" t="s">
        <v>384</v>
      </c>
      <c r="G346" s="196" t="s">
        <v>360</v>
      </c>
      <c r="H346" s="196" t="s">
        <v>1469</v>
      </c>
      <c r="I346" s="214" t="str">
        <f t="shared" si="8"/>
        <v>31791981d</v>
      </c>
      <c r="J346" s="196" t="str">
        <f t="shared" si="9"/>
        <v>31791981026 03</v>
      </c>
      <c r="K346" s="215"/>
      <c r="L346" s="196" t="str">
        <f t="shared" si="10"/>
        <v>31791981026 03B</v>
      </c>
      <c r="M346" s="215" t="str">
        <f t="shared" si="11"/>
        <v>SLOVENSKÝ ZÁPASNÍCKY ZVÄZdBMikécz Robin</v>
      </c>
      <c r="N346" s="216" t="str">
        <f t="shared" si="13"/>
        <v>31791981dB</v>
      </c>
    </row>
    <row r="347" spans="1:14" ht="11.25" customHeight="1" x14ac:dyDescent="0.2">
      <c r="A347" s="194" t="s">
        <v>1218</v>
      </c>
      <c r="B347" s="210" t="str">
        <f>VLOOKUP(A347,Adr!A:B,2,FALSE)</f>
        <v>SLOVENSKÝ ZÁPASNÍCKY ZVÄZ</v>
      </c>
      <c r="C347" s="211" t="s">
        <v>1851</v>
      </c>
      <c r="D347" s="212">
        <v>10000</v>
      </c>
      <c r="E347" s="213">
        <v>0</v>
      </c>
      <c r="F347" s="214" t="s">
        <v>384</v>
      </c>
      <c r="G347" s="196" t="s">
        <v>360</v>
      </c>
      <c r="H347" s="196" t="s">
        <v>1469</v>
      </c>
      <c r="I347" s="214" t="str">
        <f t="shared" si="8"/>
        <v>31791981d</v>
      </c>
      <c r="J347" s="196" t="str">
        <f t="shared" si="9"/>
        <v>31791981026 03</v>
      </c>
      <c r="K347" s="215"/>
      <c r="L347" s="196" t="str">
        <f t="shared" si="10"/>
        <v>31791981026 03B</v>
      </c>
      <c r="M347" s="215" t="str">
        <f t="shared" si="11"/>
        <v>SLOVENSKÝ ZÁPASNÍCKY ZVÄZdBMolnár Zsuzsanna</v>
      </c>
      <c r="N347" s="216" t="str">
        <f t="shared" si="13"/>
        <v>31791981dB</v>
      </c>
    </row>
    <row r="348" spans="1:14" ht="11.25" customHeight="1" x14ac:dyDescent="0.2">
      <c r="A348" s="194" t="s">
        <v>1218</v>
      </c>
      <c r="B348" s="210" t="str">
        <f>VLOOKUP(A348,Adr!A:B,2,FALSE)</f>
        <v>SLOVENSKÝ ZÁPASNÍCKY ZVÄZ</v>
      </c>
      <c r="C348" s="211" t="s">
        <v>1852</v>
      </c>
      <c r="D348" s="212">
        <v>57100</v>
      </c>
      <c r="E348" s="213">
        <v>0</v>
      </c>
      <c r="F348" s="214" t="s">
        <v>384</v>
      </c>
      <c r="G348" s="196" t="s">
        <v>360</v>
      </c>
      <c r="H348" s="196" t="s">
        <v>1469</v>
      </c>
      <c r="I348" s="214" t="str">
        <f t="shared" si="8"/>
        <v>31791981d</v>
      </c>
      <c r="J348" s="196" t="str">
        <f t="shared" si="9"/>
        <v>31791981026 03</v>
      </c>
      <c r="K348" s="215"/>
      <c r="L348" s="196" t="str">
        <f t="shared" si="10"/>
        <v>31791981026 03B</v>
      </c>
      <c r="M348" s="215" t="str">
        <f t="shared" si="11"/>
        <v>SLOVENSKÝ ZÁPASNÍCKY ZVÄZdBSalkazanov Tajmuraz</v>
      </c>
      <c r="N348" s="216" t="str">
        <f t="shared" si="13"/>
        <v>31791981dB</v>
      </c>
    </row>
    <row r="349" spans="1:14" ht="11.25" customHeight="1" x14ac:dyDescent="0.2">
      <c r="A349" s="194" t="s">
        <v>1218</v>
      </c>
      <c r="B349" s="210" t="str">
        <f>VLOOKUP(A349,Adr!A:B,2,FALSE)</f>
        <v>SLOVENSKÝ ZÁPASNÍCKY ZVÄZ</v>
      </c>
      <c r="C349" s="211" t="s">
        <v>1853</v>
      </c>
      <c r="D349" s="212">
        <v>10000</v>
      </c>
      <c r="E349" s="213">
        <v>0</v>
      </c>
      <c r="F349" s="214" t="s">
        <v>384</v>
      </c>
      <c r="G349" s="196" t="s">
        <v>360</v>
      </c>
      <c r="H349" s="196" t="s">
        <v>1469</v>
      </c>
      <c r="I349" s="214" t="str">
        <f t="shared" si="8"/>
        <v>31791981d</v>
      </c>
      <c r="J349" s="196" t="str">
        <f t="shared" si="9"/>
        <v>31791981026 03</v>
      </c>
      <c r="K349" s="215"/>
      <c r="L349" s="196" t="str">
        <f t="shared" si="10"/>
        <v>31791981026 03B</v>
      </c>
      <c r="M349" s="215" t="str">
        <f t="shared" si="11"/>
        <v>SLOVENSKÝ ZÁPASNÍCKY ZVÄZdBSýkora Jakub</v>
      </c>
      <c r="N349" s="216" t="str">
        <f t="shared" si="13"/>
        <v>31791981dB</v>
      </c>
    </row>
    <row r="350" spans="1:14" ht="11.25" customHeight="1" x14ac:dyDescent="0.2">
      <c r="A350" s="194" t="s">
        <v>1225</v>
      </c>
      <c r="B350" s="210" t="str">
        <f>VLOOKUP(A350,Adr!A:B,2,FALSE)</f>
        <v>Slovenský zväz bedmintonu</v>
      </c>
      <c r="C350" s="211" t="s">
        <v>1854</v>
      </c>
      <c r="D350" s="212">
        <v>282135</v>
      </c>
      <c r="E350" s="213">
        <v>0</v>
      </c>
      <c r="F350" s="214" t="s">
        <v>378</v>
      </c>
      <c r="G350" s="196" t="s">
        <v>358</v>
      </c>
      <c r="H350" s="196" t="s">
        <v>1469</v>
      </c>
      <c r="I350" s="214" t="str">
        <f t="shared" si="8"/>
        <v>30811546a</v>
      </c>
      <c r="J350" s="196" t="str">
        <f t="shared" si="9"/>
        <v>30811546026 02</v>
      </c>
      <c r="K350" s="215" t="s">
        <v>1855</v>
      </c>
      <c r="L350" s="196" t="str">
        <f t="shared" si="10"/>
        <v>30811546026 02B</v>
      </c>
      <c r="M350" s="215" t="str">
        <f t="shared" si="11"/>
        <v>Slovenský zväz bedmintonuaBbedminton - bežné transfery</v>
      </c>
      <c r="N350" s="216" t="str">
        <f t="shared" si="13"/>
        <v>30811546aB</v>
      </c>
    </row>
    <row r="351" spans="1:14" ht="33.75" customHeight="1" x14ac:dyDescent="0.2">
      <c r="A351" s="214" t="s">
        <v>1225</v>
      </c>
      <c r="B351" s="210" t="str">
        <f>VLOOKUP(A351,Adr!A:B,2,FALSE)</f>
        <v>Slovenský zväz bedmintonu</v>
      </c>
      <c r="C351" s="211" t="s">
        <v>1856</v>
      </c>
      <c r="D351" s="212">
        <v>15100</v>
      </c>
      <c r="E351" s="213">
        <v>0</v>
      </c>
      <c r="F351" s="214" t="s">
        <v>396</v>
      </c>
      <c r="G351" s="196" t="s">
        <v>356</v>
      </c>
      <c r="H351" s="196" t="s">
        <v>1469</v>
      </c>
      <c r="I351" s="214" t="str">
        <f t="shared" si="8"/>
        <v>30811546j</v>
      </c>
      <c r="J351" s="196" t="str">
        <f t="shared" si="9"/>
        <v>30811546026 01</v>
      </c>
      <c r="K351" s="215"/>
      <c r="L351" s="196" t="str">
        <f t="shared" si="10"/>
        <v>30811546026 01B</v>
      </c>
      <c r="M351" s="215" t="str">
        <f t="shared" si="11"/>
        <v>Slovenský zväz bedmintonujBZabezpečenie školských športových súťaží 2023 v súťažiach kategórie "A" v bedmintone stredných škôl</v>
      </c>
      <c r="N351" s="216" t="str">
        <f t="shared" si="13"/>
        <v>30811546jB</v>
      </c>
    </row>
    <row r="352" spans="1:14" ht="11.25" customHeight="1" x14ac:dyDescent="0.2">
      <c r="A352" s="194" t="s">
        <v>1233</v>
      </c>
      <c r="B352" s="210" t="str">
        <f>VLOOKUP(A352,Adr!A:B,2,FALSE)</f>
        <v>Slovenský zväz biatlonu</v>
      </c>
      <c r="C352" s="211" t="s">
        <v>1857</v>
      </c>
      <c r="D352" s="212">
        <v>640308</v>
      </c>
      <c r="E352" s="213">
        <v>0</v>
      </c>
      <c r="F352" s="214" t="s">
        <v>378</v>
      </c>
      <c r="G352" s="219" t="s">
        <v>358</v>
      </c>
      <c r="H352" s="196" t="s">
        <v>1469</v>
      </c>
      <c r="I352" s="214" t="str">
        <f t="shared" si="8"/>
        <v>35656743a</v>
      </c>
      <c r="J352" s="196" t="str">
        <f t="shared" si="9"/>
        <v>35656743026 02</v>
      </c>
      <c r="K352" s="215" t="s">
        <v>1858</v>
      </c>
      <c r="L352" s="196" t="str">
        <f t="shared" si="10"/>
        <v>35656743026 02B</v>
      </c>
      <c r="M352" s="215" t="str">
        <f t="shared" si="11"/>
        <v>Slovenský zväz biatlonuaBbiatlon - bežné transfery</v>
      </c>
      <c r="N352" s="216" t="str">
        <f t="shared" si="13"/>
        <v>35656743aB</v>
      </c>
    </row>
    <row r="353" spans="1:14" ht="11.25" customHeight="1" x14ac:dyDescent="0.2">
      <c r="A353" s="194" t="s">
        <v>1233</v>
      </c>
      <c r="B353" s="210" t="str">
        <f>VLOOKUP(A353,Adr!A:B,2,FALSE)</f>
        <v>Slovenský zväz biatlonu</v>
      </c>
      <c r="C353" s="211" t="s">
        <v>1859</v>
      </c>
      <c r="D353" s="212">
        <v>83000</v>
      </c>
      <c r="E353" s="213">
        <v>0</v>
      </c>
      <c r="F353" s="214" t="s">
        <v>378</v>
      </c>
      <c r="G353" s="219" t="s">
        <v>358</v>
      </c>
      <c r="H353" s="196" t="s">
        <v>1485</v>
      </c>
      <c r="I353" s="214" t="str">
        <f t="shared" si="8"/>
        <v>35656743a</v>
      </c>
      <c r="J353" s="196" t="str">
        <f t="shared" si="9"/>
        <v>35656743026 02</v>
      </c>
      <c r="K353" s="215" t="s">
        <v>1858</v>
      </c>
      <c r="L353" s="196" t="str">
        <f t="shared" si="10"/>
        <v>35656743026 02K</v>
      </c>
      <c r="M353" s="215" t="str">
        <f t="shared" si="11"/>
        <v>Slovenský zväz biatlonuaKbiatlon - kapitálové transfery</v>
      </c>
      <c r="N353" s="216" t="str">
        <f t="shared" si="13"/>
        <v>35656743aK</v>
      </c>
    </row>
    <row r="354" spans="1:14" ht="11.25" customHeight="1" x14ac:dyDescent="0.2">
      <c r="A354" s="214" t="s">
        <v>1233</v>
      </c>
      <c r="B354" s="210" t="str">
        <f>VLOOKUP(A354,Adr!A:B,2,FALSE)</f>
        <v>Slovenský zväz biatlonu</v>
      </c>
      <c r="C354" s="211" t="s">
        <v>1860</v>
      </c>
      <c r="D354" s="212">
        <v>7964</v>
      </c>
      <c r="E354" s="218">
        <v>0</v>
      </c>
      <c r="F354" s="214" t="s">
        <v>384</v>
      </c>
      <c r="G354" s="219" t="s">
        <v>360</v>
      </c>
      <c r="H354" s="196" t="s">
        <v>1469</v>
      </c>
      <c r="I354" s="214" t="str">
        <f t="shared" si="8"/>
        <v>35656743d</v>
      </c>
      <c r="J354" s="196" t="str">
        <f t="shared" si="9"/>
        <v>35656743026 03</v>
      </c>
      <c r="K354" s="215"/>
      <c r="L354" s="196" t="str">
        <f t="shared" si="10"/>
        <v>35656743026 03B</v>
      </c>
      <c r="M354" s="215" t="str">
        <f t="shared" si="11"/>
        <v>Slovenský zväz biatlonudBBátovská Fialková Paulína</v>
      </c>
      <c r="N354" s="216" t="str">
        <f t="shared" si="13"/>
        <v>35656743dB</v>
      </c>
    </row>
    <row r="355" spans="1:14" ht="11.25" customHeight="1" x14ac:dyDescent="0.2">
      <c r="A355" s="214" t="s">
        <v>1233</v>
      </c>
      <c r="B355" s="210" t="str">
        <f>VLOOKUP(A355,Adr!A:B,2,FALSE)</f>
        <v>Slovenský zväz biatlonu</v>
      </c>
      <c r="C355" s="211" t="s">
        <v>1861</v>
      </c>
      <c r="D355" s="212">
        <v>42000</v>
      </c>
      <c r="E355" s="218">
        <v>0</v>
      </c>
      <c r="F355" s="214" t="s">
        <v>384</v>
      </c>
      <c r="G355" s="196" t="s">
        <v>360</v>
      </c>
      <c r="H355" s="196" t="s">
        <v>1469</v>
      </c>
      <c r="I355" s="214" t="str">
        <f t="shared" si="8"/>
        <v>35656743d</v>
      </c>
      <c r="J355" s="196" t="str">
        <f t="shared" si="9"/>
        <v>35656743026 03</v>
      </c>
      <c r="K355" s="215"/>
      <c r="L355" s="196" t="str">
        <f t="shared" si="10"/>
        <v>35656743026 03B</v>
      </c>
      <c r="M355" s="215" t="str">
        <f t="shared" si="11"/>
        <v>Slovenský zväz biatlonudBBorguľa Jakub</v>
      </c>
      <c r="N355" s="216" t="str">
        <f t="shared" si="13"/>
        <v>35656743dB</v>
      </c>
    </row>
    <row r="356" spans="1:14" ht="11.25" customHeight="1" x14ac:dyDescent="0.2">
      <c r="A356" s="194" t="s">
        <v>1233</v>
      </c>
      <c r="B356" s="210" t="str">
        <f>VLOOKUP(A356,Adr!A:B,2,FALSE)</f>
        <v>Slovenský zväz biatlonu</v>
      </c>
      <c r="C356" s="199" t="s">
        <v>1862</v>
      </c>
      <c r="D356" s="219">
        <v>10000</v>
      </c>
      <c r="E356" s="218">
        <v>0</v>
      </c>
      <c r="F356" s="214" t="s">
        <v>384</v>
      </c>
      <c r="G356" s="219" t="s">
        <v>360</v>
      </c>
      <c r="H356" s="196" t="s">
        <v>1469</v>
      </c>
      <c r="I356" s="214" t="str">
        <f t="shared" si="8"/>
        <v>35656743d</v>
      </c>
      <c r="J356" s="196" t="str">
        <f t="shared" si="9"/>
        <v>35656743026 03</v>
      </c>
      <c r="K356" s="215"/>
      <c r="L356" s="196" t="str">
        <f t="shared" si="10"/>
        <v>35656743026 03B</v>
      </c>
      <c r="M356" s="215" t="str">
        <f t="shared" si="11"/>
        <v>Slovenský zväz biatlonudBdvojica-mix (juniori)</v>
      </c>
      <c r="N356" s="216" t="str">
        <f t="shared" si="13"/>
        <v>35656743dB</v>
      </c>
    </row>
    <row r="357" spans="1:14" ht="11.25" customHeight="1" x14ac:dyDescent="0.2">
      <c r="A357" s="202" t="s">
        <v>1233</v>
      </c>
      <c r="B357" s="210" t="str">
        <f>VLOOKUP(A357,Adr!A:B,2,FALSE)</f>
        <v>Slovenský zväz biatlonu</v>
      </c>
      <c r="C357" s="211" t="s">
        <v>1863</v>
      </c>
      <c r="D357" s="212">
        <v>35000</v>
      </c>
      <c r="E357" s="218">
        <v>0</v>
      </c>
      <c r="F357" s="214" t="s">
        <v>384</v>
      </c>
      <c r="G357" s="219" t="s">
        <v>360</v>
      </c>
      <c r="H357" s="196" t="s">
        <v>1469</v>
      </c>
      <c r="I357" s="214" t="str">
        <f t="shared" si="8"/>
        <v>35656743d</v>
      </c>
      <c r="J357" s="196" t="str">
        <f t="shared" si="9"/>
        <v>35656743026 03</v>
      </c>
      <c r="K357" s="215"/>
      <c r="L357" s="196" t="str">
        <f t="shared" si="10"/>
        <v>35656743026 03B</v>
      </c>
      <c r="M357" s="215" t="str">
        <f t="shared" si="11"/>
        <v>Slovenský zväz biatlonudBHorvátová Henrieta</v>
      </c>
      <c r="N357" s="216" t="str">
        <f t="shared" si="13"/>
        <v>35656743dB</v>
      </c>
    </row>
    <row r="358" spans="1:14" ht="11.25" customHeight="1" x14ac:dyDescent="0.2">
      <c r="A358" s="194" t="s">
        <v>1233</v>
      </c>
      <c r="B358" s="210" t="str">
        <f>VLOOKUP(A358,Adr!A:B,2,FALSE)</f>
        <v>Slovenský zväz biatlonu</v>
      </c>
      <c r="C358" s="211" t="s">
        <v>1864</v>
      </c>
      <c r="D358" s="212">
        <v>35000</v>
      </c>
      <c r="E358" s="213">
        <v>0</v>
      </c>
      <c r="F358" s="214" t="s">
        <v>384</v>
      </c>
      <c r="G358" s="219" t="s">
        <v>360</v>
      </c>
      <c r="H358" s="196" t="s">
        <v>1469</v>
      </c>
      <c r="I358" s="214" t="str">
        <f t="shared" si="8"/>
        <v>35656743d</v>
      </c>
      <c r="J358" s="196" t="str">
        <f t="shared" si="9"/>
        <v>35656743026 03</v>
      </c>
      <c r="K358" s="215"/>
      <c r="L358" s="196" t="str">
        <f t="shared" si="10"/>
        <v>35656743026 03B</v>
      </c>
      <c r="M358" s="215" t="str">
        <f t="shared" si="11"/>
        <v>Slovenský zväz biatlonudBKapustová Ema</v>
      </c>
      <c r="N358" s="216" t="str">
        <f t="shared" si="13"/>
        <v>35656743dB</v>
      </c>
    </row>
    <row r="359" spans="1:14" ht="11.25" customHeight="1" x14ac:dyDescent="0.2">
      <c r="A359" s="214" t="s">
        <v>1233</v>
      </c>
      <c r="B359" s="210" t="str">
        <f>VLOOKUP(A359,Adr!A:B,2,FALSE)</f>
        <v>Slovenský zväz biatlonu</v>
      </c>
      <c r="C359" s="211" t="s">
        <v>1865</v>
      </c>
      <c r="D359" s="212">
        <v>10000</v>
      </c>
      <c r="E359" s="218">
        <v>0</v>
      </c>
      <c r="F359" s="214" t="s">
        <v>384</v>
      </c>
      <c r="G359" s="219" t="s">
        <v>360</v>
      </c>
      <c r="H359" s="196" t="s">
        <v>1469</v>
      </c>
      <c r="I359" s="214" t="str">
        <f t="shared" si="8"/>
        <v>35656743d</v>
      </c>
      <c r="J359" s="196" t="str">
        <f t="shared" si="9"/>
        <v>35656743026 03</v>
      </c>
      <c r="K359" s="215"/>
      <c r="L359" s="196" t="str">
        <f t="shared" si="10"/>
        <v>35656743026 03B</v>
      </c>
      <c r="M359" s="215" t="str">
        <f t="shared" si="11"/>
        <v>Slovenský zväz biatlonudBRemeňová Mária</v>
      </c>
      <c r="N359" s="216" t="str">
        <f t="shared" si="13"/>
        <v>35656743dB</v>
      </c>
    </row>
    <row r="360" spans="1:14" ht="11.25" customHeight="1" x14ac:dyDescent="0.2">
      <c r="A360" s="214" t="s">
        <v>1233</v>
      </c>
      <c r="B360" s="210" t="str">
        <f>VLOOKUP(A360,Adr!A:B,2,FALSE)</f>
        <v>Slovenský zväz biatlonu</v>
      </c>
      <c r="C360" s="211" t="s">
        <v>1866</v>
      </c>
      <c r="D360" s="212">
        <v>10000</v>
      </c>
      <c r="E360" s="218">
        <v>0</v>
      </c>
      <c r="F360" s="214" t="s">
        <v>384</v>
      </c>
      <c r="G360" s="196" t="s">
        <v>360</v>
      </c>
      <c r="H360" s="196" t="s">
        <v>1469</v>
      </c>
      <c r="I360" s="214" t="str">
        <f t="shared" si="8"/>
        <v>35656743d</v>
      </c>
      <c r="J360" s="196" t="str">
        <f t="shared" si="9"/>
        <v>35656743026 03</v>
      </c>
      <c r="K360" s="215"/>
      <c r="L360" s="196" t="str">
        <f t="shared" si="10"/>
        <v>35656743026 03B</v>
      </c>
      <c r="M360" s="215" t="str">
        <f t="shared" si="11"/>
        <v>Slovenský zväz biatlonudBRemeňová Zuzana</v>
      </c>
      <c r="N360" s="216" t="str">
        <f t="shared" si="13"/>
        <v>35656743dB</v>
      </c>
    </row>
    <row r="361" spans="1:14" ht="11.25" customHeight="1" x14ac:dyDescent="0.2">
      <c r="A361" s="202" t="s">
        <v>1233</v>
      </c>
      <c r="B361" s="210" t="str">
        <f>VLOOKUP(A361,Adr!A:B,2,FALSE)</f>
        <v>Slovenský zväz biatlonu</v>
      </c>
      <c r="C361" s="211" t="s">
        <v>1867</v>
      </c>
      <c r="D361" s="212">
        <v>5000</v>
      </c>
      <c r="E361" s="218">
        <v>0</v>
      </c>
      <c r="F361" s="214" t="s">
        <v>384</v>
      </c>
      <c r="G361" s="219" t="s">
        <v>360</v>
      </c>
      <c r="H361" s="196" t="s">
        <v>1469</v>
      </c>
      <c r="I361" s="214" t="str">
        <f t="shared" si="8"/>
        <v>35656743d</v>
      </c>
      <c r="J361" s="196" t="str">
        <f t="shared" si="9"/>
        <v>35656743026 03</v>
      </c>
      <c r="K361" s="215"/>
      <c r="L361" s="196" t="str">
        <f t="shared" si="10"/>
        <v>35656743026 03B</v>
      </c>
      <c r="M361" s="215" t="str">
        <f t="shared" si="11"/>
        <v>Slovenský zväz biatlonudBSklenárik Tomáš</v>
      </c>
      <c r="N361" s="216" t="str">
        <f t="shared" si="13"/>
        <v>35656743dB</v>
      </c>
    </row>
    <row r="362" spans="1:14" ht="11.25" customHeight="1" x14ac:dyDescent="0.2">
      <c r="A362" s="194" t="s">
        <v>1233</v>
      </c>
      <c r="B362" s="210" t="str">
        <f>VLOOKUP(A362,Adr!A:B,2,FALSE)</f>
        <v>Slovenský zväz biatlonu</v>
      </c>
      <c r="C362" s="199" t="s">
        <v>1868</v>
      </c>
      <c r="D362" s="219">
        <v>12500</v>
      </c>
      <c r="E362" s="213">
        <v>0</v>
      </c>
      <c r="F362" s="214" t="s">
        <v>384</v>
      </c>
      <c r="G362" s="219" t="s">
        <v>360</v>
      </c>
      <c r="H362" s="196" t="s">
        <v>1469</v>
      </c>
      <c r="I362" s="214" t="str">
        <f t="shared" si="8"/>
        <v>35656743d</v>
      </c>
      <c r="J362" s="196" t="str">
        <f t="shared" si="9"/>
        <v>35656743026 03</v>
      </c>
      <c r="K362" s="215"/>
      <c r="L362" s="196" t="str">
        <f t="shared" si="10"/>
        <v>35656743026 03B</v>
      </c>
      <c r="M362" s="215" t="str">
        <f t="shared" si="11"/>
        <v>Slovenský zväz biatlonudBštafeta - biatlon - juniori</v>
      </c>
      <c r="N362" s="216" t="str">
        <f t="shared" si="13"/>
        <v>35656743dB</v>
      </c>
    </row>
    <row r="363" spans="1:14" ht="11.25" customHeight="1" x14ac:dyDescent="0.2">
      <c r="A363" s="214" t="s">
        <v>1233</v>
      </c>
      <c r="B363" s="210" t="str">
        <f>VLOOKUP(A363,Adr!A:B,2,FALSE)</f>
        <v>Slovenský zväz biatlonu</v>
      </c>
      <c r="C363" s="211" t="s">
        <v>1869</v>
      </c>
      <c r="D363" s="212">
        <v>12500</v>
      </c>
      <c r="E363" s="218">
        <v>0</v>
      </c>
      <c r="F363" s="214" t="s">
        <v>384</v>
      </c>
      <c r="G363" s="219" t="s">
        <v>360</v>
      </c>
      <c r="H363" s="196" t="s">
        <v>1469</v>
      </c>
      <c r="I363" s="214" t="str">
        <f t="shared" si="8"/>
        <v>35656743d</v>
      </c>
      <c r="J363" s="196" t="str">
        <f t="shared" si="9"/>
        <v>35656743026 03</v>
      </c>
      <c r="K363" s="215"/>
      <c r="L363" s="196" t="str">
        <f t="shared" si="10"/>
        <v>35656743026 03B</v>
      </c>
      <c r="M363" s="215" t="str">
        <f t="shared" si="11"/>
        <v>Slovenský zväz biatlonudBštafeta - biatlon - juniorky</v>
      </c>
      <c r="N363" s="216" t="str">
        <f t="shared" si="13"/>
        <v>35656743dB</v>
      </c>
    </row>
    <row r="364" spans="1:14" ht="11.25" customHeight="1" x14ac:dyDescent="0.2">
      <c r="A364" s="214" t="s">
        <v>1233</v>
      </c>
      <c r="B364" s="210" t="str">
        <f>VLOOKUP(A364,Adr!A:B,2,FALSE)</f>
        <v>Slovenský zväz biatlonu</v>
      </c>
      <c r="C364" s="211" t="s">
        <v>1870</v>
      </c>
      <c r="D364" s="212">
        <v>10000</v>
      </c>
      <c r="E364" s="218">
        <v>0</v>
      </c>
      <c r="F364" s="214" t="s">
        <v>384</v>
      </c>
      <c r="G364" s="219" t="s">
        <v>360</v>
      </c>
      <c r="H364" s="196" t="s">
        <v>1469</v>
      </c>
      <c r="I364" s="214" t="str">
        <f t="shared" si="8"/>
        <v>35656743d</v>
      </c>
      <c r="J364" s="196" t="str">
        <f t="shared" si="9"/>
        <v>35656743026 03</v>
      </c>
      <c r="K364" s="215"/>
      <c r="L364" s="196" t="str">
        <f t="shared" si="10"/>
        <v>35656743026 03B</v>
      </c>
      <c r="M364" s="215" t="str">
        <f t="shared" si="11"/>
        <v>Slovenský zväz biatlonudBštafeta - biatlon - kadetky</v>
      </c>
      <c r="N364" s="216" t="str">
        <f t="shared" si="13"/>
        <v>35656743dB</v>
      </c>
    </row>
    <row r="365" spans="1:14" ht="11.25" customHeight="1" x14ac:dyDescent="0.2">
      <c r="A365" s="214" t="s">
        <v>1233</v>
      </c>
      <c r="B365" s="210" t="str">
        <f>VLOOKUP(A365,Adr!A:B,2,FALSE)</f>
        <v>Slovenský zväz biatlonu</v>
      </c>
      <c r="C365" s="211" t="s">
        <v>1871</v>
      </c>
      <c r="D365" s="212">
        <v>100000</v>
      </c>
      <c r="E365" s="213">
        <v>0</v>
      </c>
      <c r="F365" s="214" t="s">
        <v>386</v>
      </c>
      <c r="G365" s="196" t="s">
        <v>360</v>
      </c>
      <c r="H365" s="196" t="s">
        <v>1469</v>
      </c>
      <c r="I365" s="214" t="str">
        <f t="shared" si="8"/>
        <v>35656743e</v>
      </c>
      <c r="J365" s="196" t="str">
        <f t="shared" si="9"/>
        <v>35656743026 03</v>
      </c>
      <c r="K365" s="215"/>
      <c r="L365" s="196" t="str">
        <f t="shared" si="10"/>
        <v>35656743026 03B</v>
      </c>
      <c r="M365" s="215" t="str">
        <f t="shared" si="11"/>
        <v>Slovenský zväz biatlonueBMajstrovstvá Európy v biatlone 2024 Osrblie</v>
      </c>
      <c r="N365" s="216" t="str">
        <f t="shared" si="13"/>
        <v>35656743eB</v>
      </c>
    </row>
    <row r="366" spans="1:14" ht="11.25" customHeight="1" x14ac:dyDescent="0.2">
      <c r="A366" s="217" t="s">
        <v>1233</v>
      </c>
      <c r="B366" s="210" t="str">
        <f>VLOOKUP(A366,Adr!A:B,2,FALSE)</f>
        <v>Slovenský zväz biatlonu</v>
      </c>
      <c r="C366" s="199" t="s">
        <v>1872</v>
      </c>
      <c r="D366" s="219">
        <v>75000</v>
      </c>
      <c r="E366" s="213">
        <v>0</v>
      </c>
      <c r="F366" s="214" t="s">
        <v>386</v>
      </c>
      <c r="G366" s="219" t="s">
        <v>360</v>
      </c>
      <c r="H366" s="196" t="s">
        <v>1469</v>
      </c>
      <c r="I366" s="214" t="str">
        <f t="shared" si="8"/>
        <v>35656743e</v>
      </c>
      <c r="J366" s="196" t="str">
        <f t="shared" si="9"/>
        <v>35656743026 03</v>
      </c>
      <c r="K366" s="215"/>
      <c r="L366" s="196" t="str">
        <f t="shared" si="10"/>
        <v>35656743026 03B</v>
      </c>
      <c r="M366" s="215" t="str">
        <f t="shared" si="11"/>
        <v>Slovenský zväz biatlonueBMajstrovstvá sveta v letnom biatlone</v>
      </c>
      <c r="N366" s="216" t="str">
        <f t="shared" si="13"/>
        <v>35656743eB</v>
      </c>
    </row>
    <row r="367" spans="1:14" ht="11.25" customHeight="1" x14ac:dyDescent="0.2">
      <c r="A367" s="214" t="s">
        <v>1233</v>
      </c>
      <c r="B367" s="210" t="str">
        <f>VLOOKUP(A367,Adr!A:B,2,FALSE)</f>
        <v>Slovenský zväz biatlonu</v>
      </c>
      <c r="C367" s="211" t="s">
        <v>1873</v>
      </c>
      <c r="D367" s="212">
        <v>940</v>
      </c>
      <c r="E367" s="213">
        <v>0</v>
      </c>
      <c r="F367" s="214" t="s">
        <v>388</v>
      </c>
      <c r="G367" s="196" t="s">
        <v>360</v>
      </c>
      <c r="H367" s="196" t="s">
        <v>1469</v>
      </c>
      <c r="I367" s="214" t="str">
        <f t="shared" si="8"/>
        <v>35656743f</v>
      </c>
      <c r="J367" s="196" t="str">
        <f t="shared" si="9"/>
        <v>35656743026 03</v>
      </c>
      <c r="K367" s="215"/>
      <c r="L367" s="196" t="str">
        <f t="shared" si="10"/>
        <v>35656743026 03B</v>
      </c>
      <c r="M367" s="215" t="str">
        <f t="shared" si="11"/>
        <v>Slovenský zväz biatlonufBodmena trénerke Jana Daubnerová</v>
      </c>
      <c r="N367" s="216" t="str">
        <f t="shared" si="13"/>
        <v>35656743fB</v>
      </c>
    </row>
    <row r="368" spans="1:14" ht="11.25" customHeight="1" x14ac:dyDescent="0.2">
      <c r="A368" s="194" t="s">
        <v>1242</v>
      </c>
      <c r="B368" s="210" t="str">
        <f>VLOOKUP(A368,Adr!A:B,2,FALSE)</f>
        <v>Slovenský zväz bobistov</v>
      </c>
      <c r="C368" s="211" t="s">
        <v>1874</v>
      </c>
      <c r="D368" s="212">
        <v>112827</v>
      </c>
      <c r="E368" s="213">
        <v>0</v>
      </c>
      <c r="F368" s="214" t="s">
        <v>378</v>
      </c>
      <c r="G368" s="219" t="s">
        <v>358</v>
      </c>
      <c r="H368" s="196" t="s">
        <v>1469</v>
      </c>
      <c r="I368" s="214" t="str">
        <f t="shared" si="8"/>
        <v>36067580a</v>
      </c>
      <c r="J368" s="196" t="str">
        <f t="shared" si="9"/>
        <v>36067580026 02</v>
      </c>
      <c r="K368" s="215" t="s">
        <v>1875</v>
      </c>
      <c r="L368" s="196" t="str">
        <f t="shared" si="10"/>
        <v>36067580026 02B</v>
      </c>
      <c r="M368" s="215" t="str">
        <f t="shared" si="11"/>
        <v>Slovenský zväz bobistovaBboby a skeleton - bežné transfery</v>
      </c>
      <c r="N368" s="216" t="str">
        <f t="shared" si="13"/>
        <v>36067580aB</v>
      </c>
    </row>
    <row r="369" spans="1:14" ht="11.25" customHeight="1" x14ac:dyDescent="0.2">
      <c r="A369" s="194" t="s">
        <v>1250</v>
      </c>
      <c r="B369" s="210" t="str">
        <f>VLOOKUP(A369,Adr!A:B,2,FALSE)</f>
        <v>Slovenský zväz cyklistiky</v>
      </c>
      <c r="C369" s="211" t="s">
        <v>1876</v>
      </c>
      <c r="D369" s="212">
        <v>2534177</v>
      </c>
      <c r="E369" s="218">
        <v>0</v>
      </c>
      <c r="F369" s="214" t="s">
        <v>378</v>
      </c>
      <c r="G369" s="219" t="s">
        <v>358</v>
      </c>
      <c r="H369" s="196" t="s">
        <v>1469</v>
      </c>
      <c r="I369" s="214" t="str">
        <f t="shared" si="8"/>
        <v>00684112a</v>
      </c>
      <c r="J369" s="196" t="str">
        <f t="shared" si="9"/>
        <v>00684112026 02</v>
      </c>
      <c r="K369" s="215" t="s">
        <v>1877</v>
      </c>
      <c r="L369" s="196" t="str">
        <f t="shared" si="10"/>
        <v>00684112026 02B</v>
      </c>
      <c r="M369" s="215" t="str">
        <f t="shared" si="11"/>
        <v>Slovenský zväz cyklistikyaBcyklistika - bežné transfery</v>
      </c>
      <c r="N369" s="216" t="str">
        <f t="shared" si="13"/>
        <v>00684112aB</v>
      </c>
    </row>
    <row r="370" spans="1:14" ht="11.25" customHeight="1" x14ac:dyDescent="0.2">
      <c r="A370" s="214" t="s">
        <v>1250</v>
      </c>
      <c r="B370" s="210" t="str">
        <f>VLOOKUP(A370,Adr!A:B,2,FALSE)</f>
        <v>Slovenský zväz cyklistiky</v>
      </c>
      <c r="C370" s="211" t="s">
        <v>1878</v>
      </c>
      <c r="D370" s="212">
        <v>130000</v>
      </c>
      <c r="E370" s="218">
        <v>0</v>
      </c>
      <c r="F370" s="214" t="s">
        <v>378</v>
      </c>
      <c r="G370" s="196" t="s">
        <v>358</v>
      </c>
      <c r="H370" s="196" t="s">
        <v>1485</v>
      </c>
      <c r="I370" s="214" t="str">
        <f t="shared" si="8"/>
        <v>00684112a</v>
      </c>
      <c r="J370" s="196" t="str">
        <f t="shared" si="9"/>
        <v>00684112026 02</v>
      </c>
      <c r="K370" s="215" t="s">
        <v>1877</v>
      </c>
      <c r="L370" s="196" t="str">
        <f t="shared" si="10"/>
        <v>00684112026 02K</v>
      </c>
      <c r="M370" s="215" t="str">
        <f t="shared" si="11"/>
        <v>Slovenský zväz cyklistikyaKcyklistika - kapitálové transfery</v>
      </c>
      <c r="N370" s="216" t="str">
        <f t="shared" si="13"/>
        <v>00684112aK</v>
      </c>
    </row>
    <row r="371" spans="1:14" ht="22.5" customHeight="1" x14ac:dyDescent="0.2">
      <c r="A371" s="194" t="s">
        <v>1250</v>
      </c>
      <c r="B371" s="210" t="str">
        <f>VLOOKUP(A371,Adr!A:B,2,FALSE)</f>
        <v>Slovenský zväz cyklistiky</v>
      </c>
      <c r="C371" s="211" t="s">
        <v>1527</v>
      </c>
      <c r="D371" s="212">
        <v>64956</v>
      </c>
      <c r="E371" s="218">
        <v>0</v>
      </c>
      <c r="F371" s="214" t="s">
        <v>382</v>
      </c>
      <c r="G371" s="219" t="s">
        <v>360</v>
      </c>
      <c r="H371" s="196" t="s">
        <v>1469</v>
      </c>
      <c r="I371" s="214" t="str">
        <f t="shared" si="8"/>
        <v>00684112c</v>
      </c>
      <c r="J371" s="196" t="str">
        <f t="shared" si="9"/>
        <v>00684112026 03</v>
      </c>
      <c r="K371" s="215"/>
      <c r="L371" s="196" t="str">
        <f t="shared" si="10"/>
        <v>00684112026 03B</v>
      </c>
      <c r="M371" s="215" t="str">
        <f t="shared" si="11"/>
        <v>Slovenský zväz cyklistikycBzabezpečenie a rozvoj zdravotne postihnutých športovcov (SPV)</v>
      </c>
      <c r="N371" s="216"/>
    </row>
    <row r="372" spans="1:14" ht="11.25" customHeight="1" x14ac:dyDescent="0.2">
      <c r="A372" s="217" t="s">
        <v>1250</v>
      </c>
      <c r="B372" s="210" t="str">
        <f>VLOOKUP(A372,Adr!A:B,2,FALSE)</f>
        <v>Slovenský zväz cyklistiky</v>
      </c>
      <c r="C372" s="211" t="s">
        <v>1879</v>
      </c>
      <c r="D372" s="212">
        <v>20000</v>
      </c>
      <c r="E372" s="218">
        <v>0</v>
      </c>
      <c r="F372" s="214" t="s">
        <v>384</v>
      </c>
      <c r="G372" s="219" t="s">
        <v>360</v>
      </c>
      <c r="H372" s="196" t="s">
        <v>1469</v>
      </c>
      <c r="I372" s="214" t="str">
        <f t="shared" si="8"/>
        <v>00684112d</v>
      </c>
      <c r="J372" s="196" t="str">
        <f t="shared" si="9"/>
        <v>00684112026 03</v>
      </c>
      <c r="K372" s="215"/>
      <c r="L372" s="196" t="str">
        <f t="shared" si="10"/>
        <v>00684112026 03B</v>
      </c>
      <c r="M372" s="215" t="str">
        <f t="shared" si="11"/>
        <v>Slovenský zväz cyklistikydBBačíková Alžbeta</v>
      </c>
      <c r="N372" s="216" t="str">
        <f t="shared" ref="N372:N443" si="14">+I372&amp;H372</f>
        <v>00684112dB</v>
      </c>
    </row>
    <row r="373" spans="1:14" ht="11.25" customHeight="1" x14ac:dyDescent="0.2">
      <c r="A373" s="194" t="s">
        <v>1250</v>
      </c>
      <c r="B373" s="210" t="str">
        <f>VLOOKUP(A373,Adr!A:B,2,FALSE)</f>
        <v>Slovenský zväz cyklistiky</v>
      </c>
      <c r="C373" s="199" t="s">
        <v>1880</v>
      </c>
      <c r="D373" s="219">
        <v>7500</v>
      </c>
      <c r="E373" s="218">
        <v>0</v>
      </c>
      <c r="F373" s="214" t="s">
        <v>384</v>
      </c>
      <c r="G373" s="196" t="s">
        <v>360</v>
      </c>
      <c r="H373" s="196" t="s">
        <v>1469</v>
      </c>
      <c r="I373" s="214" t="str">
        <f t="shared" si="8"/>
        <v>00684112d</v>
      </c>
      <c r="J373" s="196" t="str">
        <f t="shared" si="9"/>
        <v>00684112026 03</v>
      </c>
      <c r="K373" s="215"/>
      <c r="L373" s="196" t="str">
        <f t="shared" si="10"/>
        <v>00684112026 03B</v>
      </c>
      <c r="M373" s="215" t="str">
        <f t="shared" si="11"/>
        <v>Slovenský zväz cyklistikydBBaránek Rastislav</v>
      </c>
      <c r="N373" s="216" t="str">
        <f t="shared" si="14"/>
        <v>00684112dB</v>
      </c>
    </row>
    <row r="374" spans="1:14" ht="11.25" customHeight="1" x14ac:dyDescent="0.2">
      <c r="A374" s="194" t="s">
        <v>1250</v>
      </c>
      <c r="B374" s="210" t="str">
        <f>VLOOKUP(A374,Adr!A:B,2,FALSE)</f>
        <v>Slovenský zväz cyklistiky</v>
      </c>
      <c r="C374" s="211" t="s">
        <v>1881</v>
      </c>
      <c r="D374" s="212">
        <v>15000</v>
      </c>
      <c r="E374" s="218">
        <v>0</v>
      </c>
      <c r="F374" s="214" t="s">
        <v>384</v>
      </c>
      <c r="G374" s="219" t="s">
        <v>360</v>
      </c>
      <c r="H374" s="196" t="s">
        <v>1469</v>
      </c>
      <c r="I374" s="214" t="str">
        <f t="shared" si="8"/>
        <v>00684112d</v>
      </c>
      <c r="J374" s="196" t="str">
        <f t="shared" si="9"/>
        <v>00684112026 03</v>
      </c>
      <c r="K374" s="215"/>
      <c r="L374" s="196" t="str">
        <f t="shared" si="10"/>
        <v>00684112026 03B</v>
      </c>
      <c r="M374" s="215" t="str">
        <f t="shared" si="11"/>
        <v>Slovenský zväz cyklistikydBHudec Miloš</v>
      </c>
      <c r="N374" s="216" t="str">
        <f t="shared" si="14"/>
        <v>00684112dB</v>
      </c>
    </row>
    <row r="375" spans="1:14" ht="11.25" customHeight="1" x14ac:dyDescent="0.2">
      <c r="A375" s="194" t="s">
        <v>1250</v>
      </c>
      <c r="B375" s="210" t="str">
        <f>VLOOKUP(A375,Adr!A:B,2,FALSE)</f>
        <v>Slovenský zväz cyklistiky</v>
      </c>
      <c r="C375" s="211" t="s">
        <v>1882</v>
      </c>
      <c r="D375" s="212">
        <v>10000</v>
      </c>
      <c r="E375" s="213">
        <v>0</v>
      </c>
      <c r="F375" s="214" t="s">
        <v>384</v>
      </c>
      <c r="G375" s="196" t="s">
        <v>360</v>
      </c>
      <c r="H375" s="196" t="s">
        <v>1469</v>
      </c>
      <c r="I375" s="214" t="str">
        <f t="shared" si="8"/>
        <v>00684112d</v>
      </c>
      <c r="J375" s="196" t="str">
        <f t="shared" si="9"/>
        <v>00684112026 03</v>
      </c>
      <c r="K375" s="215"/>
      <c r="L375" s="196" t="str">
        <f t="shared" si="10"/>
        <v>00684112026 03B</v>
      </c>
      <c r="M375" s="215" t="str">
        <f t="shared" si="11"/>
        <v>Slovenský zväz cyklistikydBJenčušová Nora</v>
      </c>
      <c r="N375" s="216" t="str">
        <f t="shared" si="14"/>
        <v>00684112dB</v>
      </c>
    </row>
    <row r="376" spans="1:14" ht="11.25" customHeight="1" x14ac:dyDescent="0.2">
      <c r="A376" s="214" t="s">
        <v>1250</v>
      </c>
      <c r="B376" s="210" t="str">
        <f>VLOOKUP(A376,Adr!A:B,2,FALSE)</f>
        <v>Slovenský zväz cyklistiky</v>
      </c>
      <c r="C376" s="199" t="s">
        <v>1883</v>
      </c>
      <c r="D376" s="219">
        <v>7500</v>
      </c>
      <c r="E376" s="213">
        <v>0</v>
      </c>
      <c r="F376" s="214" t="s">
        <v>384</v>
      </c>
      <c r="G376" s="196" t="s">
        <v>360</v>
      </c>
      <c r="H376" s="196" t="s">
        <v>1469</v>
      </c>
      <c r="I376" s="214" t="str">
        <f t="shared" si="8"/>
        <v>00684112d</v>
      </c>
      <c r="J376" s="196" t="str">
        <f t="shared" si="9"/>
        <v>00684112026 03</v>
      </c>
      <c r="K376" s="215"/>
      <c r="L376" s="196" t="str">
        <f t="shared" si="10"/>
        <v>00684112026 03B</v>
      </c>
      <c r="M376" s="215" t="str">
        <f t="shared" si="11"/>
        <v>Slovenský zväz cyklistikydBJurík Martin</v>
      </c>
      <c r="N376" s="216" t="str">
        <f t="shared" si="14"/>
        <v>00684112dB</v>
      </c>
    </row>
    <row r="377" spans="1:14" ht="11.25" customHeight="1" x14ac:dyDescent="0.2">
      <c r="A377" s="194" t="s">
        <v>1250</v>
      </c>
      <c r="B377" s="210" t="str">
        <f>VLOOKUP(A377,Adr!A:B,2,FALSE)</f>
        <v>Slovenský zväz cyklistiky</v>
      </c>
      <c r="C377" s="211" t="s">
        <v>1884</v>
      </c>
      <c r="D377" s="212">
        <v>15000</v>
      </c>
      <c r="E377" s="213">
        <v>0</v>
      </c>
      <c r="F377" s="214" t="s">
        <v>384</v>
      </c>
      <c r="G377" s="196" t="s">
        <v>360</v>
      </c>
      <c r="H377" s="196" t="s">
        <v>1469</v>
      </c>
      <c r="I377" s="214" t="str">
        <f t="shared" si="8"/>
        <v>00684112d</v>
      </c>
      <c r="J377" s="196" t="str">
        <f t="shared" si="9"/>
        <v>00684112026 03</v>
      </c>
      <c r="K377" s="215"/>
      <c r="L377" s="196" t="str">
        <f t="shared" si="10"/>
        <v>00684112026 03B</v>
      </c>
      <c r="M377" s="215" t="str">
        <f t="shared" si="11"/>
        <v>Slovenský zväz cyklistikydBKukľa Daniel</v>
      </c>
      <c r="N377" s="216" t="str">
        <f t="shared" si="14"/>
        <v>00684112dB</v>
      </c>
    </row>
    <row r="378" spans="1:14" ht="11.25" customHeight="1" x14ac:dyDescent="0.2">
      <c r="A378" s="194" t="s">
        <v>1250</v>
      </c>
      <c r="B378" s="210" t="str">
        <f>VLOOKUP(A378,Adr!A:B,2,FALSE)</f>
        <v>Slovenský zväz cyklistiky</v>
      </c>
      <c r="C378" s="199" t="s">
        <v>1885</v>
      </c>
      <c r="D378" s="219">
        <v>59020</v>
      </c>
      <c r="E378" s="213">
        <v>0</v>
      </c>
      <c r="F378" s="214" t="s">
        <v>384</v>
      </c>
      <c r="G378" s="196" t="s">
        <v>360</v>
      </c>
      <c r="H378" s="196" t="s">
        <v>1469</v>
      </c>
      <c r="I378" s="214" t="str">
        <f t="shared" si="8"/>
        <v>00684112d</v>
      </c>
      <c r="J378" s="196" t="str">
        <f t="shared" si="9"/>
        <v>00684112026 03</v>
      </c>
      <c r="K378" s="215"/>
      <c r="L378" s="196" t="str">
        <f t="shared" si="10"/>
        <v>00684112026 03B</v>
      </c>
      <c r="M378" s="215" t="str">
        <f t="shared" si="11"/>
        <v>Slovenský zväz cyklistikydBKuril Patrik</v>
      </c>
      <c r="N378" s="216" t="str">
        <f t="shared" si="14"/>
        <v>00684112dB</v>
      </c>
    </row>
    <row r="379" spans="1:14" ht="11.25" customHeight="1" x14ac:dyDescent="0.2">
      <c r="A379" s="214" t="s">
        <v>1250</v>
      </c>
      <c r="B379" s="210" t="str">
        <f>VLOOKUP(A379,Adr!A:B,2,FALSE)</f>
        <v>Slovenský zväz cyklistiky</v>
      </c>
      <c r="C379" s="211" t="s">
        <v>1886</v>
      </c>
      <c r="D379" s="212">
        <v>3380</v>
      </c>
      <c r="E379" s="213">
        <v>0</v>
      </c>
      <c r="F379" s="214" t="s">
        <v>384</v>
      </c>
      <c r="G379" s="196" t="s">
        <v>360</v>
      </c>
      <c r="H379" s="196" t="s">
        <v>1485</v>
      </c>
      <c r="I379" s="214" t="str">
        <f t="shared" si="8"/>
        <v>00684112d</v>
      </c>
      <c r="J379" s="196" t="str">
        <f t="shared" si="9"/>
        <v>00684112026 03</v>
      </c>
      <c r="K379" s="215"/>
      <c r="L379" s="196" t="str">
        <f t="shared" si="10"/>
        <v>00684112026 03K</v>
      </c>
      <c r="M379" s="215" t="str">
        <f t="shared" si="11"/>
        <v>Slovenský zväz cyklistikydKKuril Patrik - kapitálové výdavky</v>
      </c>
      <c r="N379" s="216" t="str">
        <f t="shared" si="14"/>
        <v>00684112dK</v>
      </c>
    </row>
    <row r="380" spans="1:14" ht="11.25" customHeight="1" x14ac:dyDescent="0.2">
      <c r="A380" s="194" t="s">
        <v>1250</v>
      </c>
      <c r="B380" s="210" t="str">
        <f>VLOOKUP(A380,Adr!A:B,2,FALSE)</f>
        <v>Slovenský zväz cyklistiky</v>
      </c>
      <c r="C380" s="211" t="s">
        <v>1887</v>
      </c>
      <c r="D380" s="212">
        <v>12500</v>
      </c>
      <c r="E380" s="213">
        <v>0</v>
      </c>
      <c r="F380" s="214" t="s">
        <v>384</v>
      </c>
      <c r="G380" s="196" t="s">
        <v>360</v>
      </c>
      <c r="H380" s="196" t="s">
        <v>1469</v>
      </c>
      <c r="I380" s="214" t="str">
        <f t="shared" si="8"/>
        <v>00684112d</v>
      </c>
      <c r="J380" s="196" t="str">
        <f t="shared" si="9"/>
        <v>00684112026 03</v>
      </c>
      <c r="K380" s="215"/>
      <c r="L380" s="196" t="str">
        <f t="shared" si="10"/>
        <v>00684112026 03B</v>
      </c>
      <c r="M380" s="215" t="str">
        <f t="shared" si="11"/>
        <v>Slovenský zväz cyklistikydBManiková Dominika</v>
      </c>
      <c r="N380" s="216" t="str">
        <f t="shared" si="14"/>
        <v>00684112dB</v>
      </c>
    </row>
    <row r="381" spans="1:14" ht="11.25" customHeight="1" x14ac:dyDescent="0.2">
      <c r="A381" s="214" t="s">
        <v>1250</v>
      </c>
      <c r="B381" s="210" t="str">
        <f>VLOOKUP(A381,Adr!A:B,2,FALSE)</f>
        <v>Slovenský zväz cyklistiky</v>
      </c>
      <c r="C381" s="211" t="s">
        <v>1888</v>
      </c>
      <c r="D381" s="212">
        <v>79700</v>
      </c>
      <c r="E381" s="213">
        <v>0</v>
      </c>
      <c r="F381" s="214" t="s">
        <v>384</v>
      </c>
      <c r="G381" s="196" t="s">
        <v>360</v>
      </c>
      <c r="H381" s="196" t="s">
        <v>1469</v>
      </c>
      <c r="I381" s="214" t="str">
        <f t="shared" si="8"/>
        <v>00684112d</v>
      </c>
      <c r="J381" s="196" t="str">
        <f t="shared" si="9"/>
        <v>00684112026 03</v>
      </c>
      <c r="K381" s="215"/>
      <c r="L381" s="196" t="str">
        <f t="shared" si="10"/>
        <v>00684112026 03B</v>
      </c>
      <c r="M381" s="215" t="str">
        <f t="shared" si="11"/>
        <v>Slovenský zväz cyklistikydBMetelka Jozef</v>
      </c>
      <c r="N381" s="216" t="str">
        <f t="shared" si="14"/>
        <v>00684112dB</v>
      </c>
    </row>
    <row r="382" spans="1:14" ht="11.25" customHeight="1" x14ac:dyDescent="0.2">
      <c r="A382" s="194" t="s">
        <v>1250</v>
      </c>
      <c r="B382" s="210" t="str">
        <f>VLOOKUP(A382,Adr!A:B,2,FALSE)</f>
        <v>Slovenský zväz cyklistiky</v>
      </c>
      <c r="C382" s="199" t="s">
        <v>1889</v>
      </c>
      <c r="D382" s="219">
        <v>30000</v>
      </c>
      <c r="E382" s="218">
        <v>0</v>
      </c>
      <c r="F382" s="214" t="s">
        <v>384</v>
      </c>
      <c r="G382" s="219" t="s">
        <v>360</v>
      </c>
      <c r="H382" s="196" t="s">
        <v>1469</v>
      </c>
      <c r="I382" s="214" t="str">
        <f t="shared" si="8"/>
        <v>00684112d</v>
      </c>
      <c r="J382" s="196" t="str">
        <f t="shared" si="9"/>
        <v>00684112026 03</v>
      </c>
      <c r="K382" s="215"/>
      <c r="L382" s="196" t="str">
        <f t="shared" si="10"/>
        <v>00684112026 03B</v>
      </c>
      <c r="M382" s="215" t="str">
        <f t="shared" si="11"/>
        <v>Slovenský zväz cyklistikydBOroszová Anna</v>
      </c>
      <c r="N382" s="216" t="str">
        <f t="shared" si="14"/>
        <v>00684112dB</v>
      </c>
    </row>
    <row r="383" spans="1:14" ht="11.25" customHeight="1" x14ac:dyDescent="0.2">
      <c r="A383" s="194" t="s">
        <v>1250</v>
      </c>
      <c r="B383" s="210" t="str">
        <f>VLOOKUP(A383,Adr!A:B,2,FALSE)</f>
        <v>Slovenský zväz cyklistiky</v>
      </c>
      <c r="C383" s="211" t="s">
        <v>1890</v>
      </c>
      <c r="D383" s="212">
        <v>20000</v>
      </c>
      <c r="E383" s="213">
        <v>0</v>
      </c>
      <c r="F383" s="214" t="s">
        <v>384</v>
      </c>
      <c r="G383" s="196" t="s">
        <v>360</v>
      </c>
      <c r="H383" s="196" t="s">
        <v>1469</v>
      </c>
      <c r="I383" s="214" t="str">
        <f t="shared" si="8"/>
        <v>00684112d</v>
      </c>
      <c r="J383" s="196" t="str">
        <f t="shared" si="9"/>
        <v>00684112026 03</v>
      </c>
      <c r="K383" s="215"/>
      <c r="L383" s="196" t="str">
        <f t="shared" si="10"/>
        <v>00684112026 03B</v>
      </c>
      <c r="M383" s="215" t="str">
        <f t="shared" si="11"/>
        <v>Slovenský zväz cyklistikydBSagan Peter</v>
      </c>
      <c r="N383" s="216" t="str">
        <f t="shared" si="14"/>
        <v>00684112dB</v>
      </c>
    </row>
    <row r="384" spans="1:14" ht="11.25" customHeight="1" x14ac:dyDescent="0.2">
      <c r="A384" s="217" t="s">
        <v>1250</v>
      </c>
      <c r="B384" s="210" t="str">
        <f>VLOOKUP(A384,Adr!A:B,2,FALSE)</f>
        <v>Slovenský zväz cyklistiky</v>
      </c>
      <c r="C384" s="211" t="s">
        <v>1891</v>
      </c>
      <c r="D384" s="212">
        <v>20000</v>
      </c>
      <c r="E384" s="218">
        <v>0</v>
      </c>
      <c r="F384" s="214" t="s">
        <v>384</v>
      </c>
      <c r="G384" s="219" t="s">
        <v>360</v>
      </c>
      <c r="H384" s="196" t="s">
        <v>1469</v>
      </c>
      <c r="I384" s="214" t="str">
        <f t="shared" si="8"/>
        <v>00684112d</v>
      </c>
      <c r="J384" s="196" t="str">
        <f t="shared" si="9"/>
        <v>00684112026 03</v>
      </c>
      <c r="K384" s="215"/>
      <c r="L384" s="196" t="str">
        <f t="shared" si="10"/>
        <v>00684112026 03B</v>
      </c>
      <c r="M384" s="215" t="str">
        <f t="shared" si="11"/>
        <v>Slovenský zväz cyklistikydBStrečko Ondrej</v>
      </c>
      <c r="N384" s="216" t="str">
        <f t="shared" si="14"/>
        <v>00684112dB</v>
      </c>
    </row>
    <row r="385" spans="1:14" ht="11.25" customHeight="1" x14ac:dyDescent="0.2">
      <c r="A385" s="217" t="s">
        <v>1250</v>
      </c>
      <c r="B385" s="210" t="str">
        <f>VLOOKUP(A385,Adr!A:B,2,FALSE)</f>
        <v>Slovenský zväz cyklistiky</v>
      </c>
      <c r="C385" s="211" t="s">
        <v>1892</v>
      </c>
      <c r="D385" s="212">
        <v>15000</v>
      </c>
      <c r="E385" s="218">
        <v>0</v>
      </c>
      <c r="F385" s="214" t="s">
        <v>384</v>
      </c>
      <c r="G385" s="219" t="s">
        <v>360</v>
      </c>
      <c r="H385" s="196" t="s">
        <v>1469</v>
      </c>
      <c r="I385" s="214" t="str">
        <f t="shared" si="8"/>
        <v>00684112d</v>
      </c>
      <c r="J385" s="196" t="str">
        <f t="shared" si="9"/>
        <v>00684112026 03</v>
      </c>
      <c r="K385" s="215"/>
      <c r="L385" s="196" t="str">
        <f t="shared" si="10"/>
        <v>00684112026 03B</v>
      </c>
      <c r="M385" s="215" t="str">
        <f t="shared" si="11"/>
        <v>Slovenský zväz cyklistikydBSvrček Martin</v>
      </c>
      <c r="N385" s="216" t="str">
        <f t="shared" si="14"/>
        <v>00684112dB</v>
      </c>
    </row>
    <row r="386" spans="1:14" ht="22.5" customHeight="1" x14ac:dyDescent="0.2">
      <c r="A386" s="217" t="s">
        <v>1250</v>
      </c>
      <c r="B386" s="210" t="str">
        <f>VLOOKUP(A386,Adr!A:B,2,FALSE)</f>
        <v>Slovenský zväz cyklistiky</v>
      </c>
      <c r="C386" s="211" t="s">
        <v>1893</v>
      </c>
      <c r="D386" s="212">
        <v>90000</v>
      </c>
      <c r="E386" s="218">
        <v>0</v>
      </c>
      <c r="F386" s="214" t="s">
        <v>386</v>
      </c>
      <c r="G386" s="219" t="s">
        <v>360</v>
      </c>
      <c r="H386" s="196" t="s">
        <v>1469</v>
      </c>
      <c r="I386" s="214" t="str">
        <f t="shared" si="8"/>
        <v>00684112e</v>
      </c>
      <c r="J386" s="196" t="str">
        <f t="shared" si="9"/>
        <v>00684112026 03</v>
      </c>
      <c r="K386" s="215"/>
      <c r="L386" s="196" t="str">
        <f t="shared" si="10"/>
        <v>00684112026 03B</v>
      </c>
      <c r="M386" s="215" t="str">
        <f t="shared" si="11"/>
        <v>Slovenský zväz cyklistikyeBMedzinárodné cyklistické preteky Okolo Slovenska</v>
      </c>
      <c r="N386" s="216" t="str">
        <f t="shared" si="14"/>
        <v>00684112eB</v>
      </c>
    </row>
    <row r="387" spans="1:14" ht="11.25" customHeight="1" x14ac:dyDescent="0.2">
      <c r="A387" s="214" t="s">
        <v>1258</v>
      </c>
      <c r="B387" s="210" t="str">
        <f>VLOOKUP(A387,Adr!A:B,2,FALSE)</f>
        <v>Slovenský zväz dráhového golfu</v>
      </c>
      <c r="C387" s="211" t="s">
        <v>1894</v>
      </c>
      <c r="D387" s="212">
        <v>43525</v>
      </c>
      <c r="E387" s="213">
        <v>0</v>
      </c>
      <c r="F387" s="214" t="s">
        <v>378</v>
      </c>
      <c r="G387" s="219" t="s">
        <v>358</v>
      </c>
      <c r="H387" s="196" t="s">
        <v>1469</v>
      </c>
      <c r="I387" s="214" t="str">
        <f t="shared" si="8"/>
        <v>31806431a</v>
      </c>
      <c r="J387" s="196" t="str">
        <f t="shared" si="9"/>
        <v>31806431026 02</v>
      </c>
      <c r="K387" s="215" t="s">
        <v>1895</v>
      </c>
      <c r="L387" s="196" t="str">
        <f t="shared" si="10"/>
        <v>31806431026 02B</v>
      </c>
      <c r="M387" s="215" t="str">
        <f t="shared" si="11"/>
        <v>Slovenský zväz dráhového golfuaBdráhový golf - bežné transfery</v>
      </c>
      <c r="N387" s="216" t="str">
        <f t="shared" si="14"/>
        <v>31806431aB</v>
      </c>
    </row>
    <row r="388" spans="1:14" ht="11.25" customHeight="1" x14ac:dyDescent="0.2">
      <c r="A388" s="214" t="s">
        <v>1264</v>
      </c>
      <c r="B388" s="210" t="str">
        <f>VLOOKUP(A388,Adr!A:B,2,FALSE)</f>
        <v>Slovenský zväz florbalu</v>
      </c>
      <c r="C388" s="211" t="s">
        <v>1896</v>
      </c>
      <c r="D388" s="212">
        <v>841417</v>
      </c>
      <c r="E388" s="218">
        <v>0</v>
      </c>
      <c r="F388" s="214" t="s">
        <v>378</v>
      </c>
      <c r="G388" s="196" t="s">
        <v>358</v>
      </c>
      <c r="H388" s="196" t="s">
        <v>1469</v>
      </c>
      <c r="I388" s="214" t="str">
        <f t="shared" si="8"/>
        <v>31795421a</v>
      </c>
      <c r="J388" s="196" t="str">
        <f t="shared" si="9"/>
        <v>31795421026 02</v>
      </c>
      <c r="K388" s="215" t="s">
        <v>1897</v>
      </c>
      <c r="L388" s="196" t="str">
        <f t="shared" si="10"/>
        <v>31795421026 02B</v>
      </c>
      <c r="M388" s="215" t="str">
        <f t="shared" si="11"/>
        <v>Slovenský zväz florbaluaBflorbal - bežné transfery</v>
      </c>
      <c r="N388" s="216" t="str">
        <f t="shared" si="14"/>
        <v>31795421aB</v>
      </c>
    </row>
    <row r="389" spans="1:14" ht="33.75" customHeight="1" x14ac:dyDescent="0.2">
      <c r="A389" s="214" t="s">
        <v>1264</v>
      </c>
      <c r="B389" s="210" t="str">
        <f>VLOOKUP(A389,Adr!A:B,2,FALSE)</f>
        <v>Slovenský zväz florbalu</v>
      </c>
      <c r="C389" s="211" t="s">
        <v>1898</v>
      </c>
      <c r="D389" s="212">
        <v>29500</v>
      </c>
      <c r="E389" s="218">
        <v>0</v>
      </c>
      <c r="F389" s="214" t="s">
        <v>396</v>
      </c>
      <c r="G389" s="196" t="s">
        <v>356</v>
      </c>
      <c r="H389" s="196" t="s">
        <v>1469</v>
      </c>
      <c r="I389" s="214" t="str">
        <f t="shared" si="8"/>
        <v>31795421j</v>
      </c>
      <c r="J389" s="196" t="str">
        <f t="shared" si="9"/>
        <v>31795421026 01</v>
      </c>
      <c r="K389" s="215"/>
      <c r="L389" s="196" t="str">
        <f t="shared" si="10"/>
        <v>31795421026 01B</v>
      </c>
      <c r="M389" s="215" t="str">
        <f t="shared" si="11"/>
        <v>Slovenský zväz florbalujBZabezpečenie finále školských športových súťaží (Trenčín 2023) v súťažiach kategórie "A" vo florbale základných škôl</v>
      </c>
      <c r="N389" s="216" t="str">
        <f t="shared" si="14"/>
        <v>31795421jB</v>
      </c>
    </row>
    <row r="390" spans="1:14" ht="33.75" customHeight="1" x14ac:dyDescent="0.2">
      <c r="A390" s="217" t="s">
        <v>1264</v>
      </c>
      <c r="B390" s="210" t="str">
        <f>VLOOKUP(A390,Adr!A:B,2,FALSE)</f>
        <v>Slovenský zväz florbalu</v>
      </c>
      <c r="C390" s="211" t="s">
        <v>1899</v>
      </c>
      <c r="D390" s="212">
        <v>30500</v>
      </c>
      <c r="E390" s="213">
        <v>0</v>
      </c>
      <c r="F390" s="214" t="s">
        <v>396</v>
      </c>
      <c r="G390" s="219" t="s">
        <v>356</v>
      </c>
      <c r="H390" s="196" t="s">
        <v>1469</v>
      </c>
      <c r="I390" s="214" t="str">
        <f t="shared" si="8"/>
        <v>31795421j</v>
      </c>
      <c r="J390" s="196" t="str">
        <f t="shared" si="9"/>
        <v>31795421026 01</v>
      </c>
      <c r="K390" s="215"/>
      <c r="L390" s="196" t="str">
        <f t="shared" si="10"/>
        <v>31795421026 01B</v>
      </c>
      <c r="M390" s="215" t="str">
        <f t="shared" si="11"/>
        <v>Slovenský zväz florbalujBZabezpečenie školských športových súťaží 2023 v súťažiach kategórie "A" vo florbale  stredných škôl</v>
      </c>
      <c r="N390" s="216" t="str">
        <f t="shared" si="14"/>
        <v>31795421jB</v>
      </c>
    </row>
    <row r="391" spans="1:14" ht="11.25" customHeight="1" x14ac:dyDescent="0.2">
      <c r="A391" s="214" t="s">
        <v>1270</v>
      </c>
      <c r="B391" s="210" t="str">
        <f>VLOOKUP(A391,Adr!A:B,2,FALSE)</f>
        <v>Slovenský zväz hádzanej</v>
      </c>
      <c r="C391" s="211" t="s">
        <v>1900</v>
      </c>
      <c r="D391" s="212">
        <v>2383941</v>
      </c>
      <c r="E391" s="218">
        <v>0</v>
      </c>
      <c r="F391" s="214" t="s">
        <v>378</v>
      </c>
      <c r="G391" s="196" t="s">
        <v>358</v>
      </c>
      <c r="H391" s="196" t="s">
        <v>1469</v>
      </c>
      <c r="I391" s="214" t="str">
        <f t="shared" si="8"/>
        <v>30774772a</v>
      </c>
      <c r="J391" s="196" t="str">
        <f t="shared" si="9"/>
        <v>30774772026 02</v>
      </c>
      <c r="K391" s="215" t="s">
        <v>1901</v>
      </c>
      <c r="L391" s="196" t="str">
        <f t="shared" si="10"/>
        <v>30774772026 02B</v>
      </c>
      <c r="M391" s="215" t="str">
        <f t="shared" si="11"/>
        <v>Slovenský zväz hádzanejaBhádzaná - bežné transfery</v>
      </c>
      <c r="N391" s="216" t="str">
        <f t="shared" si="14"/>
        <v>30774772aB</v>
      </c>
    </row>
    <row r="392" spans="1:14" ht="33.75" customHeight="1" x14ac:dyDescent="0.2">
      <c r="A392" s="194" t="s">
        <v>1270</v>
      </c>
      <c r="B392" s="210" t="str">
        <f>VLOOKUP(A392,Adr!A:B,2,FALSE)</f>
        <v>Slovenský zväz hádzanej</v>
      </c>
      <c r="C392" s="211" t="s">
        <v>1902</v>
      </c>
      <c r="D392" s="212">
        <v>29300</v>
      </c>
      <c r="E392" s="213">
        <v>0</v>
      </c>
      <c r="F392" s="214" t="s">
        <v>396</v>
      </c>
      <c r="G392" s="196" t="s">
        <v>356</v>
      </c>
      <c r="H392" s="196" t="s">
        <v>1469</v>
      </c>
      <c r="I392" s="214" t="str">
        <f t="shared" si="8"/>
        <v>30774772j</v>
      </c>
      <c r="J392" s="196" t="str">
        <f t="shared" si="9"/>
        <v>30774772026 01</v>
      </c>
      <c r="K392" s="215"/>
      <c r="L392" s="196" t="str">
        <f t="shared" si="10"/>
        <v>30774772026 01B</v>
      </c>
      <c r="M392" s="215" t="str">
        <f t="shared" si="11"/>
        <v>Slovenský zväz hádzanejjBZabezpečenie školských športových súťaží 2023 v súťažiach kategórie "A" v hádzanej  stredných škôl</v>
      </c>
      <c r="N392" s="216" t="str">
        <f t="shared" si="14"/>
        <v>30774772jB</v>
      </c>
    </row>
    <row r="393" spans="1:14" ht="11.25" customHeight="1" x14ac:dyDescent="0.2">
      <c r="A393" s="214" t="s">
        <v>1276</v>
      </c>
      <c r="B393" s="210" t="str">
        <f>VLOOKUP(A393,Adr!A:B,2,FALSE)</f>
        <v>Slovenský zväz jachtingu</v>
      </c>
      <c r="C393" s="211" t="s">
        <v>1903</v>
      </c>
      <c r="D393" s="212">
        <v>116049</v>
      </c>
      <c r="E393" s="213">
        <v>0</v>
      </c>
      <c r="F393" s="214" t="s">
        <v>378</v>
      </c>
      <c r="G393" s="196" t="s">
        <v>358</v>
      </c>
      <c r="H393" s="196" t="s">
        <v>1469</v>
      </c>
      <c r="I393" s="214" t="str">
        <f t="shared" si="8"/>
        <v>30793211a</v>
      </c>
      <c r="J393" s="196" t="str">
        <f t="shared" si="9"/>
        <v>30793211026 02</v>
      </c>
      <c r="K393" s="215" t="s">
        <v>1904</v>
      </c>
      <c r="L393" s="196" t="str">
        <f t="shared" si="10"/>
        <v>30793211026 02B</v>
      </c>
      <c r="M393" s="215" t="str">
        <f t="shared" si="11"/>
        <v>Slovenský zväz jachtinguaBjachting - bežné transfery</v>
      </c>
      <c r="N393" s="216" t="str">
        <f t="shared" si="14"/>
        <v>30793211aB</v>
      </c>
    </row>
    <row r="394" spans="1:14" ht="11.25" customHeight="1" x14ac:dyDescent="0.2">
      <c r="A394" s="214" t="s">
        <v>1276</v>
      </c>
      <c r="B394" s="210" t="str">
        <f>VLOOKUP(A394,Adr!A:B,2,FALSE)</f>
        <v>Slovenský zväz jachtingu</v>
      </c>
      <c r="C394" s="211" t="s">
        <v>1905</v>
      </c>
      <c r="D394" s="212">
        <v>10000</v>
      </c>
      <c r="E394" s="218">
        <v>0</v>
      </c>
      <c r="F394" s="214" t="s">
        <v>384</v>
      </c>
      <c r="G394" s="219" t="s">
        <v>360</v>
      </c>
      <c r="H394" s="196" t="s">
        <v>1469</v>
      </c>
      <c r="I394" s="214" t="str">
        <f t="shared" si="8"/>
        <v>30793211d</v>
      </c>
      <c r="J394" s="196" t="str">
        <f t="shared" si="9"/>
        <v>30793211026 03</v>
      </c>
      <c r="K394" s="215"/>
      <c r="L394" s="196" t="str">
        <f t="shared" si="10"/>
        <v>30793211026 03B</v>
      </c>
      <c r="M394" s="215" t="str">
        <f t="shared" si="11"/>
        <v>Slovenský zväz jachtingudBPollák Patrik</v>
      </c>
      <c r="N394" s="216" t="str">
        <f t="shared" si="14"/>
        <v>30793211dB</v>
      </c>
    </row>
    <row r="395" spans="1:14" ht="11.25" customHeight="1" x14ac:dyDescent="0.2">
      <c r="A395" s="214" t="s">
        <v>1276</v>
      </c>
      <c r="B395" s="210" t="str">
        <f>VLOOKUP(A395,Adr!A:B,2,FALSE)</f>
        <v>Slovenský zväz jachtingu</v>
      </c>
      <c r="C395" s="211" t="s">
        <v>1906</v>
      </c>
      <c r="D395" s="212">
        <v>2500</v>
      </c>
      <c r="E395" s="218">
        <v>0</v>
      </c>
      <c r="F395" s="214" t="s">
        <v>384</v>
      </c>
      <c r="G395" s="219" t="s">
        <v>360</v>
      </c>
      <c r="H395" s="196" t="s">
        <v>1485</v>
      </c>
      <c r="I395" s="214" t="str">
        <f t="shared" si="8"/>
        <v>30793211d</v>
      </c>
      <c r="J395" s="196" t="str">
        <f t="shared" si="9"/>
        <v>30793211026 03</v>
      </c>
      <c r="K395" s="215"/>
      <c r="L395" s="196" t="str">
        <f t="shared" si="10"/>
        <v>30793211026 03K</v>
      </c>
      <c r="M395" s="215" t="str">
        <f t="shared" si="11"/>
        <v>Slovenský zväz jachtingudKPollák Patrik - kapitálové výdavky</v>
      </c>
      <c r="N395" s="216" t="str">
        <f t="shared" si="14"/>
        <v>30793211dK</v>
      </c>
    </row>
    <row r="396" spans="1:14" ht="11.25" customHeight="1" x14ac:dyDescent="0.2">
      <c r="A396" s="194" t="s">
        <v>1282</v>
      </c>
      <c r="B396" s="210" t="str">
        <f>VLOOKUP(A396,Adr!A:B,2,FALSE)</f>
        <v>Slovenský zväz Judo</v>
      </c>
      <c r="C396" s="199" t="s">
        <v>1907</v>
      </c>
      <c r="D396" s="219">
        <v>294424</v>
      </c>
      <c r="E396" s="213">
        <v>0</v>
      </c>
      <c r="F396" s="214" t="s">
        <v>378</v>
      </c>
      <c r="G396" s="196" t="s">
        <v>358</v>
      </c>
      <c r="H396" s="196" t="s">
        <v>1469</v>
      </c>
      <c r="I396" s="214" t="str">
        <f t="shared" si="8"/>
        <v>17308518a</v>
      </c>
      <c r="J396" s="196" t="str">
        <f t="shared" si="9"/>
        <v>17308518026 02</v>
      </c>
      <c r="K396" s="215" t="s">
        <v>1908</v>
      </c>
      <c r="L396" s="196" t="str">
        <f t="shared" si="10"/>
        <v>17308518026 02B</v>
      </c>
      <c r="M396" s="215" t="str">
        <f t="shared" si="11"/>
        <v>Slovenský zväz JudoaBjudo - bežné transfery</v>
      </c>
      <c r="N396" s="216" t="str">
        <f t="shared" si="14"/>
        <v>17308518aB</v>
      </c>
    </row>
    <row r="397" spans="1:14" ht="11.25" customHeight="1" x14ac:dyDescent="0.2">
      <c r="A397" s="194" t="s">
        <v>1282</v>
      </c>
      <c r="B397" s="210" t="str">
        <f>VLOOKUP(A397,Adr!A:B,2,FALSE)</f>
        <v>Slovenský zväz Judo</v>
      </c>
      <c r="C397" s="211" t="s">
        <v>1909</v>
      </c>
      <c r="D397" s="212">
        <v>12500</v>
      </c>
      <c r="E397" s="213">
        <v>0</v>
      </c>
      <c r="F397" s="214" t="s">
        <v>384</v>
      </c>
      <c r="G397" s="219" t="s">
        <v>360</v>
      </c>
      <c r="H397" s="196" t="s">
        <v>1469</v>
      </c>
      <c r="I397" s="214" t="str">
        <f t="shared" si="8"/>
        <v>17308518d</v>
      </c>
      <c r="J397" s="196" t="str">
        <f t="shared" si="9"/>
        <v>17308518026 03</v>
      </c>
      <c r="K397" s="215"/>
      <c r="L397" s="196" t="str">
        <f t="shared" si="10"/>
        <v>17308518026 03B</v>
      </c>
      <c r="M397" s="215" t="str">
        <f t="shared" si="11"/>
        <v>Slovenský zväz JudodBÁdam Viktor</v>
      </c>
      <c r="N397" s="216" t="str">
        <f t="shared" si="14"/>
        <v>17308518dB</v>
      </c>
    </row>
    <row r="398" spans="1:14" ht="11.25" customHeight="1" x14ac:dyDescent="0.2">
      <c r="A398" s="214" t="s">
        <v>1282</v>
      </c>
      <c r="B398" s="210" t="str">
        <f>VLOOKUP(A398,Adr!A:B,2,FALSE)</f>
        <v>Slovenský zväz Judo</v>
      </c>
      <c r="C398" s="211" t="s">
        <v>1910</v>
      </c>
      <c r="D398" s="212">
        <v>10000</v>
      </c>
      <c r="E398" s="213">
        <v>0</v>
      </c>
      <c r="F398" s="214" t="s">
        <v>384</v>
      </c>
      <c r="G398" s="196" t="s">
        <v>360</v>
      </c>
      <c r="H398" s="196" t="s">
        <v>1469</v>
      </c>
      <c r="I398" s="214" t="str">
        <f t="shared" si="8"/>
        <v>17308518d</v>
      </c>
      <c r="J398" s="196" t="str">
        <f t="shared" si="9"/>
        <v>17308518026 03</v>
      </c>
      <c r="K398" s="215"/>
      <c r="L398" s="196" t="str">
        <f t="shared" si="10"/>
        <v>17308518026 03B</v>
      </c>
      <c r="M398" s="215" t="str">
        <f t="shared" si="11"/>
        <v>Slovenský zväz JudodBFízeľ Márius</v>
      </c>
      <c r="N398" s="216" t="str">
        <f t="shared" si="14"/>
        <v>17308518dB</v>
      </c>
    </row>
    <row r="399" spans="1:14" ht="11.25" customHeight="1" x14ac:dyDescent="0.2">
      <c r="A399" s="214" t="s">
        <v>1282</v>
      </c>
      <c r="B399" s="210" t="str">
        <f>VLOOKUP(A399,Adr!A:B,2,FALSE)</f>
        <v>Slovenský zväz Judo</v>
      </c>
      <c r="C399" s="211" t="s">
        <v>1911</v>
      </c>
      <c r="D399" s="212">
        <v>33800</v>
      </c>
      <c r="E399" s="218">
        <v>0</v>
      </c>
      <c r="F399" s="214" t="s">
        <v>384</v>
      </c>
      <c r="G399" s="196" t="s">
        <v>360</v>
      </c>
      <c r="H399" s="196" t="s">
        <v>1469</v>
      </c>
      <c r="I399" s="214" t="str">
        <f t="shared" si="8"/>
        <v>17308518d</v>
      </c>
      <c r="J399" s="196" t="str">
        <f t="shared" si="9"/>
        <v>17308518026 03</v>
      </c>
      <c r="K399" s="215"/>
      <c r="L399" s="196" t="str">
        <f t="shared" si="10"/>
        <v>17308518026 03B</v>
      </c>
      <c r="M399" s="215" t="str">
        <f t="shared" si="11"/>
        <v>Slovenský zväz JudodBMaťašeje Benjamín</v>
      </c>
      <c r="N399" s="216" t="str">
        <f t="shared" si="14"/>
        <v>17308518dB</v>
      </c>
    </row>
    <row r="400" spans="1:14" ht="11.25" customHeight="1" x14ac:dyDescent="0.2">
      <c r="A400" s="194" t="s">
        <v>1282</v>
      </c>
      <c r="B400" s="210" t="str">
        <f>VLOOKUP(A400,Adr!A:B,2,FALSE)</f>
        <v>Slovenský zväz Judo</v>
      </c>
      <c r="C400" s="199" t="s">
        <v>1912</v>
      </c>
      <c r="D400" s="219">
        <v>8700</v>
      </c>
      <c r="E400" s="213">
        <v>0</v>
      </c>
      <c r="F400" s="214" t="s">
        <v>384</v>
      </c>
      <c r="G400" s="196" t="s">
        <v>360</v>
      </c>
      <c r="H400" s="196" t="s">
        <v>1469</v>
      </c>
      <c r="I400" s="214" t="str">
        <f t="shared" si="8"/>
        <v>17308518d</v>
      </c>
      <c r="J400" s="196" t="str">
        <f t="shared" si="9"/>
        <v>17308518026 03</v>
      </c>
      <c r="K400" s="215"/>
      <c r="L400" s="196" t="str">
        <f t="shared" si="10"/>
        <v>17308518026 03B</v>
      </c>
      <c r="M400" s="215" t="str">
        <f t="shared" si="11"/>
        <v>Slovenský zväz JudodBTománková Lenka</v>
      </c>
      <c r="N400" s="216" t="str">
        <f t="shared" si="14"/>
        <v>17308518dB</v>
      </c>
    </row>
    <row r="401" spans="1:14" ht="11.25" customHeight="1" x14ac:dyDescent="0.2">
      <c r="A401" s="194" t="s">
        <v>1282</v>
      </c>
      <c r="B401" s="210" t="str">
        <f>VLOOKUP(A401,Adr!A:B,2,FALSE)</f>
        <v>Slovenský zväz Judo</v>
      </c>
      <c r="C401" s="199" t="s">
        <v>1913</v>
      </c>
      <c r="D401" s="219">
        <v>8700</v>
      </c>
      <c r="E401" s="218">
        <v>0</v>
      </c>
      <c r="F401" s="214" t="s">
        <v>384</v>
      </c>
      <c r="G401" s="219" t="s">
        <v>360</v>
      </c>
      <c r="H401" s="196" t="s">
        <v>1469</v>
      </c>
      <c r="I401" s="214" t="str">
        <f t="shared" si="8"/>
        <v>17308518d</v>
      </c>
      <c r="J401" s="196" t="str">
        <f t="shared" si="9"/>
        <v>17308518026 03</v>
      </c>
      <c r="K401" s="215"/>
      <c r="L401" s="196" t="str">
        <f t="shared" si="10"/>
        <v>17308518026 03B</v>
      </c>
      <c r="M401" s="215" t="str">
        <f t="shared" si="11"/>
        <v>Slovenský zväz JudodBTománková Patrícia</v>
      </c>
      <c r="N401" s="216" t="str">
        <f t="shared" si="14"/>
        <v>17308518dB</v>
      </c>
    </row>
    <row r="402" spans="1:14" ht="11.25" customHeight="1" x14ac:dyDescent="0.2">
      <c r="A402" s="214" t="s">
        <v>1282</v>
      </c>
      <c r="B402" s="210" t="str">
        <f>VLOOKUP(A402,Adr!A:B,2,FALSE)</f>
        <v>Slovenský zväz Judo</v>
      </c>
      <c r="C402" s="211" t="s">
        <v>1914</v>
      </c>
      <c r="D402" s="212">
        <v>511</v>
      </c>
      <c r="E402" s="213">
        <v>0</v>
      </c>
      <c r="F402" s="214" t="s">
        <v>388</v>
      </c>
      <c r="G402" s="196" t="s">
        <v>360</v>
      </c>
      <c r="H402" s="196" t="s">
        <v>1469</v>
      </c>
      <c r="I402" s="214" t="str">
        <f t="shared" si="8"/>
        <v>17308518f</v>
      </c>
      <c r="J402" s="196" t="str">
        <f t="shared" si="9"/>
        <v>17308518026 03</v>
      </c>
      <c r="K402" s="215"/>
      <c r="L402" s="196" t="str">
        <f t="shared" si="10"/>
        <v>17308518026 03B</v>
      </c>
      <c r="M402" s="215" t="str">
        <f t="shared" si="11"/>
        <v>Slovenský zväz JudofBodmena trénerovi Ján Gregor</v>
      </c>
      <c r="N402" s="216" t="str">
        <f t="shared" si="14"/>
        <v>17308518fB</v>
      </c>
    </row>
    <row r="403" spans="1:14" ht="11.25" customHeight="1" x14ac:dyDescent="0.2">
      <c r="A403" s="214" t="s">
        <v>1282</v>
      </c>
      <c r="B403" s="210" t="str">
        <f>VLOOKUP(A403,Adr!A:B,2,FALSE)</f>
        <v>Slovenský zväz Judo</v>
      </c>
      <c r="C403" s="211" t="s">
        <v>1915</v>
      </c>
      <c r="D403" s="212">
        <v>511</v>
      </c>
      <c r="E403" s="213">
        <v>0</v>
      </c>
      <c r="F403" s="214" t="s">
        <v>388</v>
      </c>
      <c r="G403" s="196" t="s">
        <v>360</v>
      </c>
      <c r="H403" s="196" t="s">
        <v>1469</v>
      </c>
      <c r="I403" s="214" t="str">
        <f t="shared" si="8"/>
        <v>17308518f</v>
      </c>
      <c r="J403" s="196" t="str">
        <f t="shared" si="9"/>
        <v>17308518026 03</v>
      </c>
      <c r="K403" s="215"/>
      <c r="L403" s="196" t="str">
        <f t="shared" si="10"/>
        <v>17308518026 03B</v>
      </c>
      <c r="M403" s="215" t="str">
        <f t="shared" si="11"/>
        <v>Slovenský zväz JudofBodmena trénerovi Jozef Tománek</v>
      </c>
      <c r="N403" s="216" t="str">
        <f t="shared" si="14"/>
        <v>17308518fB</v>
      </c>
    </row>
    <row r="404" spans="1:14" ht="11.25" customHeight="1" x14ac:dyDescent="0.2">
      <c r="A404" s="214" t="s">
        <v>1289</v>
      </c>
      <c r="B404" s="210" t="str">
        <f>VLOOKUP(A404,Adr!A:B,2,FALSE)</f>
        <v>Slovenský Zväz Karate</v>
      </c>
      <c r="C404" s="211" t="s">
        <v>1916</v>
      </c>
      <c r="D404" s="212">
        <v>925463</v>
      </c>
      <c r="E404" s="218">
        <v>0</v>
      </c>
      <c r="F404" s="214" t="s">
        <v>378</v>
      </c>
      <c r="G404" s="196" t="s">
        <v>358</v>
      </c>
      <c r="H404" s="196" t="s">
        <v>1469</v>
      </c>
      <c r="I404" s="214" t="str">
        <f t="shared" si="8"/>
        <v>30811571a</v>
      </c>
      <c r="J404" s="196" t="str">
        <f t="shared" si="9"/>
        <v>30811571026 02</v>
      </c>
      <c r="K404" s="215" t="s">
        <v>1917</v>
      </c>
      <c r="L404" s="196" t="str">
        <f t="shared" si="10"/>
        <v>30811571026 02B</v>
      </c>
      <c r="M404" s="215" t="str">
        <f t="shared" si="11"/>
        <v>Slovenský Zväz KarateaBkarate - bežné transfery</v>
      </c>
      <c r="N404" s="216" t="str">
        <f t="shared" si="14"/>
        <v>30811571aB</v>
      </c>
    </row>
    <row r="405" spans="1:14" ht="22.5" customHeight="1" x14ac:dyDescent="0.2">
      <c r="A405" s="194" t="s">
        <v>1289</v>
      </c>
      <c r="B405" s="210" t="str">
        <f>VLOOKUP(A405,Adr!A:B,2,FALSE)</f>
        <v>Slovenský Zväz Karate</v>
      </c>
      <c r="C405" s="211" t="s">
        <v>1527</v>
      </c>
      <c r="D405" s="212">
        <v>9805</v>
      </c>
      <c r="E405" s="213">
        <v>0</v>
      </c>
      <c r="F405" s="214" t="s">
        <v>382</v>
      </c>
      <c r="G405" s="196" t="s">
        <v>360</v>
      </c>
      <c r="H405" s="196" t="s">
        <v>1469</v>
      </c>
      <c r="I405" s="214" t="str">
        <f t="shared" si="8"/>
        <v>30811571c</v>
      </c>
      <c r="J405" s="196" t="str">
        <f t="shared" si="9"/>
        <v>30811571026 03</v>
      </c>
      <c r="K405" s="215"/>
      <c r="L405" s="196" t="str">
        <f t="shared" si="10"/>
        <v>30811571026 03B</v>
      </c>
      <c r="M405" s="215" t="str">
        <f t="shared" si="11"/>
        <v>Slovenský Zväz KaratecBzabezpečenie a rozvoj zdravotne postihnutých športovcov (SPV)</v>
      </c>
      <c r="N405" s="216" t="str">
        <f t="shared" si="14"/>
        <v>30811571cB</v>
      </c>
    </row>
    <row r="406" spans="1:14" ht="11.25" customHeight="1" x14ac:dyDescent="0.2">
      <c r="A406" s="194" t="s">
        <v>1289</v>
      </c>
      <c r="B406" s="210" t="str">
        <f>VLOOKUP(A406,Adr!A:B,2,FALSE)</f>
        <v>Slovenský Zväz Karate</v>
      </c>
      <c r="C406" s="199" t="s">
        <v>1918</v>
      </c>
      <c r="D406" s="219">
        <v>5000</v>
      </c>
      <c r="E406" s="218">
        <v>0</v>
      </c>
      <c r="F406" s="214" t="s">
        <v>384</v>
      </c>
      <c r="G406" s="219" t="s">
        <v>360</v>
      </c>
      <c r="H406" s="196" t="s">
        <v>1469</v>
      </c>
      <c r="I406" s="214" t="str">
        <f t="shared" si="8"/>
        <v>30811571d</v>
      </c>
      <c r="J406" s="196" t="str">
        <f t="shared" si="9"/>
        <v>30811571026 03</v>
      </c>
      <c r="K406" s="215"/>
      <c r="L406" s="196" t="str">
        <f t="shared" si="10"/>
        <v>30811571026 03B</v>
      </c>
      <c r="M406" s="215" t="str">
        <f t="shared" si="11"/>
        <v>Slovenský Zväz KaratedBGyurík Adi</v>
      </c>
      <c r="N406" s="216" t="str">
        <f t="shared" si="14"/>
        <v>30811571dB</v>
      </c>
    </row>
    <row r="407" spans="1:14" ht="11.25" customHeight="1" x14ac:dyDescent="0.2">
      <c r="A407" s="214" t="s">
        <v>1289</v>
      </c>
      <c r="B407" s="210" t="str">
        <f>VLOOKUP(A407,Adr!A:B,2,FALSE)</f>
        <v>Slovenský Zväz Karate</v>
      </c>
      <c r="C407" s="211" t="s">
        <v>1919</v>
      </c>
      <c r="D407" s="212">
        <v>5000</v>
      </c>
      <c r="E407" s="213">
        <v>0</v>
      </c>
      <c r="F407" s="214" t="s">
        <v>384</v>
      </c>
      <c r="G407" s="196" t="s">
        <v>360</v>
      </c>
      <c r="H407" s="196" t="s">
        <v>1469</v>
      </c>
      <c r="I407" s="214" t="str">
        <f t="shared" si="8"/>
        <v>30811571d</v>
      </c>
      <c r="J407" s="196" t="str">
        <f t="shared" si="9"/>
        <v>30811571026 03</v>
      </c>
      <c r="K407" s="215"/>
      <c r="L407" s="196" t="str">
        <f t="shared" si="10"/>
        <v>30811571026 03B</v>
      </c>
      <c r="M407" s="215" t="str">
        <f t="shared" si="11"/>
        <v>Slovenský Zväz KaratedBKopúňová Miroslava</v>
      </c>
      <c r="N407" s="216" t="str">
        <f t="shared" si="14"/>
        <v>30811571dB</v>
      </c>
    </row>
    <row r="408" spans="1:14" ht="11.25" customHeight="1" x14ac:dyDescent="0.2">
      <c r="A408" s="214" t="s">
        <v>1289</v>
      </c>
      <c r="B408" s="210" t="str">
        <f>VLOOKUP(A408,Adr!A:B,2,FALSE)</f>
        <v>Slovenský Zväz Karate</v>
      </c>
      <c r="C408" s="211" t="s">
        <v>1920</v>
      </c>
      <c r="D408" s="212">
        <v>5000</v>
      </c>
      <c r="E408" s="218">
        <v>0</v>
      </c>
      <c r="F408" s="214" t="s">
        <v>384</v>
      </c>
      <c r="G408" s="219" t="s">
        <v>360</v>
      </c>
      <c r="H408" s="196" t="s">
        <v>1469</v>
      </c>
      <c r="I408" s="214" t="str">
        <f t="shared" si="8"/>
        <v>30811571d</v>
      </c>
      <c r="J408" s="196" t="str">
        <f t="shared" si="9"/>
        <v>30811571026 03</v>
      </c>
      <c r="K408" s="215"/>
      <c r="L408" s="196" t="str">
        <f t="shared" si="10"/>
        <v>30811571026 03B</v>
      </c>
      <c r="M408" s="215" t="str">
        <f t="shared" si="11"/>
        <v>Slovenský Zväz KaratedBKvasnicová Nina</v>
      </c>
      <c r="N408" s="216" t="str">
        <f t="shared" si="14"/>
        <v>30811571dB</v>
      </c>
    </row>
    <row r="409" spans="1:14" ht="11.25" customHeight="1" x14ac:dyDescent="0.2">
      <c r="A409" s="214" t="s">
        <v>1289</v>
      </c>
      <c r="B409" s="210" t="str">
        <f>VLOOKUP(A409,Adr!A:B,2,FALSE)</f>
        <v>Slovenský Zväz Karate</v>
      </c>
      <c r="C409" s="211" t="s">
        <v>1921</v>
      </c>
      <c r="D409" s="212">
        <v>15000</v>
      </c>
      <c r="E409" s="218">
        <v>0</v>
      </c>
      <c r="F409" s="214" t="s">
        <v>384</v>
      </c>
      <c r="G409" s="196" t="s">
        <v>360</v>
      </c>
      <c r="H409" s="196" t="s">
        <v>1469</v>
      </c>
      <c r="I409" s="214" t="str">
        <f t="shared" si="8"/>
        <v>30811571d</v>
      </c>
      <c r="J409" s="196" t="str">
        <f t="shared" si="9"/>
        <v>30811571026 03</v>
      </c>
      <c r="K409" s="215"/>
      <c r="L409" s="196" t="str">
        <f t="shared" si="10"/>
        <v>30811571026 03B</v>
      </c>
      <c r="M409" s="215" t="str">
        <f t="shared" si="11"/>
        <v>Slovenský Zväz KaratedBSuchánková Ingrida</v>
      </c>
      <c r="N409" s="216" t="str">
        <f t="shared" si="14"/>
        <v>30811571dB</v>
      </c>
    </row>
    <row r="410" spans="1:14" ht="11.25" customHeight="1" x14ac:dyDescent="0.2">
      <c r="A410" s="214" t="s">
        <v>1289</v>
      </c>
      <c r="B410" s="210" t="str">
        <f>VLOOKUP(A410,Adr!A:B,2,FALSE)</f>
        <v>Slovenský Zväz Karate</v>
      </c>
      <c r="C410" s="211" t="s">
        <v>1922</v>
      </c>
      <c r="D410" s="212">
        <v>1092</v>
      </c>
      <c r="E410" s="213">
        <v>0</v>
      </c>
      <c r="F410" s="214" t="s">
        <v>388</v>
      </c>
      <c r="G410" s="196" t="s">
        <v>360</v>
      </c>
      <c r="H410" s="196" t="s">
        <v>1469</v>
      </c>
      <c r="I410" s="214" t="str">
        <f t="shared" si="8"/>
        <v>30811571f</v>
      </c>
      <c r="J410" s="196" t="str">
        <f t="shared" si="9"/>
        <v>30811571026 03</v>
      </c>
      <c r="K410" s="215"/>
      <c r="L410" s="196" t="str">
        <f t="shared" si="10"/>
        <v>30811571026 03B</v>
      </c>
      <c r="M410" s="215" t="str">
        <f t="shared" si="11"/>
        <v>Slovenský Zväz KaratefBodmena trénerke Monika Višňovská</v>
      </c>
      <c r="N410" s="216" t="str">
        <f t="shared" si="14"/>
        <v>30811571fB</v>
      </c>
    </row>
    <row r="411" spans="1:14" ht="11.25" customHeight="1" x14ac:dyDescent="0.2">
      <c r="A411" s="194" t="s">
        <v>1289</v>
      </c>
      <c r="B411" s="210" t="str">
        <f>VLOOKUP(A411,Adr!A:B,2,FALSE)</f>
        <v>Slovenský Zväz Karate</v>
      </c>
      <c r="C411" s="199" t="s">
        <v>1923</v>
      </c>
      <c r="D411" s="219">
        <v>1457</v>
      </c>
      <c r="E411" s="213">
        <v>0</v>
      </c>
      <c r="F411" s="214" t="s">
        <v>388</v>
      </c>
      <c r="G411" s="196" t="s">
        <v>360</v>
      </c>
      <c r="H411" s="196" t="s">
        <v>1469</v>
      </c>
      <c r="I411" s="214" t="str">
        <f t="shared" si="8"/>
        <v>30811571f</v>
      </c>
      <c r="J411" s="196" t="str">
        <f t="shared" si="9"/>
        <v>30811571026 03</v>
      </c>
      <c r="K411" s="215"/>
      <c r="L411" s="196" t="str">
        <f t="shared" si="10"/>
        <v>30811571026 03B</v>
      </c>
      <c r="M411" s="215" t="str">
        <f t="shared" si="11"/>
        <v>Slovenský Zväz KaratefBodmena trénerovi Daniel Kvasnica</v>
      </c>
      <c r="N411" s="216" t="str">
        <f t="shared" si="14"/>
        <v>30811571fB</v>
      </c>
    </row>
    <row r="412" spans="1:14" ht="11.25" customHeight="1" x14ac:dyDescent="0.2">
      <c r="A412" s="214" t="s">
        <v>1289</v>
      </c>
      <c r="B412" s="210" t="str">
        <f>VLOOKUP(A412,Adr!A:B,2,FALSE)</f>
        <v>Slovenský Zväz Karate</v>
      </c>
      <c r="C412" s="211" t="s">
        <v>1924</v>
      </c>
      <c r="D412" s="212">
        <v>1457</v>
      </c>
      <c r="E412" s="213">
        <v>0</v>
      </c>
      <c r="F412" s="214" t="s">
        <v>388</v>
      </c>
      <c r="G412" s="196" t="s">
        <v>360</v>
      </c>
      <c r="H412" s="196" t="s">
        <v>1469</v>
      </c>
      <c r="I412" s="214" t="str">
        <f t="shared" si="8"/>
        <v>30811571f</v>
      </c>
      <c r="J412" s="196" t="str">
        <f t="shared" si="9"/>
        <v>30811571026 03</v>
      </c>
      <c r="K412" s="215"/>
      <c r="L412" s="196" t="str">
        <f t="shared" si="10"/>
        <v>30811571026 03B</v>
      </c>
      <c r="M412" s="215" t="str">
        <f t="shared" si="11"/>
        <v>Slovenský Zväz KaratefBodmena trénerovi Klaudio Farmadín</v>
      </c>
      <c r="N412" s="216" t="str">
        <f t="shared" si="14"/>
        <v>30811571fB</v>
      </c>
    </row>
    <row r="413" spans="1:14" ht="11.25" customHeight="1" x14ac:dyDescent="0.2">
      <c r="A413" s="214" t="s">
        <v>1289</v>
      </c>
      <c r="B413" s="210" t="str">
        <f>VLOOKUP(A413,Adr!A:B,2,FALSE)</f>
        <v>Slovenský Zväz Karate</v>
      </c>
      <c r="C413" s="211" t="s">
        <v>1925</v>
      </c>
      <c r="D413" s="212">
        <v>1092</v>
      </c>
      <c r="E413" s="213">
        <v>0</v>
      </c>
      <c r="F413" s="214" t="s">
        <v>388</v>
      </c>
      <c r="G413" s="196" t="s">
        <v>360</v>
      </c>
      <c r="H413" s="196" t="s">
        <v>1469</v>
      </c>
      <c r="I413" s="214" t="str">
        <f t="shared" si="8"/>
        <v>30811571f</v>
      </c>
      <c r="J413" s="196" t="str">
        <f t="shared" si="9"/>
        <v>30811571026 03</v>
      </c>
      <c r="K413" s="215"/>
      <c r="L413" s="196" t="str">
        <f t="shared" si="10"/>
        <v>30811571026 03B</v>
      </c>
      <c r="M413" s="215" t="str">
        <f t="shared" si="11"/>
        <v>Slovenský Zväz KaratefBodmena trénerovi Miroslav Ďuďák</v>
      </c>
      <c r="N413" s="216" t="str">
        <f t="shared" si="14"/>
        <v>30811571fB</v>
      </c>
    </row>
    <row r="414" spans="1:14" ht="11.25" customHeight="1" x14ac:dyDescent="0.2">
      <c r="A414" s="214" t="s">
        <v>1289</v>
      </c>
      <c r="B414" s="210" t="str">
        <f>VLOOKUP(A414,Adr!A:B,2,FALSE)</f>
        <v>Slovenský Zväz Karate</v>
      </c>
      <c r="C414" s="211" t="s">
        <v>1926</v>
      </c>
      <c r="D414" s="212">
        <v>1092</v>
      </c>
      <c r="E414" s="213">
        <v>0</v>
      </c>
      <c r="F414" s="214" t="s">
        <v>388</v>
      </c>
      <c r="G414" s="196" t="s">
        <v>360</v>
      </c>
      <c r="H414" s="196" t="s">
        <v>1469</v>
      </c>
      <c r="I414" s="214" t="str">
        <f t="shared" si="8"/>
        <v>30811571f</v>
      </c>
      <c r="J414" s="196" t="str">
        <f t="shared" si="9"/>
        <v>30811571026 03</v>
      </c>
      <c r="K414" s="215"/>
      <c r="L414" s="196" t="str">
        <f t="shared" si="10"/>
        <v>30811571026 03B</v>
      </c>
      <c r="M414" s="215" t="str">
        <f t="shared" si="11"/>
        <v>Slovenský Zväz KaratefBodmena trénerovi Peter Baďura</v>
      </c>
      <c r="N414" s="216" t="str">
        <f t="shared" si="14"/>
        <v>30811571fB</v>
      </c>
    </row>
    <row r="415" spans="1:14" ht="11.25" customHeight="1" x14ac:dyDescent="0.2">
      <c r="A415" s="214" t="s">
        <v>1295</v>
      </c>
      <c r="B415" s="210" t="str">
        <f>VLOOKUP(A415,Adr!A:B,2,FALSE)</f>
        <v>Slovenský zväz kickboxu</v>
      </c>
      <c r="C415" s="211" t="s">
        <v>1927</v>
      </c>
      <c r="D415" s="212">
        <v>196124</v>
      </c>
      <c r="E415" s="213">
        <v>0</v>
      </c>
      <c r="F415" s="214" t="s">
        <v>378</v>
      </c>
      <c r="G415" s="196" t="s">
        <v>358</v>
      </c>
      <c r="H415" s="196" t="s">
        <v>1469</v>
      </c>
      <c r="I415" s="214" t="str">
        <f t="shared" si="8"/>
        <v>31119247a</v>
      </c>
      <c r="J415" s="196" t="str">
        <f t="shared" si="9"/>
        <v>31119247026 02</v>
      </c>
      <c r="K415" s="215" t="s">
        <v>1928</v>
      </c>
      <c r="L415" s="196" t="str">
        <f t="shared" si="10"/>
        <v>31119247026 02B</v>
      </c>
      <c r="M415" s="215" t="str">
        <f t="shared" si="11"/>
        <v>Slovenský zväz kickboxuaBkickbox - bežné transfery</v>
      </c>
      <c r="N415" s="216" t="str">
        <f t="shared" si="14"/>
        <v>31119247aB</v>
      </c>
    </row>
    <row r="416" spans="1:14" ht="11.25" customHeight="1" x14ac:dyDescent="0.2">
      <c r="A416" s="217" t="s">
        <v>1295</v>
      </c>
      <c r="B416" s="210" t="str">
        <f>VLOOKUP(A416,Adr!A:B,2,FALSE)</f>
        <v>Slovenský zväz kickboxu</v>
      </c>
      <c r="C416" s="211" t="s">
        <v>1929</v>
      </c>
      <c r="D416" s="212">
        <v>15000</v>
      </c>
      <c r="E416" s="218">
        <v>0</v>
      </c>
      <c r="F416" s="214" t="s">
        <v>384</v>
      </c>
      <c r="G416" s="196" t="s">
        <v>360</v>
      </c>
      <c r="H416" s="196" t="s">
        <v>1469</v>
      </c>
      <c r="I416" s="214" t="str">
        <f t="shared" si="8"/>
        <v>31119247d</v>
      </c>
      <c r="J416" s="196" t="str">
        <f t="shared" si="9"/>
        <v>31119247026 03</v>
      </c>
      <c r="K416" s="215"/>
      <c r="L416" s="196" t="str">
        <f t="shared" si="10"/>
        <v>31119247026 03B</v>
      </c>
      <c r="M416" s="215" t="str">
        <f t="shared" si="11"/>
        <v>Slovenský zväz kickboxudBFilipová Alexandra</v>
      </c>
      <c r="N416" s="216" t="str">
        <f t="shared" si="14"/>
        <v>31119247dB</v>
      </c>
    </row>
    <row r="417" spans="1:14" ht="11.25" customHeight="1" x14ac:dyDescent="0.2">
      <c r="A417" s="217" t="s">
        <v>1295</v>
      </c>
      <c r="B417" s="210" t="str">
        <f>VLOOKUP(A417,Adr!A:B,2,FALSE)</f>
        <v>Slovenský zväz kickboxu</v>
      </c>
      <c r="C417" s="211" t="s">
        <v>1930</v>
      </c>
      <c r="D417" s="212">
        <v>20000</v>
      </c>
      <c r="E417" s="213">
        <v>0</v>
      </c>
      <c r="F417" s="214" t="s">
        <v>384</v>
      </c>
      <c r="G417" s="196" t="s">
        <v>360</v>
      </c>
      <c r="H417" s="196" t="s">
        <v>1469</v>
      </c>
      <c r="I417" s="214" t="str">
        <f t="shared" si="8"/>
        <v>31119247d</v>
      </c>
      <c r="J417" s="196" t="str">
        <f t="shared" si="9"/>
        <v>31119247026 03</v>
      </c>
      <c r="K417" s="215"/>
      <c r="L417" s="196" t="str">
        <f t="shared" si="10"/>
        <v>31119247026 03B</v>
      </c>
      <c r="M417" s="215" t="str">
        <f t="shared" si="11"/>
        <v>Slovenský zväz kickboxudBKarlík Marek</v>
      </c>
      <c r="N417" s="216" t="str">
        <f t="shared" si="14"/>
        <v>31119247dB</v>
      </c>
    </row>
    <row r="418" spans="1:14" ht="11.25" customHeight="1" x14ac:dyDescent="0.2">
      <c r="A418" s="214" t="s">
        <v>1301</v>
      </c>
      <c r="B418" s="210" t="str">
        <f>VLOOKUP(A418,Adr!A:B,2,FALSE)</f>
        <v>Slovenský zväz ľadového hokeja</v>
      </c>
      <c r="C418" s="211" t="s">
        <v>1931</v>
      </c>
      <c r="D418" s="212">
        <v>10397778</v>
      </c>
      <c r="E418" s="218">
        <v>0</v>
      </c>
      <c r="F418" s="214" t="s">
        <v>378</v>
      </c>
      <c r="G418" s="219" t="s">
        <v>358</v>
      </c>
      <c r="H418" s="196" t="s">
        <v>1469</v>
      </c>
      <c r="I418" s="214" t="str">
        <f t="shared" si="8"/>
        <v>30845386a</v>
      </c>
      <c r="J418" s="196" t="str">
        <f t="shared" si="9"/>
        <v>30845386026 02</v>
      </c>
      <c r="K418" s="215" t="s">
        <v>1932</v>
      </c>
      <c r="L418" s="196" t="str">
        <f t="shared" si="10"/>
        <v>30845386026 02B</v>
      </c>
      <c r="M418" s="215" t="str">
        <f t="shared" si="11"/>
        <v>Slovenský zväz ľadového hokejaaBľadový hokej - bežné transfery</v>
      </c>
      <c r="N418" s="216" t="str">
        <f t="shared" si="14"/>
        <v>30845386aB</v>
      </c>
    </row>
    <row r="419" spans="1:14" ht="11.25" customHeight="1" x14ac:dyDescent="0.2">
      <c r="A419" s="214" t="s">
        <v>1301</v>
      </c>
      <c r="B419" s="210" t="str">
        <f>VLOOKUP(A419,Adr!A:B,2,FALSE)</f>
        <v>Slovenský zväz ľadového hokeja</v>
      </c>
      <c r="C419" s="211" t="s">
        <v>1933</v>
      </c>
      <c r="D419" s="212">
        <v>100000</v>
      </c>
      <c r="E419" s="213">
        <v>0</v>
      </c>
      <c r="F419" s="217" t="s">
        <v>378</v>
      </c>
      <c r="G419" s="196" t="s">
        <v>358</v>
      </c>
      <c r="H419" s="196" t="s">
        <v>1485</v>
      </c>
      <c r="I419" s="214" t="str">
        <f t="shared" si="8"/>
        <v>30845386a</v>
      </c>
      <c r="J419" s="196" t="str">
        <f t="shared" si="9"/>
        <v>30845386026 02</v>
      </c>
      <c r="K419" s="215" t="s">
        <v>1932</v>
      </c>
      <c r="L419" s="196" t="str">
        <f t="shared" si="10"/>
        <v>30845386026 02K</v>
      </c>
      <c r="M419" s="215" t="str">
        <f t="shared" si="11"/>
        <v>Slovenský zväz ľadového hokejaaKľadový hokej - kapitálové transfery</v>
      </c>
      <c r="N419" s="216" t="str">
        <f t="shared" si="14"/>
        <v>30845386aK</v>
      </c>
    </row>
    <row r="420" spans="1:14" ht="22.5" customHeight="1" x14ac:dyDescent="0.2">
      <c r="A420" s="217" t="s">
        <v>1308</v>
      </c>
      <c r="B420" s="210" t="str">
        <f>VLOOKUP(A420,Adr!A:B,2,FALSE)</f>
        <v>Slovenský zväz malého futbalu</v>
      </c>
      <c r="C420" s="211" t="s">
        <v>391</v>
      </c>
      <c r="D420" s="212">
        <v>250000</v>
      </c>
      <c r="E420" s="218">
        <v>0</v>
      </c>
      <c r="F420" s="214" t="s">
        <v>390</v>
      </c>
      <c r="G420" s="219" t="s">
        <v>360</v>
      </c>
      <c r="H420" s="196" t="s">
        <v>1469</v>
      </c>
      <c r="I420" s="214" t="str">
        <f t="shared" si="8"/>
        <v>30865930g</v>
      </c>
      <c r="J420" s="196" t="str">
        <f t="shared" si="9"/>
        <v>30865930026 03</v>
      </c>
      <c r="K420" s="215"/>
      <c r="L420" s="196" t="str">
        <f t="shared" si="10"/>
        <v>30865930026 03B</v>
      </c>
      <c r="M420" s="215" t="str">
        <f t="shared" si="11"/>
        <v>Slovenský zväz malého futbalugBrozvoj športov, ktoré nie sú uznanými podľa zákona č. 440/2015 Z. z.</v>
      </c>
      <c r="N420" s="216" t="str">
        <f t="shared" si="14"/>
        <v>30865930gB</v>
      </c>
    </row>
    <row r="421" spans="1:14" ht="11.25" customHeight="1" x14ac:dyDescent="0.2">
      <c r="A421" s="194" t="s">
        <v>1316</v>
      </c>
      <c r="B421" s="210" t="str">
        <f>VLOOKUP(A421,Adr!A:B,2,FALSE)</f>
        <v>Slovenský zväz moderného päťboja</v>
      </c>
      <c r="C421" s="211" t="s">
        <v>1934</v>
      </c>
      <c r="D421" s="212">
        <v>140228</v>
      </c>
      <c r="E421" s="213">
        <v>0</v>
      </c>
      <c r="F421" s="217" t="s">
        <v>378</v>
      </c>
      <c r="G421" s="196" t="s">
        <v>358</v>
      </c>
      <c r="H421" s="196" t="s">
        <v>1469</v>
      </c>
      <c r="I421" s="214" t="str">
        <f t="shared" si="8"/>
        <v>30788714a</v>
      </c>
      <c r="J421" s="196" t="str">
        <f t="shared" si="9"/>
        <v>30788714026 02</v>
      </c>
      <c r="K421" s="215" t="s">
        <v>1935</v>
      </c>
      <c r="L421" s="196" t="str">
        <f t="shared" si="10"/>
        <v>30788714026 02B</v>
      </c>
      <c r="M421" s="215" t="str">
        <f t="shared" si="11"/>
        <v>Slovenský zväz moderného päťbojaaBmoderný päťboj - bežné transfery</v>
      </c>
      <c r="N421" s="216" t="str">
        <f t="shared" si="14"/>
        <v>30788714aB</v>
      </c>
    </row>
    <row r="422" spans="1:14" ht="11.25" customHeight="1" x14ac:dyDescent="0.2">
      <c r="A422" s="202" t="s">
        <v>1322</v>
      </c>
      <c r="B422" s="210" t="str">
        <f>VLOOKUP(A422,Adr!A:B,2,FALSE)</f>
        <v>Slovenský zväz orientačných športov</v>
      </c>
      <c r="C422" s="211" t="s">
        <v>1936</v>
      </c>
      <c r="D422" s="212">
        <v>68744</v>
      </c>
      <c r="E422" s="213">
        <v>0</v>
      </c>
      <c r="F422" s="214" t="s">
        <v>378</v>
      </c>
      <c r="G422" s="196" t="s">
        <v>358</v>
      </c>
      <c r="H422" s="196" t="s">
        <v>1469</v>
      </c>
      <c r="I422" s="214" t="str">
        <f t="shared" si="8"/>
        <v>30806518a</v>
      </c>
      <c r="J422" s="196" t="str">
        <f t="shared" si="9"/>
        <v>30806518026 02</v>
      </c>
      <c r="K422" s="215" t="s">
        <v>1937</v>
      </c>
      <c r="L422" s="196" t="str">
        <f t="shared" si="10"/>
        <v>30806518026 02B</v>
      </c>
      <c r="M422" s="215" t="str">
        <f t="shared" si="11"/>
        <v>Slovenský zväz orientačných športovaBorientačné športy - bežné transfery</v>
      </c>
      <c r="N422" s="216" t="str">
        <f t="shared" si="14"/>
        <v>30806518aB</v>
      </c>
    </row>
    <row r="423" spans="1:14" ht="11.25" customHeight="1" x14ac:dyDescent="0.2">
      <c r="A423" s="194" t="s">
        <v>1328</v>
      </c>
      <c r="B423" s="210" t="str">
        <f>VLOOKUP(A423,Adr!A:B,2,FALSE)</f>
        <v>Slovenský zväz pozemného hokeja</v>
      </c>
      <c r="C423" s="211" t="s">
        <v>1938</v>
      </c>
      <c r="D423" s="212">
        <v>193059</v>
      </c>
      <c r="E423" s="218">
        <v>0</v>
      </c>
      <c r="F423" s="217" t="s">
        <v>378</v>
      </c>
      <c r="G423" s="196" t="s">
        <v>358</v>
      </c>
      <c r="H423" s="196" t="s">
        <v>1469</v>
      </c>
      <c r="I423" s="214" t="str">
        <f t="shared" si="8"/>
        <v>31751075a</v>
      </c>
      <c r="J423" s="196" t="str">
        <f t="shared" si="9"/>
        <v>31751075026 02</v>
      </c>
      <c r="K423" s="215" t="s">
        <v>1939</v>
      </c>
      <c r="L423" s="196" t="str">
        <f t="shared" si="10"/>
        <v>31751075026 02B</v>
      </c>
      <c r="M423" s="215" t="str">
        <f t="shared" si="11"/>
        <v>Slovenský zväz pozemného hokejaaBpozemný hokej - bežné transfery</v>
      </c>
      <c r="N423" s="216" t="str">
        <f t="shared" si="14"/>
        <v>31751075aB</v>
      </c>
    </row>
    <row r="424" spans="1:14" ht="11.25" customHeight="1" x14ac:dyDescent="0.2">
      <c r="A424" s="194" t="s">
        <v>1335</v>
      </c>
      <c r="B424" s="210" t="str">
        <f>VLOOKUP(A424,Adr!A:B,2,FALSE)</f>
        <v>Slovenský zväz psích záprahov</v>
      </c>
      <c r="C424" s="211" t="s">
        <v>1940</v>
      </c>
      <c r="D424" s="212">
        <v>49415</v>
      </c>
      <c r="E424" s="213">
        <v>0</v>
      </c>
      <c r="F424" s="214" t="s">
        <v>378</v>
      </c>
      <c r="G424" s="196" t="s">
        <v>358</v>
      </c>
      <c r="H424" s="196" t="s">
        <v>1469</v>
      </c>
      <c r="I424" s="214" t="str">
        <f t="shared" si="8"/>
        <v>37818058a</v>
      </c>
      <c r="J424" s="196" t="str">
        <f t="shared" si="9"/>
        <v>37818058026 02</v>
      </c>
      <c r="K424" s="215" t="s">
        <v>1941</v>
      </c>
      <c r="L424" s="196" t="str">
        <f t="shared" si="10"/>
        <v>37818058026 02B</v>
      </c>
      <c r="M424" s="215" t="str">
        <f t="shared" si="11"/>
        <v>Slovenský zväz psích záprahovaBpsie záprahy - bežné transfery</v>
      </c>
      <c r="N424" s="216" t="str">
        <f t="shared" si="14"/>
        <v>37818058aB</v>
      </c>
    </row>
    <row r="425" spans="1:14" ht="11.25" customHeight="1" x14ac:dyDescent="0.2">
      <c r="A425" s="214" t="s">
        <v>1335</v>
      </c>
      <c r="B425" s="210" t="str">
        <f>VLOOKUP(A425,Adr!A:B,2,FALSE)</f>
        <v>Slovenský zväz psích záprahov</v>
      </c>
      <c r="C425" s="211" t="s">
        <v>1942</v>
      </c>
      <c r="D425" s="212">
        <v>15000</v>
      </c>
      <c r="E425" s="213">
        <v>0</v>
      </c>
      <c r="F425" s="214" t="s">
        <v>384</v>
      </c>
      <c r="G425" s="196" t="s">
        <v>360</v>
      </c>
      <c r="H425" s="196" t="s">
        <v>1469</v>
      </c>
      <c r="I425" s="214" t="str">
        <f t="shared" si="8"/>
        <v>37818058d</v>
      </c>
      <c r="J425" s="196" t="str">
        <f t="shared" si="9"/>
        <v>37818058026 03</v>
      </c>
      <c r="K425" s="215"/>
      <c r="L425" s="196" t="str">
        <f t="shared" si="10"/>
        <v>37818058026 03B</v>
      </c>
      <c r="M425" s="215" t="str">
        <f t="shared" si="11"/>
        <v>Slovenský zväz psích záprahovdBBánoci Jaroslav</v>
      </c>
      <c r="N425" s="216" t="str">
        <f t="shared" si="14"/>
        <v>37818058dB</v>
      </c>
    </row>
    <row r="426" spans="1:14" ht="11.25" customHeight="1" x14ac:dyDescent="0.2">
      <c r="A426" s="214" t="s">
        <v>1335</v>
      </c>
      <c r="B426" s="210" t="str">
        <f>VLOOKUP(A426,Adr!A:B,2,FALSE)</f>
        <v>Slovenský zväz psích záprahov</v>
      </c>
      <c r="C426" s="211" t="s">
        <v>1943</v>
      </c>
      <c r="D426" s="212">
        <v>15000</v>
      </c>
      <c r="E426" s="213">
        <v>0</v>
      </c>
      <c r="F426" s="214" t="s">
        <v>384</v>
      </c>
      <c r="G426" s="196" t="s">
        <v>360</v>
      </c>
      <c r="H426" s="196" t="s">
        <v>1469</v>
      </c>
      <c r="I426" s="214" t="str">
        <f t="shared" si="8"/>
        <v>37818058d</v>
      </c>
      <c r="J426" s="196" t="str">
        <f t="shared" si="9"/>
        <v>37818058026 03</v>
      </c>
      <c r="K426" s="215"/>
      <c r="L426" s="196" t="str">
        <f t="shared" si="10"/>
        <v>37818058026 03B</v>
      </c>
      <c r="M426" s="215" t="str">
        <f t="shared" si="11"/>
        <v>Slovenský zväz psích záprahovdBDrábik Andrej</v>
      </c>
      <c r="N426" s="216" t="str">
        <f t="shared" si="14"/>
        <v>37818058dB</v>
      </c>
    </row>
    <row r="427" spans="1:14" ht="11.25" customHeight="1" x14ac:dyDescent="0.2">
      <c r="A427" s="194" t="s">
        <v>1335</v>
      </c>
      <c r="B427" s="210" t="str">
        <f>VLOOKUP(A427,Adr!A:B,2,FALSE)</f>
        <v>Slovenský zväz psích záprahov</v>
      </c>
      <c r="C427" s="211" t="s">
        <v>1944</v>
      </c>
      <c r="D427" s="212">
        <v>5000</v>
      </c>
      <c r="E427" s="213">
        <v>0</v>
      </c>
      <c r="F427" s="214" t="s">
        <v>384</v>
      </c>
      <c r="G427" s="196" t="s">
        <v>360</v>
      </c>
      <c r="H427" s="196" t="s">
        <v>1469</v>
      </c>
      <c r="I427" s="214" t="str">
        <f t="shared" si="8"/>
        <v>37818058d</v>
      </c>
      <c r="J427" s="196" t="str">
        <f t="shared" si="9"/>
        <v>37818058026 03</v>
      </c>
      <c r="K427" s="215"/>
      <c r="L427" s="196" t="str">
        <f t="shared" si="10"/>
        <v>37818058026 03B</v>
      </c>
      <c r="M427" s="215" t="str">
        <f t="shared" si="11"/>
        <v>Slovenský zväz psích záprahovdBDučák Marcel</v>
      </c>
      <c r="N427" s="216" t="str">
        <f t="shared" si="14"/>
        <v>37818058dB</v>
      </c>
    </row>
    <row r="428" spans="1:14" ht="11.25" customHeight="1" x14ac:dyDescent="0.2">
      <c r="A428" s="214" t="s">
        <v>1335</v>
      </c>
      <c r="B428" s="210" t="str">
        <f>VLOOKUP(A428,Adr!A:B,2,FALSE)</f>
        <v>Slovenský zväz psích záprahov</v>
      </c>
      <c r="C428" s="211" t="s">
        <v>1945</v>
      </c>
      <c r="D428" s="212">
        <v>5000</v>
      </c>
      <c r="E428" s="213">
        <v>0</v>
      </c>
      <c r="F428" s="214" t="s">
        <v>384</v>
      </c>
      <c r="G428" s="219" t="s">
        <v>360</v>
      </c>
      <c r="H428" s="196" t="s">
        <v>1469</v>
      </c>
      <c r="I428" s="214" t="str">
        <f t="shared" si="8"/>
        <v>37818058d</v>
      </c>
      <c r="J428" s="196" t="str">
        <f t="shared" si="9"/>
        <v>37818058026 03</v>
      </c>
      <c r="K428" s="215"/>
      <c r="L428" s="196" t="str">
        <f t="shared" si="10"/>
        <v>37818058026 03B</v>
      </c>
      <c r="M428" s="215" t="str">
        <f t="shared" si="11"/>
        <v>Slovenský zväz psích záprahovdBKotuliaková Mariana</v>
      </c>
      <c r="N428" s="216" t="str">
        <f t="shared" si="14"/>
        <v>37818058dB</v>
      </c>
    </row>
    <row r="429" spans="1:14" ht="11.25" customHeight="1" x14ac:dyDescent="0.2">
      <c r="A429" s="217" t="s">
        <v>1335</v>
      </c>
      <c r="B429" s="210" t="str">
        <f>VLOOKUP(A429,Adr!A:B,2,FALSE)</f>
        <v>Slovenský zväz psích záprahov</v>
      </c>
      <c r="C429" s="211" t="s">
        <v>1946</v>
      </c>
      <c r="D429" s="212">
        <v>5000</v>
      </c>
      <c r="E429" s="218">
        <v>0</v>
      </c>
      <c r="F429" s="214" t="s">
        <v>384</v>
      </c>
      <c r="G429" s="219" t="s">
        <v>360</v>
      </c>
      <c r="H429" s="196" t="s">
        <v>1469</v>
      </c>
      <c r="I429" s="214" t="str">
        <f t="shared" si="8"/>
        <v>37818058d</v>
      </c>
      <c r="J429" s="196" t="str">
        <f t="shared" si="9"/>
        <v>37818058026 03</v>
      </c>
      <c r="K429" s="215"/>
      <c r="L429" s="196" t="str">
        <f t="shared" si="10"/>
        <v>37818058026 03B</v>
      </c>
      <c r="M429" s="196" t="str">
        <f t="shared" si="11"/>
        <v>Slovenský zväz psích záprahovdBPelikánová Lucia</v>
      </c>
      <c r="N429" s="216" t="str">
        <f t="shared" si="14"/>
        <v>37818058dB</v>
      </c>
    </row>
    <row r="430" spans="1:14" ht="11.25" customHeight="1" x14ac:dyDescent="0.2">
      <c r="A430" s="194" t="s">
        <v>1335</v>
      </c>
      <c r="B430" s="210" t="str">
        <f>VLOOKUP(A430,Adr!A:B,2,FALSE)</f>
        <v>Slovenský zväz psích záprahov</v>
      </c>
      <c r="C430" s="211" t="s">
        <v>1947</v>
      </c>
      <c r="D430" s="212">
        <v>5000</v>
      </c>
      <c r="E430" s="213">
        <v>0</v>
      </c>
      <c r="F430" s="214" t="s">
        <v>384</v>
      </c>
      <c r="G430" s="196" t="s">
        <v>360</v>
      </c>
      <c r="H430" s="196" t="s">
        <v>1469</v>
      </c>
      <c r="I430" s="214" t="str">
        <f t="shared" si="8"/>
        <v>37818058d</v>
      </c>
      <c r="J430" s="196" t="str">
        <f t="shared" si="9"/>
        <v>37818058026 03</v>
      </c>
      <c r="K430" s="215"/>
      <c r="L430" s="196" t="str">
        <f t="shared" si="10"/>
        <v>37818058026 03B</v>
      </c>
      <c r="M430" s="215" t="str">
        <f t="shared" si="11"/>
        <v>Slovenský zväz psích záprahovdBReguli Jakub</v>
      </c>
      <c r="N430" s="216" t="str">
        <f t="shared" si="14"/>
        <v>37818058dB</v>
      </c>
    </row>
    <row r="431" spans="1:14" ht="11.25" customHeight="1" x14ac:dyDescent="0.2">
      <c r="A431" s="194" t="s">
        <v>1335</v>
      </c>
      <c r="B431" s="210" t="str">
        <f>VLOOKUP(A431,Adr!A:B,2,FALSE)</f>
        <v>Slovenský zväz psích záprahov</v>
      </c>
      <c r="C431" s="211" t="s">
        <v>1948</v>
      </c>
      <c r="D431" s="212">
        <v>5000</v>
      </c>
      <c r="E431" s="213">
        <v>0</v>
      </c>
      <c r="F431" s="214" t="s">
        <v>384</v>
      </c>
      <c r="G431" s="196" t="s">
        <v>360</v>
      </c>
      <c r="H431" s="196" t="s">
        <v>1469</v>
      </c>
      <c r="I431" s="214" t="str">
        <f t="shared" si="8"/>
        <v>37818058d</v>
      </c>
      <c r="J431" s="196" t="str">
        <f t="shared" si="9"/>
        <v>37818058026 03</v>
      </c>
      <c r="K431" s="215"/>
      <c r="L431" s="196" t="str">
        <f t="shared" si="10"/>
        <v>37818058026 03B</v>
      </c>
      <c r="M431" s="215" t="str">
        <f t="shared" si="11"/>
        <v>Slovenský zväz psích záprahovdBSedilek Branislav</v>
      </c>
      <c r="N431" s="216" t="str">
        <f t="shared" si="14"/>
        <v>37818058dB</v>
      </c>
    </row>
    <row r="432" spans="1:14" ht="22.5" customHeight="1" x14ac:dyDescent="0.2">
      <c r="A432" s="214" t="s">
        <v>1343</v>
      </c>
      <c r="B432" s="210" t="str">
        <f>VLOOKUP(A432,Adr!A:B,2,FALSE)</f>
        <v>Slovenský zväz rádioamatérov</v>
      </c>
      <c r="C432" s="211" t="s">
        <v>1733</v>
      </c>
      <c r="D432" s="212">
        <v>29909</v>
      </c>
      <c r="E432" s="218">
        <v>0</v>
      </c>
      <c r="F432" s="214" t="s">
        <v>388</v>
      </c>
      <c r="G432" s="219" t="s">
        <v>360</v>
      </c>
      <c r="H432" s="196" t="s">
        <v>1469</v>
      </c>
      <c r="I432" s="214" t="str">
        <f t="shared" si="8"/>
        <v>00896896f</v>
      </c>
      <c r="J432" s="196" t="str">
        <f t="shared" si="9"/>
        <v>00896896026 03</v>
      </c>
      <c r="K432" s="215"/>
      <c r="L432" s="196" t="str">
        <f t="shared" si="10"/>
        <v>00896896026 03B</v>
      </c>
      <c r="M432" s="215" t="str">
        <f t="shared" si="11"/>
        <v>Slovenský zväz rádioamatérovfBPlnenie úloh verejného záujmu v športe - rozvoj športu</v>
      </c>
      <c r="N432" s="216" t="str">
        <f t="shared" si="14"/>
        <v>00896896fB</v>
      </c>
    </row>
    <row r="433" spans="1:14" ht="11.25" customHeight="1" x14ac:dyDescent="0.2">
      <c r="A433" s="214" t="s">
        <v>1351</v>
      </c>
      <c r="B433" s="210" t="str">
        <f>VLOOKUP(A433,Adr!A:B,2,FALSE)</f>
        <v>Slovenský zväz rybolovnej techniky</v>
      </c>
      <c r="C433" s="211" t="s">
        <v>1949</v>
      </c>
      <c r="D433" s="212">
        <v>76599</v>
      </c>
      <c r="E433" s="213">
        <v>0</v>
      </c>
      <c r="F433" s="214" t="s">
        <v>378</v>
      </c>
      <c r="G433" s="219" t="s">
        <v>358</v>
      </c>
      <c r="H433" s="196" t="s">
        <v>1469</v>
      </c>
      <c r="I433" s="214" t="str">
        <f t="shared" si="8"/>
        <v>31871526a</v>
      </c>
      <c r="J433" s="196" t="str">
        <f t="shared" si="9"/>
        <v>31871526026 02</v>
      </c>
      <c r="K433" s="215" t="s">
        <v>1950</v>
      </c>
      <c r="L433" s="196" t="str">
        <f t="shared" si="10"/>
        <v>31871526026 02B</v>
      </c>
      <c r="M433" s="215" t="str">
        <f t="shared" si="11"/>
        <v>Slovenský zväz rybolovnej technikyaBrybolovná technika - bežné transfery</v>
      </c>
      <c r="N433" s="216" t="str">
        <f t="shared" si="14"/>
        <v>31871526aB</v>
      </c>
    </row>
    <row r="434" spans="1:14" ht="11.25" customHeight="1" x14ac:dyDescent="0.2">
      <c r="A434" s="194" t="s">
        <v>1358</v>
      </c>
      <c r="B434" s="210" t="str">
        <f>VLOOKUP(A434,Adr!A:B,2,FALSE)</f>
        <v>Slovenský zväz sánkarov</v>
      </c>
      <c r="C434" s="211" t="s">
        <v>1951</v>
      </c>
      <c r="D434" s="212">
        <v>166823</v>
      </c>
      <c r="E434" s="213">
        <v>0</v>
      </c>
      <c r="F434" s="214" t="s">
        <v>378</v>
      </c>
      <c r="G434" s="196" t="s">
        <v>358</v>
      </c>
      <c r="H434" s="196" t="s">
        <v>1469</v>
      </c>
      <c r="I434" s="214" t="str">
        <f t="shared" si="8"/>
        <v>31989373a</v>
      </c>
      <c r="J434" s="196" t="str">
        <f t="shared" si="9"/>
        <v>31989373026 02</v>
      </c>
      <c r="K434" s="215" t="s">
        <v>1952</v>
      </c>
      <c r="L434" s="196" t="str">
        <f t="shared" si="10"/>
        <v>31989373026 02B</v>
      </c>
      <c r="M434" s="215" t="str">
        <f t="shared" si="11"/>
        <v>Slovenský zväz sánkarovaBsánkovanie - bežné transfery</v>
      </c>
      <c r="N434" s="216" t="str">
        <f t="shared" si="14"/>
        <v>31989373aB</v>
      </c>
    </row>
    <row r="435" spans="1:14" ht="11.25" customHeight="1" x14ac:dyDescent="0.2">
      <c r="A435" s="194" t="s">
        <v>1358</v>
      </c>
      <c r="B435" s="210" t="str">
        <f>VLOOKUP(A435,Adr!A:B,2,FALSE)</f>
        <v>Slovenský zväz sánkarov</v>
      </c>
      <c r="C435" s="211" t="s">
        <v>1953</v>
      </c>
      <c r="D435" s="212">
        <v>20000</v>
      </c>
      <c r="E435" s="218">
        <v>0</v>
      </c>
      <c r="F435" s="217" t="s">
        <v>384</v>
      </c>
      <c r="G435" s="196" t="s">
        <v>360</v>
      </c>
      <c r="H435" s="196" t="s">
        <v>1469</v>
      </c>
      <c r="I435" s="214" t="str">
        <f t="shared" si="8"/>
        <v>31989373d</v>
      </c>
      <c r="J435" s="196" t="str">
        <f t="shared" si="9"/>
        <v>31989373026 03</v>
      </c>
      <c r="K435" s="215"/>
      <c r="L435" s="196" t="str">
        <f t="shared" si="10"/>
        <v>31989373026 03B</v>
      </c>
      <c r="M435" s="215" t="str">
        <f t="shared" si="11"/>
        <v>Slovenský zväz sánkarovdBštafeta - sánkovanie</v>
      </c>
      <c r="N435" s="216" t="str">
        <f t="shared" si="14"/>
        <v>31989373dB</v>
      </c>
    </row>
    <row r="436" spans="1:14" ht="11.25" customHeight="1" x14ac:dyDescent="0.2">
      <c r="A436" s="214" t="s">
        <v>1366</v>
      </c>
      <c r="B436" s="210" t="str">
        <f>VLOOKUP(A436,Adr!A:B,2,FALSE)</f>
        <v>Slovenský zväz športového ju-jitsu</v>
      </c>
      <c r="C436" s="211" t="s">
        <v>1954</v>
      </c>
      <c r="D436" s="212">
        <v>32301</v>
      </c>
      <c r="E436" s="213">
        <v>0</v>
      </c>
      <c r="F436" s="214" t="s">
        <v>378</v>
      </c>
      <c r="G436" s="196" t="s">
        <v>358</v>
      </c>
      <c r="H436" s="196" t="s">
        <v>1469</v>
      </c>
      <c r="I436" s="214" t="str">
        <f t="shared" si="8"/>
        <v>42219922a</v>
      </c>
      <c r="J436" s="196" t="str">
        <f t="shared" si="9"/>
        <v>42219922026 02</v>
      </c>
      <c r="K436" s="215" t="s">
        <v>1955</v>
      </c>
      <c r="L436" s="196" t="str">
        <f t="shared" si="10"/>
        <v>42219922026 02B</v>
      </c>
      <c r="M436" s="215" t="str">
        <f t="shared" si="11"/>
        <v>Slovenský zväz športového ju-jitsuaBju-jitsu - bežné transfery</v>
      </c>
      <c r="N436" s="216" t="str">
        <f t="shared" si="14"/>
        <v>42219922aB</v>
      </c>
    </row>
    <row r="437" spans="1:14" ht="11.25" customHeight="1" x14ac:dyDescent="0.2">
      <c r="A437" s="214" t="s">
        <v>1366</v>
      </c>
      <c r="B437" s="210" t="str">
        <f>VLOOKUP(A437,Adr!A:B,2,FALSE)</f>
        <v>Slovenský zväz športového ju-jitsu</v>
      </c>
      <c r="C437" s="211" t="s">
        <v>1956</v>
      </c>
      <c r="D437" s="212">
        <v>404</v>
      </c>
      <c r="E437" s="213">
        <v>0</v>
      </c>
      <c r="F437" s="214" t="s">
        <v>388</v>
      </c>
      <c r="G437" s="196" t="s">
        <v>360</v>
      </c>
      <c r="H437" s="196" t="s">
        <v>1469</v>
      </c>
      <c r="I437" s="214" t="str">
        <f t="shared" si="8"/>
        <v>42219922f</v>
      </c>
      <c r="J437" s="196" t="str">
        <f t="shared" si="9"/>
        <v>42219922026 03</v>
      </c>
      <c r="K437" s="215"/>
      <c r="L437" s="196" t="str">
        <f t="shared" si="10"/>
        <v>42219922026 03B</v>
      </c>
      <c r="M437" s="215" t="str">
        <f t="shared" si="11"/>
        <v>Slovenský zväz športového ju-jitsufBodmena trénerovi Miroslav Ševčík</v>
      </c>
      <c r="N437" s="216" t="str">
        <f t="shared" si="14"/>
        <v>42219922fB</v>
      </c>
    </row>
    <row r="438" spans="1:14" ht="11.25" customHeight="1" x14ac:dyDescent="0.2">
      <c r="A438" s="194" t="s">
        <v>1374</v>
      </c>
      <c r="B438" s="210" t="str">
        <f>VLOOKUP(A438,Adr!A:B,2,FALSE)</f>
        <v>Slovenský zväz športového rybolovu</v>
      </c>
      <c r="C438" s="211" t="s">
        <v>1957</v>
      </c>
      <c r="D438" s="212">
        <v>63940</v>
      </c>
      <c r="E438" s="213">
        <v>0</v>
      </c>
      <c r="F438" s="214" t="s">
        <v>378</v>
      </c>
      <c r="G438" s="219" t="s">
        <v>358</v>
      </c>
      <c r="H438" s="196" t="s">
        <v>1469</v>
      </c>
      <c r="I438" s="214" t="str">
        <f t="shared" si="8"/>
        <v>51118831a</v>
      </c>
      <c r="J438" s="196" t="str">
        <f t="shared" si="9"/>
        <v>51118831026 02</v>
      </c>
      <c r="K438" s="215" t="s">
        <v>1958</v>
      </c>
      <c r="L438" s="196" t="str">
        <f t="shared" si="10"/>
        <v>51118831026 02B</v>
      </c>
      <c r="M438" s="215" t="str">
        <f t="shared" si="11"/>
        <v>Slovenský zväz športového rybolovuaBšportové rybárstvo - bežné transfery</v>
      </c>
      <c r="N438" s="216" t="str">
        <f t="shared" si="14"/>
        <v>51118831aB</v>
      </c>
    </row>
    <row r="439" spans="1:14" ht="22.5" customHeight="1" x14ac:dyDescent="0.2">
      <c r="A439" s="194" t="s">
        <v>1381</v>
      </c>
      <c r="B439" s="210" t="str">
        <f>VLOOKUP(A439,Adr!A:B,2,FALSE)</f>
        <v>Slovenský zväz Taekwon-Do ITF</v>
      </c>
      <c r="C439" s="211" t="s">
        <v>391</v>
      </c>
      <c r="D439" s="212">
        <v>61600</v>
      </c>
      <c r="E439" s="213">
        <v>0</v>
      </c>
      <c r="F439" s="214" t="s">
        <v>390</v>
      </c>
      <c r="G439" s="219" t="s">
        <v>360</v>
      </c>
      <c r="H439" s="196" t="s">
        <v>1469</v>
      </c>
      <c r="I439" s="214" t="str">
        <f t="shared" si="8"/>
        <v>37938941g</v>
      </c>
      <c r="J439" s="196" t="str">
        <f t="shared" si="9"/>
        <v>37938941026 03</v>
      </c>
      <c r="K439" s="215"/>
      <c r="L439" s="196" t="str">
        <f t="shared" si="10"/>
        <v>37938941026 03B</v>
      </c>
      <c r="M439" s="215" t="str">
        <f t="shared" si="11"/>
        <v>Slovenský zväz Taekwon-Do ITFgBrozvoj športov, ktoré nie sú uznanými podľa zákona č. 440/2015 Z. z.</v>
      </c>
      <c r="N439" s="216" t="str">
        <f t="shared" si="14"/>
        <v>37938941gB</v>
      </c>
    </row>
    <row r="440" spans="1:14" ht="11.25" customHeight="1" x14ac:dyDescent="0.2">
      <c r="A440" s="194" t="s">
        <v>1389</v>
      </c>
      <c r="B440" s="210" t="str">
        <f>VLOOKUP(A440,Adr!A:B,2,FALSE)</f>
        <v>Slovenský zväz tanečných športov</v>
      </c>
      <c r="C440" s="211" t="s">
        <v>1959</v>
      </c>
      <c r="D440" s="212">
        <v>473263</v>
      </c>
      <c r="E440" s="213">
        <v>0</v>
      </c>
      <c r="F440" s="214" t="s">
        <v>378</v>
      </c>
      <c r="G440" s="219" t="s">
        <v>358</v>
      </c>
      <c r="H440" s="196" t="s">
        <v>1469</v>
      </c>
      <c r="I440" s="214" t="str">
        <f t="shared" si="8"/>
        <v>00684767a</v>
      </c>
      <c r="J440" s="196" t="str">
        <f t="shared" si="9"/>
        <v>00684767026 02</v>
      </c>
      <c r="K440" s="215" t="s">
        <v>1960</v>
      </c>
      <c r="L440" s="196" t="str">
        <f t="shared" si="10"/>
        <v>00684767026 02B</v>
      </c>
      <c r="M440" s="215" t="str">
        <f t="shared" si="11"/>
        <v>Slovenský zväz tanečných športovaBtanečný šport - bežné transfery</v>
      </c>
      <c r="N440" s="216" t="str">
        <f t="shared" si="14"/>
        <v>00684767aB</v>
      </c>
    </row>
    <row r="441" spans="1:14" ht="11.25" customHeight="1" x14ac:dyDescent="0.2">
      <c r="A441" s="194" t="s">
        <v>1389</v>
      </c>
      <c r="B441" s="210" t="str">
        <f>VLOOKUP(A441,Adr!A:B,2,FALSE)</f>
        <v>Slovenský zväz tanečných športov</v>
      </c>
      <c r="C441" s="199" t="s">
        <v>1961</v>
      </c>
      <c r="D441" s="219">
        <v>35000</v>
      </c>
      <c r="E441" s="218">
        <v>0</v>
      </c>
      <c r="F441" s="214" t="s">
        <v>378</v>
      </c>
      <c r="G441" s="219" t="s">
        <v>358</v>
      </c>
      <c r="H441" s="196" t="s">
        <v>1485</v>
      </c>
      <c r="I441" s="214" t="str">
        <f t="shared" si="8"/>
        <v>00684767a</v>
      </c>
      <c r="J441" s="196" t="str">
        <f t="shared" si="9"/>
        <v>00684767026 02</v>
      </c>
      <c r="K441" s="215" t="s">
        <v>1960</v>
      </c>
      <c r="L441" s="196" t="str">
        <f t="shared" si="10"/>
        <v>00684767026 02K</v>
      </c>
      <c r="M441" s="215" t="str">
        <f t="shared" si="11"/>
        <v>Slovenský zväz tanečných športovaKtanečný šport - kapitálové transfery</v>
      </c>
      <c r="N441" s="216" t="str">
        <f t="shared" si="14"/>
        <v>00684767aK</v>
      </c>
    </row>
    <row r="442" spans="1:14" ht="22.5" customHeight="1" x14ac:dyDescent="0.2">
      <c r="A442" s="202" t="s">
        <v>1389</v>
      </c>
      <c r="B442" s="210" t="str">
        <f>VLOOKUP(A442,Adr!A:B,2,FALSE)</f>
        <v>Slovenský zväz tanečných športov</v>
      </c>
      <c r="C442" s="211" t="s">
        <v>1527</v>
      </c>
      <c r="D442" s="212">
        <v>8579</v>
      </c>
      <c r="E442" s="213">
        <v>0</v>
      </c>
      <c r="F442" s="214" t="s">
        <v>382</v>
      </c>
      <c r="G442" s="219" t="s">
        <v>360</v>
      </c>
      <c r="H442" s="196" t="s">
        <v>1469</v>
      </c>
      <c r="I442" s="214" t="str">
        <f t="shared" si="8"/>
        <v>00684767c</v>
      </c>
      <c r="J442" s="196" t="str">
        <f t="shared" si="9"/>
        <v>00684767026 03</v>
      </c>
      <c r="K442" s="215"/>
      <c r="L442" s="196" t="str">
        <f t="shared" si="10"/>
        <v>00684767026 03B</v>
      </c>
      <c r="M442" s="215" t="str">
        <f t="shared" si="11"/>
        <v>Slovenský zväz tanečných športovcBzabezpečenie a rozvoj zdravotne postihnutých športovcov (SPV)</v>
      </c>
      <c r="N442" s="216" t="str">
        <f t="shared" si="14"/>
        <v>00684767cB</v>
      </c>
    </row>
    <row r="443" spans="1:14" ht="11.25" customHeight="1" x14ac:dyDescent="0.2">
      <c r="A443" s="194" t="s">
        <v>1389</v>
      </c>
      <c r="B443" s="210" t="str">
        <f>VLOOKUP(A443,Adr!A:B,2,FALSE)</f>
        <v>Slovenský zväz tanečných športov</v>
      </c>
      <c r="C443" s="211" t="s">
        <v>1962</v>
      </c>
      <c r="D443" s="212">
        <v>15000</v>
      </c>
      <c r="E443" s="213">
        <v>0</v>
      </c>
      <c r="F443" s="214" t="s">
        <v>384</v>
      </c>
      <c r="G443" s="196" t="s">
        <v>360</v>
      </c>
      <c r="H443" s="196" t="s">
        <v>1469</v>
      </c>
      <c r="I443" s="214" t="str">
        <f t="shared" si="8"/>
        <v>00684767d</v>
      </c>
      <c r="J443" s="196" t="str">
        <f t="shared" si="9"/>
        <v>00684767026 03</v>
      </c>
      <c r="K443" s="215"/>
      <c r="L443" s="196" t="str">
        <f t="shared" si="10"/>
        <v>00684767026 03B</v>
      </c>
      <c r="M443" s="215" t="str">
        <f t="shared" si="11"/>
        <v>Slovenský zväz tanečných športovdBPirhala "Twister" Oliver</v>
      </c>
      <c r="N443" s="216" t="str">
        <f t="shared" si="14"/>
        <v>00684767dB</v>
      </c>
    </row>
    <row r="444" spans="1:14" ht="22.5" customHeight="1" x14ac:dyDescent="0.2">
      <c r="A444" s="202" t="s">
        <v>1395</v>
      </c>
      <c r="B444" s="210" t="str">
        <f>VLOOKUP(A444,Adr!A:B,2,FALSE)</f>
        <v>Slovenský zväz telesne postihnutých športovcov</v>
      </c>
      <c r="C444" s="211" t="s">
        <v>1963</v>
      </c>
      <c r="D444" s="212">
        <v>558320</v>
      </c>
      <c r="E444" s="218">
        <v>0</v>
      </c>
      <c r="F444" s="214" t="s">
        <v>382</v>
      </c>
      <c r="G444" s="219" t="s">
        <v>360</v>
      </c>
      <c r="H444" s="196" t="s">
        <v>1469</v>
      </c>
      <c r="I444" s="214" t="str">
        <f t="shared" si="8"/>
        <v>22665234c</v>
      </c>
      <c r="J444" s="196" t="str">
        <f t="shared" si="9"/>
        <v>22665234026 03</v>
      </c>
      <c r="K444" s="215"/>
      <c r="L444" s="196" t="str">
        <f t="shared" si="10"/>
        <v>22665234026 03B</v>
      </c>
      <c r="M444" s="215" t="str">
        <f t="shared" si="11"/>
        <v>Slovenský zväz telesne postihnutých športovcovcBčinnosť Slovenského zväzu telesne postihnutých športovcov</v>
      </c>
      <c r="N444" s="216"/>
    </row>
    <row r="445" spans="1:14" ht="11.25" customHeight="1" x14ac:dyDescent="0.2">
      <c r="A445" s="194" t="s">
        <v>1395</v>
      </c>
      <c r="B445" s="210" t="str">
        <f>VLOOKUP(A445,Adr!A:B,2,FALSE)</f>
        <v>Slovenský zväz telesne postihnutých športovcov</v>
      </c>
      <c r="C445" s="199" t="s">
        <v>1964</v>
      </c>
      <c r="D445" s="219">
        <v>50000</v>
      </c>
      <c r="E445" s="213">
        <v>0</v>
      </c>
      <c r="F445" s="214" t="s">
        <v>384</v>
      </c>
      <c r="G445" s="196" t="s">
        <v>360</v>
      </c>
      <c r="H445" s="196" t="s">
        <v>1469</v>
      </c>
      <c r="I445" s="214" t="str">
        <f t="shared" si="8"/>
        <v>22665234d</v>
      </c>
      <c r="J445" s="196" t="str">
        <f t="shared" si="9"/>
        <v>22665234026 03</v>
      </c>
      <c r="K445" s="215"/>
      <c r="L445" s="196" t="str">
        <f t="shared" si="10"/>
        <v>22665234026 03B</v>
      </c>
      <c r="M445" s="215" t="str">
        <f t="shared" si="11"/>
        <v>Slovenský zväz telesne postihnutých športovcovdBAndrejčík Samuel</v>
      </c>
      <c r="N445" s="216" t="str">
        <f t="shared" ref="N445:N471" si="15">+I445&amp;H445</f>
        <v>22665234dB</v>
      </c>
    </row>
    <row r="446" spans="1:14" ht="11.25" customHeight="1" x14ac:dyDescent="0.2">
      <c r="A446" s="194" t="s">
        <v>1395</v>
      </c>
      <c r="B446" s="210" t="str">
        <f>VLOOKUP(A446,Adr!A:B,2,FALSE)</f>
        <v>Slovenský zväz telesne postihnutých športovcov</v>
      </c>
      <c r="C446" s="211" t="s">
        <v>1965</v>
      </c>
      <c r="D446" s="212">
        <v>42000</v>
      </c>
      <c r="E446" s="213">
        <v>0</v>
      </c>
      <c r="F446" s="214" t="s">
        <v>384</v>
      </c>
      <c r="G446" s="196" t="s">
        <v>360</v>
      </c>
      <c r="H446" s="196" t="s">
        <v>1469</v>
      </c>
      <c r="I446" s="214" t="str">
        <f t="shared" si="8"/>
        <v>22665234d</v>
      </c>
      <c r="J446" s="196" t="str">
        <f t="shared" si="9"/>
        <v>22665234026 03</v>
      </c>
      <c r="K446" s="215"/>
      <c r="L446" s="196" t="str">
        <f t="shared" si="10"/>
        <v>22665234026 03B</v>
      </c>
      <c r="M446" s="215" t="str">
        <f t="shared" si="11"/>
        <v>Slovenský zväz telesne postihnutých športovcovdBBalcová Michaela</v>
      </c>
      <c r="N446" s="216" t="str">
        <f t="shared" si="15"/>
        <v>22665234dB</v>
      </c>
    </row>
    <row r="447" spans="1:14" ht="11.25" customHeight="1" x14ac:dyDescent="0.2">
      <c r="A447" s="194" t="s">
        <v>1395</v>
      </c>
      <c r="B447" s="210" t="str">
        <f>VLOOKUP(A447,Adr!A:B,2,FALSE)</f>
        <v>Slovenský zväz telesne postihnutých športovcov</v>
      </c>
      <c r="C447" s="211" t="s">
        <v>1966</v>
      </c>
      <c r="D447" s="212">
        <v>15000</v>
      </c>
      <c r="E447" s="213">
        <v>0</v>
      </c>
      <c r="F447" s="214" t="s">
        <v>384</v>
      </c>
      <c r="G447" s="196" t="s">
        <v>360</v>
      </c>
      <c r="H447" s="196" t="s">
        <v>1469</v>
      </c>
      <c r="I447" s="214" t="str">
        <f t="shared" si="8"/>
        <v>22665234d</v>
      </c>
      <c r="J447" s="196" t="str">
        <f t="shared" si="9"/>
        <v>22665234026 03</v>
      </c>
      <c r="K447" s="215"/>
      <c r="L447" s="196" t="str">
        <f t="shared" si="10"/>
        <v>22665234026 03B</v>
      </c>
      <c r="M447" s="215" t="str">
        <f t="shared" si="11"/>
        <v>Slovenský zväz telesne postihnutých športovcovdBdružstvo - boccia (BC1-2)</v>
      </c>
      <c r="N447" s="216" t="str">
        <f t="shared" si="15"/>
        <v>22665234dB</v>
      </c>
    </row>
    <row r="448" spans="1:14" ht="11.25" customHeight="1" x14ac:dyDescent="0.2">
      <c r="A448" s="214" t="s">
        <v>1395</v>
      </c>
      <c r="B448" s="210" t="str">
        <f>VLOOKUP(A448,Adr!A:B,2,FALSE)</f>
        <v>Slovenský zväz telesne postihnutých športovcov</v>
      </c>
      <c r="C448" s="211" t="s">
        <v>1967</v>
      </c>
      <c r="D448" s="212">
        <v>50000</v>
      </c>
      <c r="E448" s="213">
        <v>0</v>
      </c>
      <c r="F448" s="214" t="s">
        <v>384</v>
      </c>
      <c r="G448" s="219" t="s">
        <v>360</v>
      </c>
      <c r="H448" s="196" t="s">
        <v>1469</v>
      </c>
      <c r="I448" s="214" t="str">
        <f t="shared" si="8"/>
        <v>22665234d</v>
      </c>
      <c r="J448" s="196" t="str">
        <f t="shared" si="9"/>
        <v>22665234026 03</v>
      </c>
      <c r="K448" s="215"/>
      <c r="L448" s="196" t="str">
        <f t="shared" si="10"/>
        <v>22665234026 03B</v>
      </c>
      <c r="M448" s="215" t="str">
        <f t="shared" si="11"/>
        <v>Slovenský zväz telesne postihnutých športovcovdBdružstvo - boccia (BC4)</v>
      </c>
      <c r="N448" s="216" t="str">
        <f t="shared" si="15"/>
        <v>22665234dB</v>
      </c>
    </row>
    <row r="449" spans="1:14" ht="11.25" customHeight="1" x14ac:dyDescent="0.2">
      <c r="A449" s="202" t="s">
        <v>1395</v>
      </c>
      <c r="B449" s="210" t="str">
        <f>VLOOKUP(A449,Adr!A:B,2,FALSE)</f>
        <v>Slovenský zväz telesne postihnutých športovcov</v>
      </c>
      <c r="C449" s="199" t="s">
        <v>1968</v>
      </c>
      <c r="D449" s="219">
        <v>20000</v>
      </c>
      <c r="E449" s="218">
        <v>0</v>
      </c>
      <c r="F449" s="214" t="s">
        <v>384</v>
      </c>
      <c r="G449" s="196" t="s">
        <v>360</v>
      </c>
      <c r="H449" s="196" t="s">
        <v>1469</v>
      </c>
      <c r="I449" s="214" t="str">
        <f t="shared" si="8"/>
        <v>22665234d</v>
      </c>
      <c r="J449" s="196" t="str">
        <f t="shared" si="9"/>
        <v>22665234026 03</v>
      </c>
      <c r="K449" s="215"/>
      <c r="L449" s="196" t="str">
        <f t="shared" si="10"/>
        <v>22665234026 03B</v>
      </c>
      <c r="M449" s="215" t="str">
        <f t="shared" si="11"/>
        <v>Slovenský zväz telesne postihnutých športovcovdBdvojica - curling na vozíku (telesne postihnutí)</v>
      </c>
      <c r="N449" s="216" t="str">
        <f t="shared" si="15"/>
        <v>22665234dB</v>
      </c>
    </row>
    <row r="450" spans="1:14" ht="11.25" customHeight="1" x14ac:dyDescent="0.2">
      <c r="A450" s="214" t="s">
        <v>1395</v>
      </c>
      <c r="B450" s="210" t="str">
        <f>VLOOKUP(A450,Adr!A:B,2,FALSE)</f>
        <v>Slovenský zväz telesne postihnutých športovcov</v>
      </c>
      <c r="C450" s="211" t="s">
        <v>1969</v>
      </c>
      <c r="D450" s="212">
        <v>20000</v>
      </c>
      <c r="E450" s="213">
        <v>0</v>
      </c>
      <c r="F450" s="214" t="s">
        <v>384</v>
      </c>
      <c r="G450" s="219" t="s">
        <v>360</v>
      </c>
      <c r="H450" s="196" t="s">
        <v>1469</v>
      </c>
      <c r="I450" s="214" t="str">
        <f t="shared" si="8"/>
        <v>22665234d</v>
      </c>
      <c r="J450" s="196" t="str">
        <f t="shared" si="9"/>
        <v>22665234026 03</v>
      </c>
      <c r="K450" s="215"/>
      <c r="L450" s="196" t="str">
        <f t="shared" si="10"/>
        <v>22665234026 03B</v>
      </c>
      <c r="M450" s="215" t="str">
        <f t="shared" si="11"/>
        <v>Slovenský zväz telesne postihnutých športovcovdBJambor Miroslav</v>
      </c>
      <c r="N450" s="216" t="str">
        <f t="shared" si="15"/>
        <v>22665234dB</v>
      </c>
    </row>
    <row r="451" spans="1:14" ht="11.25" customHeight="1" x14ac:dyDescent="0.2">
      <c r="A451" s="217" t="s">
        <v>1395</v>
      </c>
      <c r="B451" s="210" t="str">
        <f>VLOOKUP(A451,Adr!A:B,2,FALSE)</f>
        <v>Slovenský zväz telesne postihnutých športovcov</v>
      </c>
      <c r="C451" s="211" t="s">
        <v>1970</v>
      </c>
      <c r="D451" s="212">
        <v>40000</v>
      </c>
      <c r="E451" s="218">
        <v>0</v>
      </c>
      <c r="F451" s="214" t="s">
        <v>384</v>
      </c>
      <c r="G451" s="219" t="s">
        <v>360</v>
      </c>
      <c r="H451" s="196" t="s">
        <v>1469</v>
      </c>
      <c r="I451" s="214" t="str">
        <f t="shared" si="8"/>
        <v>22665234d</v>
      </c>
      <c r="J451" s="196" t="str">
        <f t="shared" si="9"/>
        <v>22665234026 03</v>
      </c>
      <c r="K451" s="215"/>
      <c r="L451" s="196" t="str">
        <f t="shared" si="10"/>
        <v>22665234026 03B</v>
      </c>
      <c r="M451" s="215" t="str">
        <f t="shared" si="11"/>
        <v>Slovenský zväz telesne postihnutých športovcovdBKánová Alena</v>
      </c>
      <c r="N451" s="216" t="str">
        <f t="shared" si="15"/>
        <v>22665234dB</v>
      </c>
    </row>
    <row r="452" spans="1:14" ht="11.25" customHeight="1" x14ac:dyDescent="0.2">
      <c r="A452" s="214" t="s">
        <v>1395</v>
      </c>
      <c r="B452" s="210" t="str">
        <f>VLOOKUP(A452,Adr!A:B,2,FALSE)</f>
        <v>Slovenský zväz telesne postihnutých športovcov</v>
      </c>
      <c r="C452" s="211" t="s">
        <v>1971</v>
      </c>
      <c r="D452" s="212">
        <v>10000</v>
      </c>
      <c r="E452" s="213">
        <v>0</v>
      </c>
      <c r="F452" s="214" t="s">
        <v>384</v>
      </c>
      <c r="G452" s="219" t="s">
        <v>360</v>
      </c>
      <c r="H452" s="196" t="s">
        <v>1469</v>
      </c>
      <c r="I452" s="214" t="str">
        <f t="shared" si="8"/>
        <v>22665234d</v>
      </c>
      <c r="J452" s="196" t="str">
        <f t="shared" si="9"/>
        <v>22665234026 03</v>
      </c>
      <c r="K452" s="215"/>
      <c r="L452" s="196" t="str">
        <f t="shared" si="10"/>
        <v>22665234026 03B</v>
      </c>
      <c r="M452" s="215" t="str">
        <f t="shared" si="11"/>
        <v>Slovenský zväz telesne postihnutých športovcovdBKlohna Boris</v>
      </c>
      <c r="N452" s="216" t="str">
        <f t="shared" si="15"/>
        <v>22665234dB</v>
      </c>
    </row>
    <row r="453" spans="1:14" ht="11.25" customHeight="1" x14ac:dyDescent="0.2">
      <c r="A453" s="202" t="s">
        <v>1395</v>
      </c>
      <c r="B453" s="210" t="str">
        <f>VLOOKUP(A453,Adr!A:B,2,FALSE)</f>
        <v>Slovenský zväz telesne postihnutých športovcov</v>
      </c>
      <c r="C453" s="199" t="s">
        <v>1972</v>
      </c>
      <c r="D453" s="219">
        <v>20000</v>
      </c>
      <c r="E453" s="218">
        <v>0</v>
      </c>
      <c r="F453" s="214" t="s">
        <v>384</v>
      </c>
      <c r="G453" s="219" t="s">
        <v>360</v>
      </c>
      <c r="H453" s="196" t="s">
        <v>1469</v>
      </c>
      <c r="I453" s="214" t="str">
        <f t="shared" si="8"/>
        <v>22665234d</v>
      </c>
      <c r="J453" s="196" t="str">
        <f t="shared" si="9"/>
        <v>22665234026 03</v>
      </c>
      <c r="K453" s="215"/>
      <c r="L453" s="196" t="str">
        <f t="shared" si="10"/>
        <v>22665234026 03B</v>
      </c>
      <c r="M453" s="215" t="str">
        <f t="shared" si="11"/>
        <v>Slovenský zväz telesne postihnutých športovcovdBKrál Tomáš</v>
      </c>
      <c r="N453" s="216" t="str">
        <f t="shared" si="15"/>
        <v>22665234dB</v>
      </c>
    </row>
    <row r="454" spans="1:14" ht="11.25" customHeight="1" x14ac:dyDescent="0.2">
      <c r="A454" s="202" t="s">
        <v>1395</v>
      </c>
      <c r="B454" s="210" t="str">
        <f>VLOOKUP(A454,Adr!A:B,2,FALSE)</f>
        <v>Slovenský zväz telesne postihnutých športovcov</v>
      </c>
      <c r="C454" s="199" t="s">
        <v>1973</v>
      </c>
      <c r="D454" s="219">
        <v>20000</v>
      </c>
      <c r="E454" s="213">
        <v>0</v>
      </c>
      <c r="F454" s="214" t="s">
        <v>384</v>
      </c>
      <c r="G454" s="196" t="s">
        <v>360</v>
      </c>
      <c r="H454" s="196" t="s">
        <v>1469</v>
      </c>
      <c r="I454" s="214" t="str">
        <f t="shared" si="8"/>
        <v>22665234d</v>
      </c>
      <c r="J454" s="196" t="str">
        <f t="shared" si="9"/>
        <v>22665234026 03</v>
      </c>
      <c r="K454" s="215"/>
      <c r="L454" s="196" t="str">
        <f t="shared" si="10"/>
        <v>22665234026 03B</v>
      </c>
      <c r="M454" s="215" t="str">
        <f t="shared" si="11"/>
        <v>Slovenský zväz telesne postihnutých športovcovdBKudláčová Kristína</v>
      </c>
      <c r="N454" s="216" t="str">
        <f t="shared" si="15"/>
        <v>22665234dB</v>
      </c>
    </row>
    <row r="455" spans="1:14" ht="11.25" customHeight="1" x14ac:dyDescent="0.2">
      <c r="A455" s="214" t="s">
        <v>1395</v>
      </c>
      <c r="B455" s="210" t="str">
        <f>VLOOKUP(A455,Adr!A:B,2,FALSE)</f>
        <v>Slovenský zväz telesne postihnutých športovcov</v>
      </c>
      <c r="C455" s="211" t="s">
        <v>1974</v>
      </c>
      <c r="D455" s="212">
        <v>25000</v>
      </c>
      <c r="E455" s="218">
        <v>0</v>
      </c>
      <c r="F455" s="214" t="s">
        <v>384</v>
      </c>
      <c r="G455" s="219" t="s">
        <v>360</v>
      </c>
      <c r="H455" s="196" t="s">
        <v>1469</v>
      </c>
      <c r="I455" s="214" t="str">
        <f t="shared" si="8"/>
        <v>22665234d</v>
      </c>
      <c r="J455" s="196" t="str">
        <f t="shared" si="9"/>
        <v>22665234026 03</v>
      </c>
      <c r="K455" s="215"/>
      <c r="L455" s="196" t="str">
        <f t="shared" si="10"/>
        <v>22665234026 03B</v>
      </c>
      <c r="M455" s="215" t="str">
        <f t="shared" si="11"/>
        <v>Slovenský zväz telesne postihnutých športovcovdBKurilák Rastislav</v>
      </c>
      <c r="N455" s="216" t="str">
        <f t="shared" si="15"/>
        <v>22665234dB</v>
      </c>
    </row>
    <row r="456" spans="1:14" ht="11.25" customHeight="1" x14ac:dyDescent="0.2">
      <c r="A456" s="194" t="s">
        <v>1395</v>
      </c>
      <c r="B456" s="210" t="str">
        <f>VLOOKUP(A456,Adr!A:B,2,FALSE)</f>
        <v>Slovenský zväz telesne postihnutých športovcov</v>
      </c>
      <c r="C456" s="211" t="s">
        <v>1975</v>
      </c>
      <c r="D456" s="212">
        <v>30000</v>
      </c>
      <c r="E456" s="213">
        <v>0</v>
      </c>
      <c r="F456" s="214" t="s">
        <v>384</v>
      </c>
      <c r="G456" s="196" t="s">
        <v>360</v>
      </c>
      <c r="H456" s="196" t="s">
        <v>1469</v>
      </c>
      <c r="I456" s="214" t="str">
        <f t="shared" si="8"/>
        <v>22665234d</v>
      </c>
      <c r="J456" s="196" t="str">
        <f t="shared" si="9"/>
        <v>22665234026 03</v>
      </c>
      <c r="K456" s="215"/>
      <c r="L456" s="196" t="str">
        <f t="shared" si="10"/>
        <v>22665234026 03B</v>
      </c>
      <c r="M456" s="215" t="str">
        <f t="shared" si="11"/>
        <v>Slovenský zväz telesne postihnutých športovcovdBLudrovský Martin</v>
      </c>
      <c r="N456" s="216" t="str">
        <f t="shared" si="15"/>
        <v>22665234dB</v>
      </c>
    </row>
    <row r="457" spans="1:14" ht="11.25" customHeight="1" x14ac:dyDescent="0.2">
      <c r="A457" s="194" t="s">
        <v>1395</v>
      </c>
      <c r="B457" s="210" t="str">
        <f>VLOOKUP(A457,Adr!A:B,2,FALSE)</f>
        <v>Slovenský zväz telesne postihnutých športovcov</v>
      </c>
      <c r="C457" s="211" t="s">
        <v>1976</v>
      </c>
      <c r="D457" s="212">
        <v>20000</v>
      </c>
      <c r="E457" s="213">
        <v>0</v>
      </c>
      <c r="F457" s="214" t="s">
        <v>384</v>
      </c>
      <c r="G457" s="196" t="s">
        <v>360</v>
      </c>
      <c r="H457" s="196" t="s">
        <v>1469</v>
      </c>
      <c r="I457" s="214" t="str">
        <f t="shared" si="8"/>
        <v>22665234d</v>
      </c>
      <c r="J457" s="196" t="str">
        <f t="shared" si="9"/>
        <v>22665234026 03</v>
      </c>
      <c r="K457" s="215"/>
      <c r="L457" s="196" t="str">
        <f t="shared" si="10"/>
        <v>22665234026 03B</v>
      </c>
      <c r="M457" s="215" t="str">
        <f t="shared" si="11"/>
        <v>Slovenský zväz telesne postihnutých športovcovdBMezík Róbert</v>
      </c>
      <c r="N457" s="216" t="str">
        <f t="shared" si="15"/>
        <v>22665234dB</v>
      </c>
    </row>
    <row r="458" spans="1:14" ht="11.25" customHeight="1" x14ac:dyDescent="0.2">
      <c r="A458" s="202" t="s">
        <v>1395</v>
      </c>
      <c r="B458" s="210" t="str">
        <f>VLOOKUP(A458,Adr!A:B,2,FALSE)</f>
        <v>Slovenský zväz telesne postihnutých športovcov</v>
      </c>
      <c r="C458" s="211" t="s">
        <v>1977</v>
      </c>
      <c r="D458" s="212">
        <v>30000</v>
      </c>
      <c r="E458" s="218">
        <v>0</v>
      </c>
      <c r="F458" s="214" t="s">
        <v>384</v>
      </c>
      <c r="G458" s="219" t="s">
        <v>360</v>
      </c>
      <c r="H458" s="196" t="s">
        <v>1469</v>
      </c>
      <c r="I458" s="214" t="str">
        <f t="shared" si="8"/>
        <v>22665234d</v>
      </c>
      <c r="J458" s="196" t="str">
        <f t="shared" si="9"/>
        <v>22665234026 03</v>
      </c>
      <c r="K458" s="215"/>
      <c r="L458" s="196" t="str">
        <f t="shared" si="10"/>
        <v>22665234026 03B</v>
      </c>
      <c r="M458" s="215" t="str">
        <f t="shared" si="11"/>
        <v>Slovenský zväz telesne postihnutých športovcovdBMihálik Peter</v>
      </c>
      <c r="N458" s="216" t="str">
        <f t="shared" si="15"/>
        <v>22665234dB</v>
      </c>
    </row>
    <row r="459" spans="1:14" ht="11.25" customHeight="1" x14ac:dyDescent="0.2">
      <c r="A459" s="194" t="s">
        <v>1395</v>
      </c>
      <c r="B459" s="210" t="str">
        <f>VLOOKUP(A459,Adr!A:B,2,FALSE)</f>
        <v>Slovenský zväz telesne postihnutých športovcov</v>
      </c>
      <c r="C459" s="211" t="s">
        <v>1978</v>
      </c>
      <c r="D459" s="212">
        <v>30000</v>
      </c>
      <c r="E459" s="213">
        <v>0</v>
      </c>
      <c r="F459" s="214" t="s">
        <v>384</v>
      </c>
      <c r="G459" s="196" t="s">
        <v>360</v>
      </c>
      <c r="H459" s="196" t="s">
        <v>1469</v>
      </c>
      <c r="I459" s="214" t="str">
        <f t="shared" si="8"/>
        <v>22665234d</v>
      </c>
      <c r="J459" s="196" t="str">
        <f t="shared" si="9"/>
        <v>22665234026 03</v>
      </c>
      <c r="K459" s="215"/>
      <c r="L459" s="196" t="str">
        <f t="shared" si="10"/>
        <v>22665234026 03B</v>
      </c>
      <c r="M459" s="215" t="str">
        <f t="shared" si="11"/>
        <v>Slovenský zväz telesne postihnutých športovcovdBPavlík Marcel</v>
      </c>
      <c r="N459" s="216" t="str">
        <f t="shared" si="15"/>
        <v>22665234dB</v>
      </c>
    </row>
    <row r="460" spans="1:14" ht="11.25" customHeight="1" x14ac:dyDescent="0.2">
      <c r="A460" s="214" t="s">
        <v>1395</v>
      </c>
      <c r="B460" s="210" t="str">
        <f>VLOOKUP(A460,Adr!A:B,2,FALSE)</f>
        <v>Slovenský zväz telesne postihnutých športovcov</v>
      </c>
      <c r="C460" s="211" t="s">
        <v>1979</v>
      </c>
      <c r="D460" s="212">
        <v>30500</v>
      </c>
      <c r="E460" s="218">
        <v>0</v>
      </c>
      <c r="F460" s="214" t="s">
        <v>384</v>
      </c>
      <c r="G460" s="196" t="s">
        <v>360</v>
      </c>
      <c r="H460" s="196" t="s">
        <v>1469</v>
      </c>
      <c r="I460" s="214" t="str">
        <f t="shared" si="8"/>
        <v>22665234d</v>
      </c>
      <c r="J460" s="196" t="str">
        <f t="shared" si="9"/>
        <v>22665234026 03</v>
      </c>
      <c r="K460" s="215"/>
      <c r="L460" s="196" t="str">
        <f t="shared" si="10"/>
        <v>22665234026 03B</v>
      </c>
      <c r="M460" s="215" t="str">
        <f t="shared" si="11"/>
        <v>Slovenský zväz telesne postihnutých športovcovdBRiapoš Ján</v>
      </c>
      <c r="N460" s="216" t="str">
        <f t="shared" si="15"/>
        <v>22665234dB</v>
      </c>
    </row>
    <row r="461" spans="1:14" ht="11.25" customHeight="1" x14ac:dyDescent="0.2">
      <c r="A461" s="194" t="s">
        <v>1395</v>
      </c>
      <c r="B461" s="210" t="str">
        <f>VLOOKUP(A461,Adr!A:B,2,FALSE)</f>
        <v>Slovenský zväz telesne postihnutých športovcov</v>
      </c>
      <c r="C461" s="211" t="s">
        <v>1980</v>
      </c>
      <c r="D461" s="212">
        <v>10000</v>
      </c>
      <c r="E461" s="213">
        <v>0</v>
      </c>
      <c r="F461" s="214" t="s">
        <v>384</v>
      </c>
      <c r="G461" s="196" t="s">
        <v>360</v>
      </c>
      <c r="H461" s="196" t="s">
        <v>1469</v>
      </c>
      <c r="I461" s="214" t="str">
        <f t="shared" si="8"/>
        <v>22665234d</v>
      </c>
      <c r="J461" s="196" t="str">
        <f t="shared" si="9"/>
        <v>22665234026 03</v>
      </c>
      <c r="K461" s="215"/>
      <c r="L461" s="196" t="str">
        <f t="shared" si="10"/>
        <v>22665234026 03B</v>
      </c>
      <c r="M461" s="215" t="str">
        <f t="shared" si="11"/>
        <v>Slovenský zväz telesne postihnutých športovcovdBStrehársky Martin</v>
      </c>
      <c r="N461" s="216" t="str">
        <f t="shared" si="15"/>
        <v>22665234dB</v>
      </c>
    </row>
    <row r="462" spans="1:14" ht="11.25" customHeight="1" x14ac:dyDescent="0.2">
      <c r="A462" s="194" t="s">
        <v>1395</v>
      </c>
      <c r="B462" s="210" t="str">
        <f>VLOOKUP(A462,Adr!A:B,2,FALSE)</f>
        <v>Slovenský zväz telesne postihnutých športovcov</v>
      </c>
      <c r="C462" s="211" t="s">
        <v>1981</v>
      </c>
      <c r="D462" s="212">
        <v>30000</v>
      </c>
      <c r="E462" s="213">
        <v>0</v>
      </c>
      <c r="F462" s="217" t="s">
        <v>384</v>
      </c>
      <c r="G462" s="196" t="s">
        <v>360</v>
      </c>
      <c r="H462" s="196" t="s">
        <v>1469</v>
      </c>
      <c r="I462" s="214" t="str">
        <f t="shared" si="8"/>
        <v>22665234d</v>
      </c>
      <c r="J462" s="196" t="str">
        <f t="shared" si="9"/>
        <v>22665234026 03</v>
      </c>
      <c r="K462" s="215"/>
      <c r="L462" s="196" t="str">
        <f t="shared" si="10"/>
        <v>22665234026 03B</v>
      </c>
      <c r="M462" s="215" t="str">
        <f t="shared" si="11"/>
        <v>Slovenský zväz telesne postihnutých športovcovdBTrávníček Boris</v>
      </c>
      <c r="N462" s="216" t="str">
        <f t="shared" si="15"/>
        <v>22665234dB</v>
      </c>
    </row>
    <row r="463" spans="1:14" ht="33.75" customHeight="1" x14ac:dyDescent="0.2">
      <c r="A463" s="194" t="s">
        <v>1395</v>
      </c>
      <c r="B463" s="210" t="str">
        <f>VLOOKUP(A463,Adr!A:B,2,FALSE)</f>
        <v>Slovenský zväz telesne postihnutých športovcov</v>
      </c>
      <c r="C463" s="199" t="s">
        <v>1982</v>
      </c>
      <c r="D463" s="219">
        <v>90000</v>
      </c>
      <c r="E463" s="213">
        <v>0</v>
      </c>
      <c r="F463" s="214" t="s">
        <v>386</v>
      </c>
      <c r="G463" s="196" t="s">
        <v>360</v>
      </c>
      <c r="H463" s="196" t="s">
        <v>1469</v>
      </c>
      <c r="I463" s="214" t="str">
        <f t="shared" si="8"/>
        <v>22665234e</v>
      </c>
      <c r="J463" s="196" t="str">
        <f t="shared" si="9"/>
        <v>22665234026 03</v>
      </c>
      <c r="K463" s="215"/>
      <c r="L463" s="196" t="str">
        <f t="shared" si="10"/>
        <v>22665234026 03B</v>
      </c>
      <c r="M463" s="215" t="str">
        <f t="shared" si="11"/>
        <v>Slovenský zväz telesne postihnutých športovcoveBzabezpečenie účasti športovej reprezentácie SR na Svetových hrách World Abilitysport 2023 v Nakhon Ratchasima</v>
      </c>
      <c r="N463" s="216" t="str">
        <f t="shared" si="15"/>
        <v>22665234eB</v>
      </c>
    </row>
    <row r="464" spans="1:14" ht="11.25" customHeight="1" x14ac:dyDescent="0.2">
      <c r="A464" s="194" t="s">
        <v>1401</v>
      </c>
      <c r="B464" s="210" t="str">
        <f>VLOOKUP(A464,Adr!A:B,2,FALSE)</f>
        <v>Slovenský zväz vodného lyžovania a wakeboardingu</v>
      </c>
      <c r="C464" s="211" t="s">
        <v>1983</v>
      </c>
      <c r="D464" s="212">
        <v>76898</v>
      </c>
      <c r="E464" s="213">
        <v>0</v>
      </c>
      <c r="F464" s="214" t="s">
        <v>378</v>
      </c>
      <c r="G464" s="196" t="s">
        <v>358</v>
      </c>
      <c r="H464" s="196" t="s">
        <v>1469</v>
      </c>
      <c r="I464" s="214" t="str">
        <f t="shared" si="8"/>
        <v>30793203a</v>
      </c>
      <c r="J464" s="196" t="str">
        <f t="shared" si="9"/>
        <v>30793203026 02</v>
      </c>
      <c r="K464" s="215" t="s">
        <v>1984</v>
      </c>
      <c r="L464" s="196" t="str">
        <f t="shared" si="10"/>
        <v>30793203026 02B</v>
      </c>
      <c r="M464" s="215" t="str">
        <f t="shared" si="11"/>
        <v>Slovenský zväz vodného lyžovania a wakeboardinguaBvodné lyžovanie - bežné transfery</v>
      </c>
      <c r="N464" s="216" t="str">
        <f t="shared" si="15"/>
        <v>30793203aB</v>
      </c>
    </row>
    <row r="465" spans="1:14" ht="11.25" customHeight="1" x14ac:dyDescent="0.2">
      <c r="A465" s="194" t="s">
        <v>1407</v>
      </c>
      <c r="B465" s="210" t="str">
        <f>VLOOKUP(A465,Adr!A:B,2,FALSE)</f>
        <v>Slovenský zväz vodného motorizmu</v>
      </c>
      <c r="C465" s="211" t="s">
        <v>1985</v>
      </c>
      <c r="D465" s="212">
        <v>32301</v>
      </c>
      <c r="E465" s="218">
        <v>0</v>
      </c>
      <c r="F465" s="214" t="s">
        <v>378</v>
      </c>
      <c r="G465" s="196" t="s">
        <v>358</v>
      </c>
      <c r="H465" s="196" t="s">
        <v>1469</v>
      </c>
      <c r="I465" s="214" t="str">
        <f t="shared" si="8"/>
        <v>00681768a</v>
      </c>
      <c r="J465" s="196" t="str">
        <f t="shared" si="9"/>
        <v>00681768026 02</v>
      </c>
      <c r="K465" s="215" t="s">
        <v>1986</v>
      </c>
      <c r="L465" s="196" t="str">
        <f t="shared" si="10"/>
        <v>00681768026 02B</v>
      </c>
      <c r="M465" s="215" t="str">
        <f t="shared" si="11"/>
        <v>Slovenský zväz vodného motorizmuaBvodný motorizmus - bežné transfery</v>
      </c>
      <c r="N465" s="216" t="str">
        <f t="shared" si="15"/>
        <v>00681768aB</v>
      </c>
    </row>
    <row r="466" spans="1:14" ht="11.25" customHeight="1" x14ac:dyDescent="0.2">
      <c r="A466" s="194" t="s">
        <v>1407</v>
      </c>
      <c r="B466" s="210" t="str">
        <f>VLOOKUP(A466,Adr!A:B,2,FALSE)</f>
        <v>Slovenský zväz vodného motorizmu</v>
      </c>
      <c r="C466" s="211" t="s">
        <v>1987</v>
      </c>
      <c r="D466" s="212">
        <v>15000</v>
      </c>
      <c r="E466" s="213">
        <v>0</v>
      </c>
      <c r="F466" s="214" t="s">
        <v>384</v>
      </c>
      <c r="G466" s="196" t="s">
        <v>360</v>
      </c>
      <c r="H466" s="196" t="s">
        <v>1469</v>
      </c>
      <c r="I466" s="214" t="str">
        <f t="shared" si="8"/>
        <v>00681768d</v>
      </c>
      <c r="J466" s="196" t="str">
        <f t="shared" si="9"/>
        <v>00681768026 03</v>
      </c>
      <c r="K466" s="215"/>
      <c r="L466" s="196" t="str">
        <f t="shared" si="10"/>
        <v>00681768026 03B</v>
      </c>
      <c r="M466" s="215" t="str">
        <f t="shared" si="11"/>
        <v>Slovenský zväz vodného motorizmudBJung Marian</v>
      </c>
      <c r="N466" s="216" t="str">
        <f t="shared" si="15"/>
        <v>00681768dB</v>
      </c>
    </row>
    <row r="467" spans="1:14" ht="11.25" customHeight="1" x14ac:dyDescent="0.2">
      <c r="A467" s="194" t="s">
        <v>1414</v>
      </c>
      <c r="B467" s="210" t="str">
        <f>VLOOKUP(A467,Adr!A:B,2,FALSE)</f>
        <v>Slovenský zväz vzpierania</v>
      </c>
      <c r="C467" s="199" t="s">
        <v>1988</v>
      </c>
      <c r="D467" s="219">
        <v>385589</v>
      </c>
      <c r="E467" s="213">
        <v>0</v>
      </c>
      <c r="F467" s="217" t="s">
        <v>378</v>
      </c>
      <c r="G467" s="196" t="s">
        <v>358</v>
      </c>
      <c r="H467" s="196" t="s">
        <v>1469</v>
      </c>
      <c r="I467" s="214" t="str">
        <f t="shared" si="8"/>
        <v>31796079a</v>
      </c>
      <c r="J467" s="196" t="str">
        <f t="shared" si="9"/>
        <v>31796079026 02</v>
      </c>
      <c r="K467" s="215" t="s">
        <v>1989</v>
      </c>
      <c r="L467" s="196" t="str">
        <f t="shared" si="10"/>
        <v>31796079026 02B</v>
      </c>
      <c r="M467" s="215" t="str">
        <f t="shared" si="11"/>
        <v>Slovenský zväz vzpieraniaaBvzpieranie - bežné transfery</v>
      </c>
      <c r="N467" s="216" t="str">
        <f t="shared" si="15"/>
        <v>31796079aB</v>
      </c>
    </row>
    <row r="468" spans="1:14" ht="11.25" customHeight="1" x14ac:dyDescent="0.2">
      <c r="A468" s="194" t="s">
        <v>1414</v>
      </c>
      <c r="B468" s="210" t="str">
        <f>VLOOKUP(A468,Adr!A:B,2,FALSE)</f>
        <v>Slovenský zväz vzpierania</v>
      </c>
      <c r="C468" s="211" t="s">
        <v>1990</v>
      </c>
      <c r="D468" s="212">
        <v>12500</v>
      </c>
      <c r="E468" s="213">
        <v>0</v>
      </c>
      <c r="F468" s="214" t="s">
        <v>384</v>
      </c>
      <c r="G468" s="196" t="s">
        <v>360</v>
      </c>
      <c r="H468" s="196" t="s">
        <v>1469</v>
      </c>
      <c r="I468" s="214" t="str">
        <f t="shared" si="8"/>
        <v>31796079d</v>
      </c>
      <c r="J468" s="196" t="str">
        <f t="shared" si="9"/>
        <v>31796079026 03</v>
      </c>
      <c r="K468" s="215"/>
      <c r="L468" s="196" t="str">
        <f t="shared" si="10"/>
        <v>31796079026 03B</v>
      </c>
      <c r="M468" s="215" t="str">
        <f t="shared" si="11"/>
        <v>Slovenský zväz vzpieraniadBCabala Sebastián</v>
      </c>
      <c r="N468" s="216" t="str">
        <f t="shared" si="15"/>
        <v>31796079dB</v>
      </c>
    </row>
    <row r="469" spans="1:14" ht="11.25" customHeight="1" x14ac:dyDescent="0.2">
      <c r="A469" s="202" t="s">
        <v>1414</v>
      </c>
      <c r="B469" s="210" t="str">
        <f>VLOOKUP(A469,Adr!A:B,2,FALSE)</f>
        <v>Slovenský zväz vzpierania</v>
      </c>
      <c r="C469" s="199" t="s">
        <v>1991</v>
      </c>
      <c r="D469" s="219">
        <v>10000</v>
      </c>
      <c r="E469" s="213">
        <v>0</v>
      </c>
      <c r="F469" s="214" t="s">
        <v>384</v>
      </c>
      <c r="G469" s="219" t="s">
        <v>360</v>
      </c>
      <c r="H469" s="196" t="s">
        <v>1469</v>
      </c>
      <c r="I469" s="214" t="str">
        <f t="shared" si="8"/>
        <v>31796079d</v>
      </c>
      <c r="J469" s="196" t="str">
        <f t="shared" si="9"/>
        <v>31796079026 03</v>
      </c>
      <c r="K469" s="215"/>
      <c r="L469" s="196" t="str">
        <f t="shared" si="10"/>
        <v>31796079026 03B</v>
      </c>
      <c r="M469" s="215" t="str">
        <f t="shared" si="11"/>
        <v>Slovenský zväz vzpieraniadBMacura Vladimír</v>
      </c>
      <c r="N469" s="216" t="str">
        <f t="shared" si="15"/>
        <v>31796079dB</v>
      </c>
    </row>
    <row r="470" spans="1:14" ht="11.25" customHeight="1" x14ac:dyDescent="0.2">
      <c r="A470" s="202" t="s">
        <v>1414</v>
      </c>
      <c r="B470" s="210" t="str">
        <f>VLOOKUP(A470,Adr!A:B,2,FALSE)</f>
        <v>Slovenský zväz vzpierania</v>
      </c>
      <c r="C470" s="199" t="s">
        <v>1992</v>
      </c>
      <c r="D470" s="219">
        <v>5000</v>
      </c>
      <c r="E470" s="218">
        <v>0</v>
      </c>
      <c r="F470" s="214" t="s">
        <v>384</v>
      </c>
      <c r="G470" s="219" t="s">
        <v>360</v>
      </c>
      <c r="H470" s="196" t="s">
        <v>1469</v>
      </c>
      <c r="I470" s="214" t="str">
        <f t="shared" si="8"/>
        <v>31796079d</v>
      </c>
      <c r="J470" s="196" t="str">
        <f t="shared" si="9"/>
        <v>31796079026 03</v>
      </c>
      <c r="K470" s="215"/>
      <c r="L470" s="196" t="str">
        <f t="shared" si="10"/>
        <v>31796079026 03B</v>
      </c>
      <c r="M470" s="215" t="str">
        <f t="shared" si="11"/>
        <v>Slovenský zväz vzpieraniadBViktorínová Natália</v>
      </c>
      <c r="N470" s="216" t="str">
        <f t="shared" si="15"/>
        <v>31796079dB</v>
      </c>
    </row>
    <row r="471" spans="1:14" ht="11.25" customHeight="1" x14ac:dyDescent="0.2">
      <c r="A471" s="214" t="s">
        <v>1414</v>
      </c>
      <c r="B471" s="210" t="str">
        <f>VLOOKUP(A471,Adr!A:B,2,FALSE)</f>
        <v>Slovenský zväz vzpierania</v>
      </c>
      <c r="C471" s="211" t="s">
        <v>1993</v>
      </c>
      <c r="D471" s="212">
        <v>927</v>
      </c>
      <c r="E471" s="213">
        <v>0</v>
      </c>
      <c r="F471" s="214" t="s">
        <v>388</v>
      </c>
      <c r="G471" s="196" t="s">
        <v>360</v>
      </c>
      <c r="H471" s="196" t="s">
        <v>1469</v>
      </c>
      <c r="I471" s="214" t="str">
        <f t="shared" si="8"/>
        <v>31796079f</v>
      </c>
      <c r="J471" s="196" t="str">
        <f t="shared" si="9"/>
        <v>31796079026 03</v>
      </c>
      <c r="K471" s="215"/>
      <c r="L471" s="196" t="str">
        <f t="shared" si="10"/>
        <v>31796079026 03B</v>
      </c>
      <c r="M471" s="215" t="str">
        <f t="shared" si="11"/>
        <v>Slovenský zväz vzpieraniafBodmena trénerovi Rudolf Lukáč</v>
      </c>
      <c r="N471" s="216" t="str">
        <f t="shared" si="15"/>
        <v>31796079fB</v>
      </c>
    </row>
    <row r="472" spans="1:14" ht="11.25" customHeight="1" x14ac:dyDescent="0.2">
      <c r="A472" s="202" t="s">
        <v>1419</v>
      </c>
      <c r="B472" s="210" t="str">
        <f>VLOOKUP(A472,Adr!A:B,2,FALSE)</f>
        <v>Špeciálne olympiády Slovensko</v>
      </c>
      <c r="C472" s="211" t="s">
        <v>1994</v>
      </c>
      <c r="D472" s="212">
        <v>443580</v>
      </c>
      <c r="E472" s="218">
        <v>0</v>
      </c>
      <c r="F472" s="214" t="s">
        <v>382</v>
      </c>
      <c r="G472" s="219" t="s">
        <v>360</v>
      </c>
      <c r="H472" s="196" t="s">
        <v>1469</v>
      </c>
      <c r="I472" s="214" t="str">
        <f t="shared" si="8"/>
        <v>30811406c</v>
      </c>
      <c r="J472" s="196" t="str">
        <f t="shared" si="9"/>
        <v>30811406026 03</v>
      </c>
      <c r="K472" s="215"/>
      <c r="L472" s="196" t="str">
        <f t="shared" si="10"/>
        <v>30811406026 03B</v>
      </c>
      <c r="M472" s="215" t="str">
        <f t="shared" si="11"/>
        <v>Špeciálne olympiády SlovenskocBčinnosť Špeciálnych olympiád Slovensko</v>
      </c>
      <c r="N472" s="216"/>
    </row>
    <row r="473" spans="1:14" ht="33.75" customHeight="1" x14ac:dyDescent="0.2">
      <c r="A473" s="194" t="s">
        <v>1419</v>
      </c>
      <c r="B473" s="210" t="str">
        <f>VLOOKUP(A473,Adr!A:B,2,FALSE)</f>
        <v>Špeciálne olympiády Slovensko</v>
      </c>
      <c r="C473" s="211" t="s">
        <v>1995</v>
      </c>
      <c r="D473" s="212">
        <v>122188</v>
      </c>
      <c r="E473" s="218">
        <v>0</v>
      </c>
      <c r="F473" s="214" t="s">
        <v>386</v>
      </c>
      <c r="G473" s="219" t="s">
        <v>360</v>
      </c>
      <c r="H473" s="196" t="s">
        <v>1469</v>
      </c>
      <c r="I473" s="214" t="str">
        <f t="shared" si="8"/>
        <v>30811406e</v>
      </c>
      <c r="J473" s="196" t="str">
        <f t="shared" si="9"/>
        <v>30811406026 03</v>
      </c>
      <c r="K473" s="215"/>
      <c r="L473" s="196" t="str">
        <f t="shared" si="10"/>
        <v>30811406026 03B</v>
      </c>
      <c r="M473" s="215" t="str">
        <f t="shared" si="11"/>
        <v>Špeciálne olympiády SlovenskoeBzabezpečenie účasti športovej reprezentácie SR na Svetových letných hrách špeciálnych olympiád v Berlíne 2023</v>
      </c>
      <c r="N473" s="216" t="str">
        <f t="shared" ref="N473:N727" si="16">+I473&amp;H473</f>
        <v>30811406eB</v>
      </c>
    </row>
    <row r="474" spans="1:14" ht="11.25" customHeight="1" x14ac:dyDescent="0.2">
      <c r="A474" s="214" t="s">
        <v>1425</v>
      </c>
      <c r="B474" s="210" t="str">
        <f>VLOOKUP(A474,Adr!A:B,2,FALSE)</f>
        <v>Združenie šípkarských organizácií</v>
      </c>
      <c r="C474" s="211" t="s">
        <v>1996</v>
      </c>
      <c r="D474" s="212">
        <v>51894</v>
      </c>
      <c r="E474" s="213">
        <v>0</v>
      </c>
      <c r="F474" s="214" t="s">
        <v>378</v>
      </c>
      <c r="G474" s="196" t="s">
        <v>358</v>
      </c>
      <c r="H474" s="196" t="s">
        <v>1469</v>
      </c>
      <c r="I474" s="214" t="str">
        <f t="shared" si="8"/>
        <v>35538015a</v>
      </c>
      <c r="J474" s="196" t="str">
        <f t="shared" si="9"/>
        <v>35538015026 02</v>
      </c>
      <c r="K474" s="215" t="s">
        <v>1997</v>
      </c>
      <c r="L474" s="196" t="str">
        <f t="shared" si="10"/>
        <v>35538015026 02B</v>
      </c>
      <c r="M474" s="215" t="str">
        <f t="shared" si="11"/>
        <v>Združenie šípkarských organizáciíaBšípky - bežné transfery</v>
      </c>
      <c r="N474" s="216" t="str">
        <f t="shared" si="16"/>
        <v>35538015aB</v>
      </c>
    </row>
    <row r="475" spans="1:14" ht="11.25" customHeight="1" x14ac:dyDescent="0.2">
      <c r="A475" s="194" t="s">
        <v>1431</v>
      </c>
      <c r="B475" s="210" t="str">
        <f>VLOOKUP(A475,Adr!A:B,2,FALSE)</f>
        <v>Zväz potápačov Slovenska</v>
      </c>
      <c r="C475" s="199" t="s">
        <v>1998</v>
      </c>
      <c r="D475" s="212">
        <v>122132</v>
      </c>
      <c r="E475" s="213">
        <v>0</v>
      </c>
      <c r="F475" s="214" t="s">
        <v>378</v>
      </c>
      <c r="G475" s="196" t="s">
        <v>358</v>
      </c>
      <c r="H475" s="196" t="s">
        <v>1469</v>
      </c>
      <c r="I475" s="214" t="str">
        <f t="shared" si="8"/>
        <v>00585319a</v>
      </c>
      <c r="J475" s="196" t="str">
        <f t="shared" si="9"/>
        <v>00585319026 02</v>
      </c>
      <c r="K475" s="215" t="s">
        <v>1999</v>
      </c>
      <c r="L475" s="196" t="str">
        <f t="shared" si="10"/>
        <v>00585319026 02B</v>
      </c>
      <c r="M475" s="215" t="str">
        <f t="shared" si="11"/>
        <v>Zväz potápačov SlovenskaaBpotápačské športy - bežné transfery</v>
      </c>
      <c r="N475" s="216" t="str">
        <f t="shared" si="16"/>
        <v>00585319aB</v>
      </c>
    </row>
    <row r="476" spans="1:14" ht="11.25" customHeight="1" x14ac:dyDescent="0.2">
      <c r="A476" s="217" t="s">
        <v>1431</v>
      </c>
      <c r="B476" s="210" t="str">
        <f>VLOOKUP(A476,Adr!A:B,2,FALSE)</f>
        <v>Zväz potápačov Slovenska</v>
      </c>
      <c r="C476" s="211" t="s">
        <v>2000</v>
      </c>
      <c r="D476" s="212">
        <v>15000</v>
      </c>
      <c r="E476" s="213">
        <v>0</v>
      </c>
      <c r="F476" s="214" t="s">
        <v>384</v>
      </c>
      <c r="G476" s="219" t="s">
        <v>360</v>
      </c>
      <c r="H476" s="196" t="s">
        <v>1469</v>
      </c>
      <c r="I476" s="214" t="str">
        <f t="shared" si="8"/>
        <v>00585319d</v>
      </c>
      <c r="J476" s="196" t="str">
        <f t="shared" si="9"/>
        <v>00585319026 03</v>
      </c>
      <c r="K476" s="215"/>
      <c r="L476" s="196" t="str">
        <f t="shared" si="10"/>
        <v>00585319026 03B</v>
      </c>
      <c r="M476" s="215" t="str">
        <f t="shared" si="11"/>
        <v>Zväz potápačov SlovenskadBHrašková Zuzana</v>
      </c>
      <c r="N476" s="216" t="str">
        <f t="shared" si="16"/>
        <v>00585319dB</v>
      </c>
    </row>
    <row r="477" spans="1:14" ht="11.25" customHeight="1" x14ac:dyDescent="0.2">
      <c r="A477" s="214" t="s">
        <v>1437</v>
      </c>
      <c r="B477" s="210" t="str">
        <f>VLOOKUP(A477,Adr!A:B,2,FALSE)</f>
        <v>Zväz slovenského kolieskového korčuľovania</v>
      </c>
      <c r="C477" s="211" t="s">
        <v>2001</v>
      </c>
      <c r="D477" s="212">
        <v>60000</v>
      </c>
      <c r="E477" s="218">
        <v>0</v>
      </c>
      <c r="F477" s="214" t="s">
        <v>384</v>
      </c>
      <c r="G477" s="219" t="s">
        <v>360</v>
      </c>
      <c r="H477" s="196" t="s">
        <v>1469</v>
      </c>
      <c r="I477" s="214" t="str">
        <f t="shared" si="8"/>
        <v>42132690d</v>
      </c>
      <c r="J477" s="196" t="str">
        <f t="shared" si="9"/>
        <v>42132690026 03</v>
      </c>
      <c r="K477" s="215"/>
      <c r="L477" s="196" t="str">
        <f t="shared" si="10"/>
        <v>42132690026 03B</v>
      </c>
      <c r="M477" s="215" t="str">
        <f t="shared" si="11"/>
        <v>Zväz slovenského kolieskového korčuľovaniadBTury Richard</v>
      </c>
      <c r="N477" s="216" t="str">
        <f t="shared" si="16"/>
        <v>42132690dB</v>
      </c>
    </row>
    <row r="478" spans="1:14" ht="11.25" customHeight="1" x14ac:dyDescent="0.2">
      <c r="A478" s="214" t="s">
        <v>1443</v>
      </c>
      <c r="B478" s="210" t="str">
        <f>VLOOKUP(A478,Adr!A:B,2,FALSE)</f>
        <v>Zväz slovenského lyžovania</v>
      </c>
      <c r="C478" s="211" t="s">
        <v>2002</v>
      </c>
      <c r="D478" s="212">
        <v>1629060</v>
      </c>
      <c r="E478" s="213">
        <v>0</v>
      </c>
      <c r="F478" s="214" t="s">
        <v>378</v>
      </c>
      <c r="G478" s="196" t="s">
        <v>358</v>
      </c>
      <c r="H478" s="196" t="s">
        <v>1469</v>
      </c>
      <c r="I478" s="214" t="str">
        <f t="shared" si="8"/>
        <v>50671669a</v>
      </c>
      <c r="J478" s="196" t="str">
        <f t="shared" si="9"/>
        <v>50671669026 02</v>
      </c>
      <c r="K478" s="215" t="s">
        <v>2003</v>
      </c>
      <c r="L478" s="196" t="str">
        <f t="shared" si="10"/>
        <v>50671669026 02B</v>
      </c>
      <c r="M478" s="215" t="str">
        <f t="shared" si="11"/>
        <v>Zväz slovenského lyžovaniaaBlyžovanie - bežné transfery</v>
      </c>
      <c r="N478" s="216" t="str">
        <f t="shared" si="16"/>
        <v>50671669aB</v>
      </c>
    </row>
    <row r="479" spans="1:14" ht="11.25" customHeight="1" x14ac:dyDescent="0.2">
      <c r="A479" s="194" t="s">
        <v>1443</v>
      </c>
      <c r="B479" s="210" t="str">
        <f>VLOOKUP(A479,Adr!A:B,2,FALSE)</f>
        <v>Zväz slovenského lyžovania</v>
      </c>
      <c r="C479" s="211" t="s">
        <v>2004</v>
      </c>
      <c r="D479" s="212">
        <v>79500</v>
      </c>
      <c r="E479" s="213">
        <v>0</v>
      </c>
      <c r="F479" s="214" t="s">
        <v>378</v>
      </c>
      <c r="G479" s="219" t="s">
        <v>358</v>
      </c>
      <c r="H479" s="196" t="s">
        <v>1485</v>
      </c>
      <c r="I479" s="214" t="str">
        <f t="shared" si="8"/>
        <v>50671669a</v>
      </c>
      <c r="J479" s="196" t="str">
        <f t="shared" si="9"/>
        <v>50671669026 02</v>
      </c>
      <c r="K479" s="215" t="s">
        <v>2003</v>
      </c>
      <c r="L479" s="196" t="str">
        <f t="shared" si="10"/>
        <v>50671669026 02K</v>
      </c>
      <c r="M479" s="215" t="str">
        <f t="shared" si="11"/>
        <v>Zväz slovenského lyžovaniaaKlyžovanie - kapitálové transfery</v>
      </c>
      <c r="N479" s="216" t="str">
        <f t="shared" si="16"/>
        <v>50671669aK</v>
      </c>
    </row>
    <row r="480" spans="1:14" ht="22.5" customHeight="1" x14ac:dyDescent="0.2">
      <c r="A480" s="202" t="s">
        <v>1443</v>
      </c>
      <c r="B480" s="210" t="str">
        <f>VLOOKUP(A480,Adr!A:B,2,FALSE)</f>
        <v>Zväz slovenského lyžovania</v>
      </c>
      <c r="C480" s="211" t="s">
        <v>1527</v>
      </c>
      <c r="D480" s="212">
        <v>147071</v>
      </c>
      <c r="E480" s="213">
        <v>0</v>
      </c>
      <c r="F480" s="214" t="s">
        <v>382</v>
      </c>
      <c r="G480" s="219" t="s">
        <v>360</v>
      </c>
      <c r="H480" s="196" t="s">
        <v>1469</v>
      </c>
      <c r="I480" s="214" t="str">
        <f t="shared" si="8"/>
        <v>50671669c</v>
      </c>
      <c r="J480" s="196" t="str">
        <f t="shared" si="9"/>
        <v>50671669026 03</v>
      </c>
      <c r="K480" s="215"/>
      <c r="L480" s="196" t="str">
        <f t="shared" si="10"/>
        <v>50671669026 03B</v>
      </c>
      <c r="M480" s="215" t="str">
        <f t="shared" si="11"/>
        <v>Zväz slovenského lyžovaniacBzabezpečenie a rozvoj zdravotne postihnutých športovcov (SPV)</v>
      </c>
      <c r="N480" s="216" t="str">
        <f t="shared" si="16"/>
        <v>50671669cB</v>
      </c>
    </row>
    <row r="481" spans="1:14" ht="11.25" customHeight="1" x14ac:dyDescent="0.2">
      <c r="A481" s="214" t="s">
        <v>1443</v>
      </c>
      <c r="B481" s="210" t="str">
        <f>VLOOKUP(A481,Adr!A:B,2,FALSE)</f>
        <v>Zväz slovenského lyžovania</v>
      </c>
      <c r="C481" s="211" t="s">
        <v>2005</v>
      </c>
      <c r="D481" s="212">
        <v>15000</v>
      </c>
      <c r="E481" s="213">
        <v>0</v>
      </c>
      <c r="F481" s="214" t="s">
        <v>384</v>
      </c>
      <c r="G481" s="196" t="s">
        <v>360</v>
      </c>
      <c r="H481" s="196" t="s">
        <v>1469</v>
      </c>
      <c r="I481" s="214" t="str">
        <f t="shared" si="8"/>
        <v>50671669d</v>
      </c>
      <c r="J481" s="196" t="str">
        <f t="shared" si="9"/>
        <v>50671669026 03</v>
      </c>
      <c r="K481" s="215"/>
      <c r="L481" s="196" t="str">
        <f t="shared" si="10"/>
        <v>50671669026 03B</v>
      </c>
      <c r="M481" s="215" t="str">
        <f t="shared" si="11"/>
        <v>Zväz slovenského lyžovaniadBFrance Martin</v>
      </c>
      <c r="N481" s="216" t="str">
        <f t="shared" si="16"/>
        <v>50671669dB</v>
      </c>
    </row>
    <row r="482" spans="1:14" ht="11.25" customHeight="1" x14ac:dyDescent="0.2">
      <c r="A482" s="194" t="s">
        <v>1443</v>
      </c>
      <c r="B482" s="210" t="str">
        <f>VLOOKUP(A482,Adr!A:B,2,FALSE)</f>
        <v>Zväz slovenského lyžovania</v>
      </c>
      <c r="C482" s="199" t="s">
        <v>2006</v>
      </c>
      <c r="D482" s="219">
        <v>20000</v>
      </c>
      <c r="E482" s="218">
        <v>0</v>
      </c>
      <c r="F482" s="214" t="s">
        <v>384</v>
      </c>
      <c r="G482" s="219" t="s">
        <v>360</v>
      </c>
      <c r="H482" s="196" t="s">
        <v>1469</v>
      </c>
      <c r="I482" s="214" t="str">
        <f t="shared" si="8"/>
        <v>50671669d</v>
      </c>
      <c r="J482" s="196" t="str">
        <f t="shared" si="9"/>
        <v>50671669026 03</v>
      </c>
      <c r="K482" s="215"/>
      <c r="L482" s="196" t="str">
        <f t="shared" si="10"/>
        <v>50671669026 03B</v>
      </c>
      <c r="M482" s="215" t="str">
        <f t="shared" si="11"/>
        <v>Zväz slovenského lyžovaniadBGašková Vanesa</v>
      </c>
      <c r="N482" s="216" t="str">
        <f t="shared" si="16"/>
        <v>50671669dB</v>
      </c>
    </row>
    <row r="483" spans="1:14" ht="11.25" customHeight="1" x14ac:dyDescent="0.2">
      <c r="A483" s="214" t="s">
        <v>1443</v>
      </c>
      <c r="B483" s="210" t="str">
        <f>VLOOKUP(A483,Adr!A:B,2,FALSE)</f>
        <v>Zväz slovenského lyžovania</v>
      </c>
      <c r="C483" s="211" t="s">
        <v>2007</v>
      </c>
      <c r="D483" s="212">
        <v>48500</v>
      </c>
      <c r="E483" s="213">
        <v>0</v>
      </c>
      <c r="F483" s="214" t="s">
        <v>384</v>
      </c>
      <c r="G483" s="219" t="s">
        <v>360</v>
      </c>
      <c r="H483" s="196" t="s">
        <v>1469</v>
      </c>
      <c r="I483" s="214" t="str">
        <f t="shared" si="8"/>
        <v>50671669d</v>
      </c>
      <c r="J483" s="196" t="str">
        <f t="shared" si="9"/>
        <v>50671669026 03</v>
      </c>
      <c r="K483" s="215"/>
      <c r="L483" s="196" t="str">
        <f t="shared" si="10"/>
        <v>50671669026 03B</v>
      </c>
      <c r="M483" s="215" t="str">
        <f t="shared" si="11"/>
        <v>Zväz slovenského lyžovaniadBHaraus Miroslav + navádzač</v>
      </c>
      <c r="N483" s="216" t="str">
        <f t="shared" si="16"/>
        <v>50671669dB</v>
      </c>
    </row>
    <row r="484" spans="1:14" ht="11.25" customHeight="1" x14ac:dyDescent="0.2">
      <c r="A484" s="194" t="s">
        <v>1443</v>
      </c>
      <c r="B484" s="210" t="str">
        <f>VLOOKUP(A484,Adr!A:B,2,FALSE)</f>
        <v>Zväz slovenského lyžovania</v>
      </c>
      <c r="C484" s="199" t="s">
        <v>2008</v>
      </c>
      <c r="D484" s="219">
        <v>36000</v>
      </c>
      <c r="E484" s="218">
        <v>0</v>
      </c>
      <c r="F484" s="214" t="s">
        <v>384</v>
      </c>
      <c r="G484" s="219" t="s">
        <v>360</v>
      </c>
      <c r="H484" s="196" t="s">
        <v>1469</v>
      </c>
      <c r="I484" s="214" t="str">
        <f t="shared" si="8"/>
        <v>50671669d</v>
      </c>
      <c r="J484" s="196" t="str">
        <f t="shared" si="9"/>
        <v>50671669026 03</v>
      </c>
      <c r="K484" s="215"/>
      <c r="L484" s="196" t="str">
        <f t="shared" si="10"/>
        <v>50671669026 03B</v>
      </c>
      <c r="M484" s="215" t="str">
        <f t="shared" si="11"/>
        <v>Zväz slovenského lyžovaniadBKrako Jakub + navádzač</v>
      </c>
      <c r="N484" s="216" t="str">
        <f t="shared" si="16"/>
        <v>50671669dB</v>
      </c>
    </row>
    <row r="485" spans="1:14" ht="11.25" customHeight="1" x14ac:dyDescent="0.2">
      <c r="A485" s="214" t="s">
        <v>1443</v>
      </c>
      <c r="B485" s="210" t="str">
        <f>VLOOKUP(A485,Adr!A:B,2,FALSE)</f>
        <v>Zväz slovenského lyžovania</v>
      </c>
      <c r="C485" s="211" t="s">
        <v>2009</v>
      </c>
      <c r="D485" s="212">
        <v>36000</v>
      </c>
      <c r="E485" s="213">
        <v>0</v>
      </c>
      <c r="F485" s="214" t="s">
        <v>384</v>
      </c>
      <c r="G485" s="219" t="s">
        <v>360</v>
      </c>
      <c r="H485" s="196" t="s">
        <v>1469</v>
      </c>
      <c r="I485" s="214" t="str">
        <f t="shared" si="8"/>
        <v>50671669d</v>
      </c>
      <c r="J485" s="196" t="str">
        <f t="shared" si="9"/>
        <v>50671669026 03</v>
      </c>
      <c r="K485" s="215"/>
      <c r="L485" s="196" t="str">
        <f t="shared" si="10"/>
        <v>50671669026 03B</v>
      </c>
      <c r="M485" s="215" t="str">
        <f t="shared" si="11"/>
        <v>Zväz slovenského lyžovaniadBKubačka Marek + navádzač</v>
      </c>
      <c r="N485" s="216" t="str">
        <f t="shared" si="16"/>
        <v>50671669dB</v>
      </c>
    </row>
    <row r="486" spans="1:14" ht="11.25" customHeight="1" x14ac:dyDescent="0.2">
      <c r="A486" s="214" t="s">
        <v>1443</v>
      </c>
      <c r="B486" s="210" t="str">
        <f>VLOOKUP(A486,Adr!A:B,2,FALSE)</f>
        <v>Zväz slovenského lyžovania</v>
      </c>
      <c r="C486" s="211" t="s">
        <v>2010</v>
      </c>
      <c r="D486" s="212">
        <v>79100</v>
      </c>
      <c r="E486" s="218">
        <v>0</v>
      </c>
      <c r="F486" s="214" t="s">
        <v>384</v>
      </c>
      <c r="G486" s="196" t="s">
        <v>360</v>
      </c>
      <c r="H486" s="196" t="s">
        <v>1469</v>
      </c>
      <c r="I486" s="214" t="str">
        <f t="shared" si="8"/>
        <v>50671669d</v>
      </c>
      <c r="J486" s="196" t="str">
        <f t="shared" si="9"/>
        <v>50671669026 03</v>
      </c>
      <c r="K486" s="215"/>
      <c r="L486" s="196" t="str">
        <f t="shared" si="10"/>
        <v>50671669026 03B</v>
      </c>
      <c r="M486" s="215" t="str">
        <f t="shared" si="11"/>
        <v>Zväz slovenského lyžovaniadBRexová Alexandra + navádzač</v>
      </c>
      <c r="N486" s="216" t="str">
        <f t="shared" si="16"/>
        <v>50671669dB</v>
      </c>
    </row>
    <row r="487" spans="1:14" ht="22.5" customHeight="1" x14ac:dyDescent="0.2">
      <c r="A487" s="214" t="s">
        <v>1443</v>
      </c>
      <c r="B487" s="210" t="str">
        <f>VLOOKUP(A487,Adr!A:B,2,FALSE)</f>
        <v>Zväz slovenského lyžovania</v>
      </c>
      <c r="C487" s="211" t="s">
        <v>2011</v>
      </c>
      <c r="D487" s="212">
        <v>2200</v>
      </c>
      <c r="E487" s="213">
        <v>0</v>
      </c>
      <c r="F487" s="214" t="s">
        <v>384</v>
      </c>
      <c r="G487" s="219" t="s">
        <v>360</v>
      </c>
      <c r="H487" s="196" t="s">
        <v>1485</v>
      </c>
      <c r="I487" s="214" t="str">
        <f t="shared" si="8"/>
        <v>50671669d</v>
      </c>
      <c r="J487" s="196" t="str">
        <f t="shared" si="9"/>
        <v>50671669026 03</v>
      </c>
      <c r="K487" s="215"/>
      <c r="L487" s="196" t="str">
        <f t="shared" si="10"/>
        <v>50671669026 03K</v>
      </c>
      <c r="M487" s="215" t="str">
        <f t="shared" si="11"/>
        <v>Zväz slovenského lyžovaniadKRexová Alexandra + navádzač - kapitálové výdavky</v>
      </c>
      <c r="N487" s="216" t="str">
        <f t="shared" si="16"/>
        <v>50671669dK</v>
      </c>
    </row>
    <row r="488" spans="1:14" ht="11.25" customHeight="1" x14ac:dyDescent="0.2">
      <c r="A488" s="217" t="s">
        <v>1443</v>
      </c>
      <c r="B488" s="210" t="str">
        <f>VLOOKUP(A488,Adr!A:B,2,FALSE)</f>
        <v>Zväz slovenského lyžovania</v>
      </c>
      <c r="C488" s="211" t="s">
        <v>2012</v>
      </c>
      <c r="D488" s="212">
        <v>20000</v>
      </c>
      <c r="E488" s="218">
        <v>0</v>
      </c>
      <c r="F488" s="214" t="s">
        <v>384</v>
      </c>
      <c r="G488" s="219" t="s">
        <v>360</v>
      </c>
      <c r="H488" s="196" t="s">
        <v>1469</v>
      </c>
      <c r="I488" s="214" t="str">
        <f t="shared" si="8"/>
        <v>50671669d</v>
      </c>
      <c r="J488" s="196" t="str">
        <f t="shared" si="9"/>
        <v>50671669026 03</v>
      </c>
      <c r="K488" s="215"/>
      <c r="L488" s="196" t="str">
        <f t="shared" si="10"/>
        <v>50671669026 03B</v>
      </c>
      <c r="M488" s="215" t="str">
        <f t="shared" si="11"/>
        <v>Zväz slovenského lyžovaniadBSmaržová Petra</v>
      </c>
      <c r="N488" s="216" t="str">
        <f t="shared" si="16"/>
        <v>50671669dB</v>
      </c>
    </row>
    <row r="489" spans="1:14" ht="11.25" customHeight="1" x14ac:dyDescent="0.2">
      <c r="A489" s="214" t="s">
        <v>1443</v>
      </c>
      <c r="B489" s="210" t="str">
        <f>VLOOKUP(A489,Adr!A:B,2,FALSE)</f>
        <v>Zväz slovenského lyžovania</v>
      </c>
      <c r="C489" s="211" t="s">
        <v>2013</v>
      </c>
      <c r="D489" s="212">
        <v>102000</v>
      </c>
      <c r="E489" s="213">
        <v>0</v>
      </c>
      <c r="F489" s="214" t="s">
        <v>384</v>
      </c>
      <c r="G489" s="219" t="s">
        <v>360</v>
      </c>
      <c r="H489" s="196" t="s">
        <v>1469</v>
      </c>
      <c r="I489" s="214" t="str">
        <f t="shared" si="8"/>
        <v>50671669d</v>
      </c>
      <c r="J489" s="196" t="str">
        <f t="shared" si="9"/>
        <v>50671669026 03</v>
      </c>
      <c r="K489" s="215"/>
      <c r="L489" s="196" t="str">
        <f t="shared" si="10"/>
        <v>50671669026 03B</v>
      </c>
      <c r="M489" s="215" t="str">
        <f t="shared" si="11"/>
        <v>Zväz slovenského lyžovaniadBVlhová Petra</v>
      </c>
      <c r="N489" s="216" t="str">
        <f t="shared" si="16"/>
        <v>50671669dB</v>
      </c>
    </row>
    <row r="490" spans="1:14" ht="11.25" customHeight="1" x14ac:dyDescent="0.2">
      <c r="A490" s="214" t="s">
        <v>1443</v>
      </c>
      <c r="B490" s="210" t="str">
        <f>VLOOKUP(A490,Adr!A:B,2,FALSE)</f>
        <v>Zväz slovenského lyžovania</v>
      </c>
      <c r="C490" s="211" t="s">
        <v>2014</v>
      </c>
      <c r="D490" s="212">
        <v>40000</v>
      </c>
      <c r="E490" s="218">
        <v>0</v>
      </c>
      <c r="F490" s="214" t="s">
        <v>384</v>
      </c>
      <c r="G490" s="219" t="s">
        <v>360</v>
      </c>
      <c r="H490" s="196" t="s">
        <v>1469</v>
      </c>
      <c r="I490" s="214" t="str">
        <f t="shared" si="8"/>
        <v>50671669d</v>
      </c>
      <c r="J490" s="196" t="str">
        <f t="shared" si="9"/>
        <v>50671669026 03</v>
      </c>
      <c r="K490" s="215"/>
      <c r="L490" s="196" t="str">
        <f t="shared" si="10"/>
        <v>50671669026 03B</v>
      </c>
      <c r="M490" s="215" t="str">
        <f t="shared" si="11"/>
        <v>Zväz slovenského lyžovaniadBŽampa Adam</v>
      </c>
      <c r="N490" s="216" t="str">
        <f t="shared" si="16"/>
        <v>50671669dB</v>
      </c>
    </row>
    <row r="491" spans="1:14" ht="22.5" customHeight="1" x14ac:dyDescent="0.2">
      <c r="A491" s="217" t="s">
        <v>1451</v>
      </c>
      <c r="B491" s="210" t="str">
        <f>VLOOKUP(A491,Adr!A:B,2,FALSE)</f>
        <v>Zväz vodáctva a raftingu Slovenskej republiky</v>
      </c>
      <c r="C491" s="211" t="s">
        <v>1733</v>
      </c>
      <c r="D491" s="212">
        <v>5000</v>
      </c>
      <c r="E491" s="213">
        <v>0</v>
      </c>
      <c r="F491" s="214" t="s">
        <v>388</v>
      </c>
      <c r="G491" s="219" t="s">
        <v>360</v>
      </c>
      <c r="H491" s="196" t="s">
        <v>1469</v>
      </c>
      <c r="I491" s="214" t="str">
        <f t="shared" si="8"/>
        <v>12664901f</v>
      </c>
      <c r="J491" s="196" t="str">
        <f t="shared" si="9"/>
        <v>12664901026 03</v>
      </c>
      <c r="K491" s="215"/>
      <c r="L491" s="196" t="str">
        <f t="shared" si="10"/>
        <v>12664901026 03B</v>
      </c>
      <c r="M491" s="215" t="str">
        <f t="shared" si="11"/>
        <v>Zväz vodáctva a raftingu Slovenskej republikyfBPlnenie úloh verejného záujmu v športe - rozvoj športu</v>
      </c>
      <c r="N491" s="216" t="str">
        <f t="shared" si="16"/>
        <v>12664901fB</v>
      </c>
    </row>
    <row r="492" spans="1:14" ht="11.25" customHeight="1" x14ac:dyDescent="0.2">
      <c r="A492" s="214"/>
      <c r="B492" s="210" t="e">
        <f>VLOOKUP(A492,Adr!A:B,2,FALSE)</f>
        <v>#N/A</v>
      </c>
      <c r="C492" s="211"/>
      <c r="D492" s="212"/>
      <c r="E492" s="213"/>
      <c r="F492" s="214"/>
      <c r="G492" s="196"/>
      <c r="H492" s="196"/>
      <c r="I492" s="214" t="str">
        <f t="shared" si="8"/>
        <v/>
      </c>
      <c r="J492" s="196" t="str">
        <f t="shared" si="9"/>
        <v/>
      </c>
      <c r="K492" s="215"/>
      <c r="L492" s="196" t="str">
        <f t="shared" si="10"/>
        <v/>
      </c>
      <c r="M492" s="215" t="e">
        <f t="shared" si="11"/>
        <v>#N/A</v>
      </c>
      <c r="N492" s="216" t="str">
        <f t="shared" si="16"/>
        <v/>
      </c>
    </row>
    <row r="493" spans="1:14" ht="11.25" customHeight="1" x14ac:dyDescent="0.2">
      <c r="A493" s="214"/>
      <c r="B493" s="210" t="e">
        <f>VLOOKUP(A493,Adr!A:B,2,FALSE)</f>
        <v>#N/A</v>
      </c>
      <c r="C493" s="211"/>
      <c r="D493" s="212"/>
      <c r="E493" s="213"/>
      <c r="F493" s="214"/>
      <c r="G493" s="196"/>
      <c r="H493" s="196"/>
      <c r="I493" s="214" t="str">
        <f t="shared" si="8"/>
        <v/>
      </c>
      <c r="J493" s="196" t="str">
        <f t="shared" si="9"/>
        <v/>
      </c>
      <c r="K493" s="215"/>
      <c r="L493" s="196" t="str">
        <f t="shared" si="10"/>
        <v/>
      </c>
      <c r="M493" s="215" t="e">
        <f t="shared" si="11"/>
        <v>#N/A</v>
      </c>
      <c r="N493" s="216" t="str">
        <f t="shared" si="16"/>
        <v/>
      </c>
    </row>
    <row r="494" spans="1:14" ht="11.25" customHeight="1" x14ac:dyDescent="0.2">
      <c r="A494" s="214"/>
      <c r="B494" s="210" t="e">
        <f>VLOOKUP(A494,Adr!A:B,2,FALSE)</f>
        <v>#N/A</v>
      </c>
      <c r="C494" s="211"/>
      <c r="D494" s="212"/>
      <c r="E494" s="213"/>
      <c r="F494" s="214"/>
      <c r="G494" s="196"/>
      <c r="H494" s="196"/>
      <c r="I494" s="214" t="str">
        <f t="shared" si="8"/>
        <v/>
      </c>
      <c r="J494" s="196" t="str">
        <f t="shared" si="9"/>
        <v/>
      </c>
      <c r="K494" s="215"/>
      <c r="L494" s="196" t="str">
        <f t="shared" si="10"/>
        <v/>
      </c>
      <c r="M494" s="215" t="e">
        <f t="shared" si="11"/>
        <v>#N/A</v>
      </c>
      <c r="N494" s="216" t="str">
        <f t="shared" si="16"/>
        <v/>
      </c>
    </row>
    <row r="495" spans="1:14" ht="11.25" customHeight="1" x14ac:dyDescent="0.2">
      <c r="A495" s="214"/>
      <c r="B495" s="210" t="e">
        <f>VLOOKUP(A495,Adr!A:B,2,FALSE)</f>
        <v>#N/A</v>
      </c>
      <c r="C495" s="211"/>
      <c r="D495" s="212"/>
      <c r="E495" s="213"/>
      <c r="F495" s="214"/>
      <c r="G495" s="196"/>
      <c r="H495" s="196"/>
      <c r="I495" s="214"/>
      <c r="J495" s="196"/>
      <c r="K495" s="215"/>
      <c r="L495" s="196" t="str">
        <f t="shared" si="10"/>
        <v/>
      </c>
      <c r="M495" s="215" t="e">
        <f t="shared" si="11"/>
        <v>#N/A</v>
      </c>
      <c r="N495" s="216" t="str">
        <f t="shared" si="16"/>
        <v/>
      </c>
    </row>
    <row r="496" spans="1:14" ht="11.25" customHeight="1" x14ac:dyDescent="0.2">
      <c r="A496" s="214"/>
      <c r="B496" s="210" t="e">
        <f>VLOOKUP(A496,Adr!A:B,2,FALSE)</f>
        <v>#N/A</v>
      </c>
      <c r="C496" s="211"/>
      <c r="D496" s="212"/>
      <c r="E496" s="213"/>
      <c r="F496" s="214"/>
      <c r="G496" s="196"/>
      <c r="H496" s="196"/>
      <c r="I496" s="214"/>
      <c r="J496" s="196"/>
      <c r="K496" s="215"/>
      <c r="L496" s="196" t="str">
        <f t="shared" si="10"/>
        <v/>
      </c>
      <c r="M496" s="215" t="e">
        <f t="shared" si="11"/>
        <v>#N/A</v>
      </c>
      <c r="N496" s="216" t="str">
        <f t="shared" si="16"/>
        <v/>
      </c>
    </row>
    <row r="497" spans="1:14" ht="11.25" customHeight="1" x14ac:dyDescent="0.2">
      <c r="A497" s="194"/>
      <c r="B497" s="210" t="e">
        <f>VLOOKUP(A497,Adr!A:B,2,FALSE)</f>
        <v>#N/A</v>
      </c>
      <c r="C497" s="196"/>
      <c r="D497" s="219"/>
      <c r="E497" s="213"/>
      <c r="F497" s="214"/>
      <c r="G497" s="196"/>
      <c r="H497" s="196"/>
      <c r="I497" s="214"/>
      <c r="J497" s="196"/>
      <c r="K497" s="215"/>
      <c r="L497" s="196" t="str">
        <f t="shared" si="10"/>
        <v/>
      </c>
      <c r="M497" s="215" t="e">
        <f t="shared" si="11"/>
        <v>#N/A</v>
      </c>
      <c r="N497" s="216" t="str">
        <f t="shared" si="16"/>
        <v/>
      </c>
    </row>
    <row r="498" spans="1:14" ht="11.25" customHeight="1" x14ac:dyDescent="0.2">
      <c r="A498" s="214"/>
      <c r="B498" s="210" t="e">
        <f>VLOOKUP(A498,Adr!A:B,2,FALSE)</f>
        <v>#N/A</v>
      </c>
      <c r="C498" s="211"/>
      <c r="D498" s="212"/>
      <c r="E498" s="213"/>
      <c r="F498" s="217"/>
      <c r="G498" s="220"/>
      <c r="H498" s="220"/>
      <c r="I498" s="196"/>
      <c r="J498" s="196"/>
      <c r="K498" s="215"/>
      <c r="L498" s="196" t="str">
        <f t="shared" si="10"/>
        <v/>
      </c>
      <c r="M498" s="215" t="e">
        <f t="shared" si="11"/>
        <v>#N/A</v>
      </c>
      <c r="N498" s="216" t="str">
        <f t="shared" si="16"/>
        <v/>
      </c>
    </row>
    <row r="499" spans="1:14" ht="11.25" customHeight="1" x14ac:dyDescent="0.2">
      <c r="A499" s="214"/>
      <c r="B499" s="210" t="e">
        <f>VLOOKUP(A499,Adr!A:B,2,FALSE)</f>
        <v>#N/A</v>
      </c>
      <c r="C499" s="211"/>
      <c r="D499" s="212"/>
      <c r="E499" s="213"/>
      <c r="F499" s="217"/>
      <c r="G499" s="220"/>
      <c r="H499" s="220"/>
      <c r="I499" s="196"/>
      <c r="J499" s="196"/>
      <c r="K499" s="215"/>
      <c r="L499" s="196" t="str">
        <f t="shared" si="10"/>
        <v/>
      </c>
      <c r="M499" s="215" t="e">
        <f t="shared" si="11"/>
        <v>#N/A</v>
      </c>
      <c r="N499" s="216" t="str">
        <f t="shared" si="16"/>
        <v/>
      </c>
    </row>
    <row r="500" spans="1:14" ht="11.25" customHeight="1" x14ac:dyDescent="0.2">
      <c r="A500" s="217"/>
      <c r="B500" s="210" t="e">
        <f>VLOOKUP(A500,Adr!A:B,2,FALSE)</f>
        <v>#N/A</v>
      </c>
      <c r="C500" s="220"/>
      <c r="D500" s="212"/>
      <c r="E500" s="218"/>
      <c r="F500" s="217"/>
      <c r="G500" s="220"/>
      <c r="H500" s="220"/>
      <c r="I500" s="214"/>
      <c r="J500" s="196"/>
      <c r="K500" s="215"/>
      <c r="L500" s="196" t="str">
        <f t="shared" si="10"/>
        <v/>
      </c>
      <c r="M500" s="215" t="e">
        <f t="shared" si="11"/>
        <v>#N/A</v>
      </c>
      <c r="N500" s="216" t="str">
        <f t="shared" si="16"/>
        <v/>
      </c>
    </row>
    <row r="501" spans="1:14" ht="11.25" customHeight="1" x14ac:dyDescent="0.2">
      <c r="A501" s="194"/>
      <c r="B501" s="210" t="e">
        <f>VLOOKUP(A501,Adr!A:B,2,FALSE)</f>
        <v>#N/A</v>
      </c>
      <c r="C501" s="196"/>
      <c r="D501" s="219"/>
      <c r="E501" s="213"/>
      <c r="F501" s="214"/>
      <c r="G501" s="196"/>
      <c r="H501" s="196"/>
      <c r="I501" s="214"/>
      <c r="J501" s="196"/>
      <c r="K501" s="215"/>
      <c r="L501" s="196" t="str">
        <f t="shared" si="10"/>
        <v/>
      </c>
      <c r="M501" s="215" t="e">
        <f t="shared" si="11"/>
        <v>#N/A</v>
      </c>
      <c r="N501" s="216" t="str">
        <f t="shared" si="16"/>
        <v/>
      </c>
    </row>
    <row r="502" spans="1:14" ht="11.25" customHeight="1" x14ac:dyDescent="0.2">
      <c r="A502" s="214"/>
      <c r="B502" s="210" t="e">
        <f>VLOOKUP(A502,Adr!A:B,2,FALSE)</f>
        <v>#N/A</v>
      </c>
      <c r="C502" s="211"/>
      <c r="D502" s="212"/>
      <c r="E502" s="213"/>
      <c r="F502" s="214"/>
      <c r="G502" s="196"/>
      <c r="H502" s="196"/>
      <c r="I502" s="214"/>
      <c r="J502" s="196"/>
      <c r="K502" s="215"/>
      <c r="L502" s="196" t="str">
        <f t="shared" si="10"/>
        <v/>
      </c>
      <c r="M502" s="215" t="e">
        <f t="shared" si="11"/>
        <v>#N/A</v>
      </c>
      <c r="N502" s="216" t="str">
        <f t="shared" si="16"/>
        <v/>
      </c>
    </row>
    <row r="503" spans="1:14" ht="11.25" customHeight="1" x14ac:dyDescent="0.2">
      <c r="A503" s="214"/>
      <c r="B503" s="210" t="e">
        <f>VLOOKUP(A503,Adr!A:B,2,FALSE)</f>
        <v>#N/A</v>
      </c>
      <c r="C503" s="211"/>
      <c r="D503" s="212"/>
      <c r="E503" s="213"/>
      <c r="F503" s="214"/>
      <c r="G503" s="196"/>
      <c r="H503" s="196"/>
      <c r="I503" s="214"/>
      <c r="J503" s="196"/>
      <c r="K503" s="215"/>
      <c r="L503" s="196" t="str">
        <f t="shared" si="10"/>
        <v/>
      </c>
      <c r="M503" s="215" t="e">
        <f t="shared" si="11"/>
        <v>#N/A</v>
      </c>
      <c r="N503" s="216" t="str">
        <f t="shared" si="16"/>
        <v/>
      </c>
    </row>
    <row r="504" spans="1:14" ht="11.25" customHeight="1" x14ac:dyDescent="0.2">
      <c r="A504" s="214"/>
      <c r="B504" s="210" t="e">
        <f>VLOOKUP(A504,Adr!A:B,2,FALSE)</f>
        <v>#N/A</v>
      </c>
      <c r="C504" s="211"/>
      <c r="D504" s="212"/>
      <c r="E504" s="213"/>
      <c r="F504" s="214"/>
      <c r="G504" s="196"/>
      <c r="H504" s="196"/>
      <c r="I504" s="214"/>
      <c r="J504" s="196"/>
      <c r="K504" s="215"/>
      <c r="L504" s="196" t="str">
        <f t="shared" si="10"/>
        <v/>
      </c>
      <c r="M504" s="215" t="e">
        <f t="shared" si="11"/>
        <v>#N/A</v>
      </c>
      <c r="N504" s="216" t="str">
        <f t="shared" si="16"/>
        <v/>
      </c>
    </row>
    <row r="505" spans="1:14" ht="11.25" customHeight="1" x14ac:dyDescent="0.2">
      <c r="A505" s="214"/>
      <c r="B505" s="210" t="e">
        <f>VLOOKUP(A505,Adr!A:B,2,FALSE)</f>
        <v>#N/A</v>
      </c>
      <c r="C505" s="211"/>
      <c r="D505" s="212"/>
      <c r="E505" s="213"/>
      <c r="F505" s="214"/>
      <c r="G505" s="196"/>
      <c r="H505" s="196"/>
      <c r="I505" s="214"/>
      <c r="J505" s="196"/>
      <c r="K505" s="215"/>
      <c r="L505" s="196" t="str">
        <f t="shared" si="10"/>
        <v/>
      </c>
      <c r="M505" s="215" t="e">
        <f t="shared" si="11"/>
        <v>#N/A</v>
      </c>
      <c r="N505" s="216" t="str">
        <f t="shared" si="16"/>
        <v/>
      </c>
    </row>
    <row r="506" spans="1:14" ht="11.25" customHeight="1" x14ac:dyDescent="0.2">
      <c r="A506" s="214"/>
      <c r="B506" s="210" t="e">
        <f>VLOOKUP(A506,Adr!A:B,2,FALSE)</f>
        <v>#N/A</v>
      </c>
      <c r="C506" s="211"/>
      <c r="D506" s="212"/>
      <c r="E506" s="213"/>
      <c r="F506" s="214"/>
      <c r="G506" s="196"/>
      <c r="H506" s="196"/>
      <c r="I506" s="214"/>
      <c r="J506" s="196"/>
      <c r="K506" s="215"/>
      <c r="L506" s="196" t="str">
        <f t="shared" si="10"/>
        <v/>
      </c>
      <c r="M506" s="215" t="e">
        <f t="shared" si="11"/>
        <v>#N/A</v>
      </c>
      <c r="N506" s="216" t="str">
        <f t="shared" si="16"/>
        <v/>
      </c>
    </row>
    <row r="507" spans="1:14" ht="11.25" customHeight="1" x14ac:dyDescent="0.2">
      <c r="A507" s="214"/>
      <c r="B507" s="210" t="e">
        <f>VLOOKUP(A507,Adr!A:B,2,FALSE)</f>
        <v>#N/A</v>
      </c>
      <c r="C507" s="211"/>
      <c r="D507" s="212"/>
      <c r="E507" s="213"/>
      <c r="F507" s="214"/>
      <c r="G507" s="196"/>
      <c r="H507" s="196"/>
      <c r="I507" s="214"/>
      <c r="J507" s="196"/>
      <c r="K507" s="215"/>
      <c r="L507" s="196" t="str">
        <f t="shared" si="10"/>
        <v/>
      </c>
      <c r="M507" s="215" t="e">
        <f t="shared" si="11"/>
        <v>#N/A</v>
      </c>
      <c r="N507" s="216" t="str">
        <f t="shared" si="16"/>
        <v/>
      </c>
    </row>
    <row r="508" spans="1:14" ht="11.25" customHeight="1" x14ac:dyDescent="0.2">
      <c r="A508" s="214"/>
      <c r="B508" s="210" t="e">
        <f>VLOOKUP(A508,Adr!A:B,2,FALSE)</f>
        <v>#N/A</v>
      </c>
      <c r="C508" s="211"/>
      <c r="D508" s="212"/>
      <c r="E508" s="213"/>
      <c r="F508" s="214"/>
      <c r="G508" s="196"/>
      <c r="H508" s="196"/>
      <c r="I508" s="214"/>
      <c r="J508" s="196"/>
      <c r="K508" s="215"/>
      <c r="L508" s="196" t="str">
        <f t="shared" si="10"/>
        <v/>
      </c>
      <c r="M508" s="215" t="e">
        <f t="shared" si="11"/>
        <v>#N/A</v>
      </c>
      <c r="N508" s="216" t="str">
        <f t="shared" si="16"/>
        <v/>
      </c>
    </row>
    <row r="509" spans="1:14" ht="11.25" customHeight="1" x14ac:dyDescent="0.2">
      <c r="A509" s="214"/>
      <c r="B509" s="210" t="e">
        <f>VLOOKUP(A509,Adr!A:B,2,FALSE)</f>
        <v>#N/A</v>
      </c>
      <c r="C509" s="211"/>
      <c r="D509" s="212"/>
      <c r="E509" s="213"/>
      <c r="F509" s="214"/>
      <c r="G509" s="196"/>
      <c r="H509" s="196"/>
      <c r="I509" s="214"/>
      <c r="J509" s="196"/>
      <c r="K509" s="215"/>
      <c r="L509" s="196" t="str">
        <f t="shared" si="10"/>
        <v/>
      </c>
      <c r="M509" s="215" t="e">
        <f t="shared" si="11"/>
        <v>#N/A</v>
      </c>
      <c r="N509" s="216" t="str">
        <f t="shared" si="16"/>
        <v/>
      </c>
    </row>
    <row r="510" spans="1:14" ht="11.25" customHeight="1" x14ac:dyDescent="0.2">
      <c r="A510" s="214"/>
      <c r="B510" s="210" t="e">
        <f>VLOOKUP(A510,Adr!A:B,2,FALSE)</f>
        <v>#N/A</v>
      </c>
      <c r="C510" s="211"/>
      <c r="D510" s="212"/>
      <c r="E510" s="213"/>
      <c r="F510" s="214"/>
      <c r="G510" s="196"/>
      <c r="H510" s="196"/>
      <c r="I510" s="196"/>
      <c r="J510" s="196"/>
      <c r="K510" s="215"/>
      <c r="L510" s="196" t="str">
        <f t="shared" si="10"/>
        <v/>
      </c>
      <c r="M510" s="215" t="e">
        <f t="shared" si="11"/>
        <v>#N/A</v>
      </c>
      <c r="N510" s="216" t="str">
        <f t="shared" si="16"/>
        <v/>
      </c>
    </row>
    <row r="511" spans="1:14" ht="11.25" customHeight="1" x14ac:dyDescent="0.2">
      <c r="A511" s="194"/>
      <c r="B511" s="210" t="e">
        <f>VLOOKUP(A511,Adr!A:B,2,FALSE)</f>
        <v>#N/A</v>
      </c>
      <c r="C511" s="196"/>
      <c r="D511" s="219"/>
      <c r="E511" s="213"/>
      <c r="F511" s="214"/>
      <c r="G511" s="196"/>
      <c r="H511" s="196"/>
      <c r="I511" s="214"/>
      <c r="J511" s="196"/>
      <c r="K511" s="215"/>
      <c r="L511" s="196" t="str">
        <f t="shared" si="10"/>
        <v/>
      </c>
      <c r="M511" s="215" t="e">
        <f t="shared" si="11"/>
        <v>#N/A</v>
      </c>
      <c r="N511" s="216" t="str">
        <f t="shared" si="16"/>
        <v/>
      </c>
    </row>
    <row r="512" spans="1:14" ht="11.25" customHeight="1" x14ac:dyDescent="0.2">
      <c r="A512" s="214"/>
      <c r="B512" s="210" t="e">
        <f>VLOOKUP(A512,Adr!A:B,2,FALSE)</f>
        <v>#N/A</v>
      </c>
      <c r="C512" s="211"/>
      <c r="D512" s="212"/>
      <c r="E512" s="213"/>
      <c r="F512" s="217"/>
      <c r="G512" s="220"/>
      <c r="H512" s="220"/>
      <c r="I512" s="196"/>
      <c r="J512" s="196"/>
      <c r="K512" s="215"/>
      <c r="L512" s="196" t="str">
        <f t="shared" ref="L512:L766" si="17">A512&amp;G512&amp;H512</f>
        <v/>
      </c>
      <c r="M512" s="215" t="e">
        <f t="shared" ref="M512:M766" si="18">B512&amp;F512&amp;H512&amp;C512</f>
        <v>#N/A</v>
      </c>
      <c r="N512" s="216" t="str">
        <f t="shared" si="16"/>
        <v/>
      </c>
    </row>
    <row r="513" spans="1:14" ht="11.25" customHeight="1" x14ac:dyDescent="0.2">
      <c r="A513" s="214"/>
      <c r="B513" s="210" t="e">
        <f>VLOOKUP(A513,Adr!A:B,2,FALSE)</f>
        <v>#N/A</v>
      </c>
      <c r="C513" s="220"/>
      <c r="D513" s="212"/>
      <c r="E513" s="213"/>
      <c r="F513" s="217"/>
      <c r="G513" s="220"/>
      <c r="H513" s="220"/>
      <c r="I513" s="214"/>
      <c r="J513" s="196"/>
      <c r="K513" s="215"/>
      <c r="L513" s="196" t="str">
        <f t="shared" si="17"/>
        <v/>
      </c>
      <c r="M513" s="215" t="e">
        <f t="shared" si="18"/>
        <v>#N/A</v>
      </c>
      <c r="N513" s="216" t="str">
        <f t="shared" si="16"/>
        <v/>
      </c>
    </row>
    <row r="514" spans="1:14" ht="11.25" customHeight="1" x14ac:dyDescent="0.2">
      <c r="A514" s="214"/>
      <c r="B514" s="210" t="e">
        <f>VLOOKUP(A514,Adr!A:B,2,FALSE)</f>
        <v>#N/A</v>
      </c>
      <c r="C514" s="211"/>
      <c r="D514" s="212"/>
      <c r="E514" s="213"/>
      <c r="F514" s="214"/>
      <c r="G514" s="196"/>
      <c r="H514" s="196"/>
      <c r="I514" s="214"/>
      <c r="J514" s="196"/>
      <c r="K514" s="215"/>
      <c r="L514" s="196" t="str">
        <f t="shared" si="17"/>
        <v/>
      </c>
      <c r="M514" s="215" t="e">
        <f t="shared" si="18"/>
        <v>#N/A</v>
      </c>
      <c r="N514" s="216" t="str">
        <f t="shared" si="16"/>
        <v/>
      </c>
    </row>
    <row r="515" spans="1:14" ht="11.25" customHeight="1" x14ac:dyDescent="0.2">
      <c r="A515" s="194"/>
      <c r="B515" s="210" t="e">
        <f>VLOOKUP(A515,Adr!A:B,2,FALSE)</f>
        <v>#N/A</v>
      </c>
      <c r="C515" s="196"/>
      <c r="D515" s="219"/>
      <c r="E515" s="213"/>
      <c r="F515" s="214"/>
      <c r="G515" s="196"/>
      <c r="H515" s="196"/>
      <c r="I515" s="214"/>
      <c r="J515" s="196"/>
      <c r="K515" s="215"/>
      <c r="L515" s="196" t="str">
        <f t="shared" si="17"/>
        <v/>
      </c>
      <c r="M515" s="215" t="e">
        <f t="shared" si="18"/>
        <v>#N/A</v>
      </c>
      <c r="N515" s="216" t="str">
        <f t="shared" si="16"/>
        <v/>
      </c>
    </row>
    <row r="516" spans="1:14" ht="11.25" customHeight="1" x14ac:dyDescent="0.2">
      <c r="A516" s="194"/>
      <c r="B516" s="210" t="e">
        <f>VLOOKUP(A516,Adr!A:B,2,FALSE)</f>
        <v>#N/A</v>
      </c>
      <c r="C516" s="196"/>
      <c r="D516" s="219"/>
      <c r="E516" s="213"/>
      <c r="F516" s="214"/>
      <c r="G516" s="196"/>
      <c r="H516" s="196"/>
      <c r="I516" s="214"/>
      <c r="J516" s="196"/>
      <c r="K516" s="215"/>
      <c r="L516" s="196" t="str">
        <f t="shared" si="17"/>
        <v/>
      </c>
      <c r="M516" s="215" t="e">
        <f t="shared" si="18"/>
        <v>#N/A</v>
      </c>
      <c r="N516" s="216" t="str">
        <f t="shared" si="16"/>
        <v/>
      </c>
    </row>
    <row r="517" spans="1:14" ht="11.25" customHeight="1" x14ac:dyDescent="0.2">
      <c r="A517" s="194"/>
      <c r="B517" s="210" t="e">
        <f>VLOOKUP(A517,Adr!A:B,2,FALSE)</f>
        <v>#N/A</v>
      </c>
      <c r="C517" s="196"/>
      <c r="D517" s="219"/>
      <c r="E517" s="213"/>
      <c r="F517" s="214"/>
      <c r="G517" s="196"/>
      <c r="H517" s="196"/>
      <c r="I517" s="214"/>
      <c r="J517" s="196"/>
      <c r="K517" s="215"/>
      <c r="L517" s="196" t="str">
        <f t="shared" si="17"/>
        <v/>
      </c>
      <c r="M517" s="215" t="e">
        <f t="shared" si="18"/>
        <v>#N/A</v>
      </c>
      <c r="N517" s="216" t="str">
        <f t="shared" si="16"/>
        <v/>
      </c>
    </row>
    <row r="518" spans="1:14" ht="11.25" customHeight="1" x14ac:dyDescent="0.2">
      <c r="A518" s="194"/>
      <c r="B518" s="210" t="e">
        <f>VLOOKUP(A518,Adr!A:B,2,FALSE)</f>
        <v>#N/A</v>
      </c>
      <c r="C518" s="196"/>
      <c r="D518" s="219"/>
      <c r="E518" s="213"/>
      <c r="F518" s="214"/>
      <c r="G518" s="196"/>
      <c r="H518" s="196"/>
      <c r="I518" s="214"/>
      <c r="J518" s="196"/>
      <c r="K518" s="215"/>
      <c r="L518" s="196" t="str">
        <f t="shared" si="17"/>
        <v/>
      </c>
      <c r="M518" s="215" t="e">
        <f t="shared" si="18"/>
        <v>#N/A</v>
      </c>
      <c r="N518" s="216" t="str">
        <f t="shared" si="16"/>
        <v/>
      </c>
    </row>
    <row r="519" spans="1:14" ht="11.25" customHeight="1" x14ac:dyDescent="0.2">
      <c r="A519" s="194"/>
      <c r="B519" s="210" t="e">
        <f>VLOOKUP(A519,Adr!A:B,2,FALSE)</f>
        <v>#N/A</v>
      </c>
      <c r="C519" s="196"/>
      <c r="D519" s="219"/>
      <c r="E519" s="213"/>
      <c r="F519" s="214"/>
      <c r="G519" s="196"/>
      <c r="H519" s="196"/>
      <c r="I519" s="214"/>
      <c r="J519" s="196"/>
      <c r="K519" s="215"/>
      <c r="L519" s="196" t="str">
        <f t="shared" si="17"/>
        <v/>
      </c>
      <c r="M519" s="215" t="e">
        <f t="shared" si="18"/>
        <v>#N/A</v>
      </c>
      <c r="N519" s="216" t="str">
        <f t="shared" si="16"/>
        <v/>
      </c>
    </row>
    <row r="520" spans="1:14" ht="11.25" customHeight="1" x14ac:dyDescent="0.2">
      <c r="A520" s="214"/>
      <c r="B520" s="210" t="e">
        <f>VLOOKUP(A520,Adr!A:B,2,FALSE)</f>
        <v>#N/A</v>
      </c>
      <c r="C520" s="211"/>
      <c r="D520" s="212"/>
      <c r="E520" s="213"/>
      <c r="F520" s="214"/>
      <c r="G520" s="196"/>
      <c r="H520" s="196"/>
      <c r="I520" s="196"/>
      <c r="J520" s="196"/>
      <c r="K520" s="215"/>
      <c r="L520" s="196" t="str">
        <f t="shared" si="17"/>
        <v/>
      </c>
      <c r="M520" s="215" t="e">
        <f t="shared" si="18"/>
        <v>#N/A</v>
      </c>
      <c r="N520" s="216" t="str">
        <f t="shared" si="16"/>
        <v/>
      </c>
    </row>
    <row r="521" spans="1:14" ht="11.25" customHeight="1" x14ac:dyDescent="0.2">
      <c r="A521" s="194"/>
      <c r="B521" s="210" t="e">
        <f>VLOOKUP(A521,Adr!A:B,2,FALSE)</f>
        <v>#N/A</v>
      </c>
      <c r="C521" s="196"/>
      <c r="D521" s="219"/>
      <c r="E521" s="213"/>
      <c r="F521" s="214"/>
      <c r="G521" s="196"/>
      <c r="H521" s="196"/>
      <c r="I521" s="214"/>
      <c r="J521" s="196"/>
      <c r="K521" s="215"/>
      <c r="L521" s="196" t="str">
        <f t="shared" si="17"/>
        <v/>
      </c>
      <c r="M521" s="215" t="e">
        <f t="shared" si="18"/>
        <v>#N/A</v>
      </c>
      <c r="N521" s="216" t="str">
        <f t="shared" si="16"/>
        <v/>
      </c>
    </row>
    <row r="522" spans="1:14" ht="11.25" customHeight="1" x14ac:dyDescent="0.2">
      <c r="A522" s="194"/>
      <c r="B522" s="210" t="e">
        <f>VLOOKUP(A522,Adr!A:B,2,FALSE)</f>
        <v>#N/A</v>
      </c>
      <c r="C522" s="196"/>
      <c r="D522" s="219"/>
      <c r="E522" s="213"/>
      <c r="F522" s="214"/>
      <c r="G522" s="196"/>
      <c r="H522" s="196"/>
      <c r="I522" s="214"/>
      <c r="J522" s="196"/>
      <c r="K522" s="215"/>
      <c r="L522" s="196" t="str">
        <f t="shared" si="17"/>
        <v/>
      </c>
      <c r="M522" s="215" t="e">
        <f t="shared" si="18"/>
        <v>#N/A</v>
      </c>
      <c r="N522" s="216" t="str">
        <f t="shared" si="16"/>
        <v/>
      </c>
    </row>
    <row r="523" spans="1:14" ht="11.25" customHeight="1" x14ac:dyDescent="0.2">
      <c r="A523" s="194"/>
      <c r="B523" s="210" t="e">
        <f>VLOOKUP(A523,Adr!A:B,2,FALSE)</f>
        <v>#N/A</v>
      </c>
      <c r="C523" s="196"/>
      <c r="D523" s="219"/>
      <c r="E523" s="213"/>
      <c r="F523" s="214"/>
      <c r="G523" s="196"/>
      <c r="H523" s="196"/>
      <c r="I523" s="214"/>
      <c r="J523" s="196"/>
      <c r="K523" s="215"/>
      <c r="L523" s="196" t="str">
        <f t="shared" si="17"/>
        <v/>
      </c>
      <c r="M523" s="215" t="e">
        <f t="shared" si="18"/>
        <v>#N/A</v>
      </c>
      <c r="N523" s="216" t="str">
        <f t="shared" si="16"/>
        <v/>
      </c>
    </row>
    <row r="524" spans="1:14" ht="11.25" customHeight="1" x14ac:dyDescent="0.2">
      <c r="A524" s="194"/>
      <c r="B524" s="210" t="e">
        <f>VLOOKUP(A524,Adr!A:B,2,FALSE)</f>
        <v>#N/A</v>
      </c>
      <c r="C524" s="196"/>
      <c r="D524" s="219"/>
      <c r="E524" s="213"/>
      <c r="F524" s="214"/>
      <c r="G524" s="196"/>
      <c r="H524" s="196"/>
      <c r="I524" s="214"/>
      <c r="J524" s="196"/>
      <c r="K524" s="215"/>
      <c r="L524" s="196" t="str">
        <f t="shared" si="17"/>
        <v/>
      </c>
      <c r="M524" s="215" t="e">
        <f t="shared" si="18"/>
        <v>#N/A</v>
      </c>
      <c r="N524" s="216" t="str">
        <f t="shared" si="16"/>
        <v/>
      </c>
    </row>
    <row r="525" spans="1:14" ht="11.25" customHeight="1" x14ac:dyDescent="0.2">
      <c r="A525" s="214"/>
      <c r="B525" s="210" t="e">
        <f>VLOOKUP(A525,Adr!A:B,2,FALSE)</f>
        <v>#N/A</v>
      </c>
      <c r="C525" s="211"/>
      <c r="D525" s="212"/>
      <c r="E525" s="213"/>
      <c r="F525" s="214"/>
      <c r="G525" s="196"/>
      <c r="H525" s="196"/>
      <c r="I525" s="196"/>
      <c r="J525" s="196"/>
      <c r="K525" s="215"/>
      <c r="L525" s="196" t="str">
        <f t="shared" si="17"/>
        <v/>
      </c>
      <c r="M525" s="215" t="e">
        <f t="shared" si="18"/>
        <v>#N/A</v>
      </c>
      <c r="N525" s="216" t="str">
        <f t="shared" si="16"/>
        <v/>
      </c>
    </row>
    <row r="526" spans="1:14" ht="11.25" customHeight="1" x14ac:dyDescent="0.2">
      <c r="A526" s="214"/>
      <c r="B526" s="210" t="e">
        <f>VLOOKUP(A526,Adr!A:B,2,FALSE)</f>
        <v>#N/A</v>
      </c>
      <c r="C526" s="220"/>
      <c r="D526" s="212"/>
      <c r="E526" s="213"/>
      <c r="F526" s="217"/>
      <c r="G526" s="220"/>
      <c r="H526" s="220"/>
      <c r="I526" s="214"/>
      <c r="J526" s="196"/>
      <c r="K526" s="215"/>
      <c r="L526" s="196" t="str">
        <f t="shared" si="17"/>
        <v/>
      </c>
      <c r="M526" s="215" t="e">
        <f t="shared" si="18"/>
        <v>#N/A</v>
      </c>
      <c r="N526" s="216" t="str">
        <f t="shared" si="16"/>
        <v/>
      </c>
    </row>
    <row r="527" spans="1:14" ht="11.25" customHeight="1" x14ac:dyDescent="0.2">
      <c r="A527" s="214"/>
      <c r="B527" s="210" t="e">
        <f>VLOOKUP(A527,Adr!A:B,2,FALSE)</f>
        <v>#N/A</v>
      </c>
      <c r="C527" s="220"/>
      <c r="D527" s="212"/>
      <c r="E527" s="213"/>
      <c r="F527" s="217"/>
      <c r="G527" s="220"/>
      <c r="H527" s="220"/>
      <c r="I527" s="214"/>
      <c r="J527" s="196"/>
      <c r="K527" s="215"/>
      <c r="L527" s="196" t="str">
        <f t="shared" si="17"/>
        <v/>
      </c>
      <c r="M527" s="215" t="e">
        <f t="shared" si="18"/>
        <v>#N/A</v>
      </c>
      <c r="N527" s="216" t="str">
        <f t="shared" si="16"/>
        <v/>
      </c>
    </row>
    <row r="528" spans="1:14" ht="11.25" customHeight="1" x14ac:dyDescent="0.2">
      <c r="A528" s="214"/>
      <c r="B528" s="210" t="e">
        <f>VLOOKUP(A528,Adr!A:B,2,FALSE)</f>
        <v>#N/A</v>
      </c>
      <c r="C528" s="220"/>
      <c r="D528" s="212"/>
      <c r="E528" s="213"/>
      <c r="F528" s="217"/>
      <c r="G528" s="220"/>
      <c r="H528" s="220"/>
      <c r="I528" s="214"/>
      <c r="J528" s="196"/>
      <c r="K528" s="215"/>
      <c r="L528" s="196" t="str">
        <f t="shared" si="17"/>
        <v/>
      </c>
      <c r="M528" s="215" t="e">
        <f t="shared" si="18"/>
        <v>#N/A</v>
      </c>
      <c r="N528" s="216" t="str">
        <f t="shared" si="16"/>
        <v/>
      </c>
    </row>
    <row r="529" spans="1:14" ht="11.25" customHeight="1" x14ac:dyDescent="0.2">
      <c r="A529" s="214"/>
      <c r="B529" s="210" t="e">
        <f>VLOOKUP(A529,Adr!A:B,2,FALSE)</f>
        <v>#N/A</v>
      </c>
      <c r="C529" s="220"/>
      <c r="D529" s="212"/>
      <c r="E529" s="213"/>
      <c r="F529" s="217"/>
      <c r="G529" s="220"/>
      <c r="H529" s="220"/>
      <c r="I529" s="214"/>
      <c r="J529" s="196"/>
      <c r="K529" s="215"/>
      <c r="L529" s="196" t="str">
        <f t="shared" si="17"/>
        <v/>
      </c>
      <c r="M529" s="215" t="e">
        <f t="shared" si="18"/>
        <v>#N/A</v>
      </c>
      <c r="N529" s="216" t="str">
        <f t="shared" si="16"/>
        <v/>
      </c>
    </row>
    <row r="530" spans="1:14" ht="11.25" customHeight="1" x14ac:dyDescent="0.2">
      <c r="A530" s="214"/>
      <c r="B530" s="210" t="e">
        <f>VLOOKUP(A530,Adr!A:B,2,FALSE)</f>
        <v>#N/A</v>
      </c>
      <c r="C530" s="220"/>
      <c r="D530" s="212"/>
      <c r="E530" s="213"/>
      <c r="F530" s="217"/>
      <c r="G530" s="220"/>
      <c r="H530" s="220"/>
      <c r="I530" s="214"/>
      <c r="J530" s="196"/>
      <c r="K530" s="215"/>
      <c r="L530" s="196" t="str">
        <f t="shared" si="17"/>
        <v/>
      </c>
      <c r="M530" s="215" t="e">
        <f t="shared" si="18"/>
        <v>#N/A</v>
      </c>
      <c r="N530" s="216" t="str">
        <f t="shared" si="16"/>
        <v/>
      </c>
    </row>
    <row r="531" spans="1:14" ht="11.25" customHeight="1" x14ac:dyDescent="0.2">
      <c r="A531" s="217"/>
      <c r="B531" s="210" t="e">
        <f>VLOOKUP(A531,Adr!A:B,2,FALSE)</f>
        <v>#N/A</v>
      </c>
      <c r="C531" s="220"/>
      <c r="D531" s="212"/>
      <c r="E531" s="213"/>
      <c r="F531" s="217"/>
      <c r="G531" s="220"/>
      <c r="H531" s="220"/>
      <c r="I531" s="214"/>
      <c r="J531" s="196"/>
      <c r="K531" s="215"/>
      <c r="L531" s="196" t="str">
        <f t="shared" si="17"/>
        <v/>
      </c>
      <c r="M531" s="215" t="e">
        <f t="shared" si="18"/>
        <v>#N/A</v>
      </c>
      <c r="N531" s="216" t="str">
        <f t="shared" si="16"/>
        <v/>
      </c>
    </row>
    <row r="532" spans="1:14" ht="11.25" customHeight="1" x14ac:dyDescent="0.2">
      <c r="A532" s="217"/>
      <c r="B532" s="210" t="e">
        <f>VLOOKUP(A532,Adr!A:B,2,FALSE)</f>
        <v>#N/A</v>
      </c>
      <c r="C532" s="220"/>
      <c r="D532" s="212"/>
      <c r="E532" s="213"/>
      <c r="F532" s="217"/>
      <c r="G532" s="220"/>
      <c r="H532" s="220"/>
      <c r="I532" s="214"/>
      <c r="J532" s="196"/>
      <c r="K532" s="215"/>
      <c r="L532" s="196" t="str">
        <f t="shared" si="17"/>
        <v/>
      </c>
      <c r="M532" s="215" t="e">
        <f t="shared" si="18"/>
        <v>#N/A</v>
      </c>
      <c r="N532" s="216" t="str">
        <f t="shared" si="16"/>
        <v/>
      </c>
    </row>
    <row r="533" spans="1:14" ht="11.25" customHeight="1" x14ac:dyDescent="0.2">
      <c r="A533" s="214"/>
      <c r="B533" s="210" t="e">
        <f>VLOOKUP(A533,Adr!A:B,2,FALSE)</f>
        <v>#N/A</v>
      </c>
      <c r="C533" s="220"/>
      <c r="D533" s="212"/>
      <c r="E533" s="213"/>
      <c r="F533" s="217"/>
      <c r="G533" s="220"/>
      <c r="H533" s="220"/>
      <c r="I533" s="214"/>
      <c r="J533" s="196"/>
      <c r="K533" s="215"/>
      <c r="L533" s="196" t="str">
        <f t="shared" si="17"/>
        <v/>
      </c>
      <c r="M533" s="215" t="e">
        <f t="shared" si="18"/>
        <v>#N/A</v>
      </c>
      <c r="N533" s="216" t="str">
        <f t="shared" si="16"/>
        <v/>
      </c>
    </row>
    <row r="534" spans="1:14" ht="11.25" customHeight="1" x14ac:dyDescent="0.2">
      <c r="A534" s="217"/>
      <c r="B534" s="210" t="e">
        <f>VLOOKUP(A534,Adr!A:B,2,FALSE)</f>
        <v>#N/A</v>
      </c>
      <c r="C534" s="220"/>
      <c r="D534" s="212"/>
      <c r="E534" s="213"/>
      <c r="F534" s="217"/>
      <c r="G534" s="220"/>
      <c r="H534" s="220"/>
      <c r="I534" s="214"/>
      <c r="J534" s="196"/>
      <c r="K534" s="215"/>
      <c r="L534" s="196" t="str">
        <f t="shared" si="17"/>
        <v/>
      </c>
      <c r="M534" s="215" t="e">
        <f t="shared" si="18"/>
        <v>#N/A</v>
      </c>
      <c r="N534" s="216" t="str">
        <f t="shared" si="16"/>
        <v/>
      </c>
    </row>
    <row r="535" spans="1:14" ht="11.25" customHeight="1" x14ac:dyDescent="0.2">
      <c r="A535" s="214"/>
      <c r="B535" s="210" t="e">
        <f>VLOOKUP(A535,Adr!A:B,2,FALSE)</f>
        <v>#N/A</v>
      </c>
      <c r="C535" s="220"/>
      <c r="D535" s="212"/>
      <c r="E535" s="213"/>
      <c r="F535" s="217"/>
      <c r="G535" s="220"/>
      <c r="H535" s="220"/>
      <c r="I535" s="214"/>
      <c r="J535" s="196"/>
      <c r="K535" s="215"/>
      <c r="L535" s="196" t="str">
        <f t="shared" si="17"/>
        <v/>
      </c>
      <c r="M535" s="215" t="e">
        <f t="shared" si="18"/>
        <v>#N/A</v>
      </c>
      <c r="N535" s="216" t="str">
        <f t="shared" si="16"/>
        <v/>
      </c>
    </row>
    <row r="536" spans="1:14" ht="11.25" customHeight="1" x14ac:dyDescent="0.2">
      <c r="A536" s="214"/>
      <c r="B536" s="210" t="e">
        <f>VLOOKUP(A536,Adr!A:B,2,FALSE)</f>
        <v>#N/A</v>
      </c>
      <c r="C536" s="220"/>
      <c r="D536" s="212"/>
      <c r="E536" s="213"/>
      <c r="F536" s="217"/>
      <c r="G536" s="220"/>
      <c r="H536" s="220"/>
      <c r="I536" s="214"/>
      <c r="J536" s="196"/>
      <c r="K536" s="215"/>
      <c r="L536" s="196" t="str">
        <f t="shared" si="17"/>
        <v/>
      </c>
      <c r="M536" s="215" t="e">
        <f t="shared" si="18"/>
        <v>#N/A</v>
      </c>
      <c r="N536" s="216" t="str">
        <f t="shared" si="16"/>
        <v/>
      </c>
    </row>
    <row r="537" spans="1:14" ht="11.25" customHeight="1" x14ac:dyDescent="0.2">
      <c r="A537" s="214"/>
      <c r="B537" s="210" t="e">
        <f>VLOOKUP(A537,Adr!A:B,2,FALSE)</f>
        <v>#N/A</v>
      </c>
      <c r="C537" s="220"/>
      <c r="D537" s="212"/>
      <c r="E537" s="213"/>
      <c r="F537" s="217"/>
      <c r="G537" s="220"/>
      <c r="H537" s="220"/>
      <c r="I537" s="214"/>
      <c r="J537" s="196"/>
      <c r="K537" s="215"/>
      <c r="L537" s="196" t="str">
        <f t="shared" si="17"/>
        <v/>
      </c>
      <c r="M537" s="215" t="e">
        <f t="shared" si="18"/>
        <v>#N/A</v>
      </c>
      <c r="N537" s="216" t="str">
        <f t="shared" si="16"/>
        <v/>
      </c>
    </row>
    <row r="538" spans="1:14" ht="11.25" customHeight="1" x14ac:dyDescent="0.2">
      <c r="A538" s="214"/>
      <c r="B538" s="210" t="e">
        <f>VLOOKUP(A538,Adr!A:B,2,FALSE)</f>
        <v>#N/A</v>
      </c>
      <c r="C538" s="220"/>
      <c r="D538" s="212"/>
      <c r="E538" s="213"/>
      <c r="F538" s="217"/>
      <c r="G538" s="220"/>
      <c r="H538" s="220"/>
      <c r="I538" s="214"/>
      <c r="J538" s="196"/>
      <c r="K538" s="215"/>
      <c r="L538" s="196" t="str">
        <f t="shared" si="17"/>
        <v/>
      </c>
      <c r="M538" s="215" t="e">
        <f t="shared" si="18"/>
        <v>#N/A</v>
      </c>
      <c r="N538" s="216" t="str">
        <f t="shared" si="16"/>
        <v/>
      </c>
    </row>
    <row r="539" spans="1:14" ht="11.25" customHeight="1" x14ac:dyDescent="0.2">
      <c r="A539" s="194"/>
      <c r="B539" s="210" t="e">
        <f>VLOOKUP(A539,Adr!A:B,2,FALSE)</f>
        <v>#N/A</v>
      </c>
      <c r="C539" s="196"/>
      <c r="D539" s="219"/>
      <c r="E539" s="213"/>
      <c r="F539" s="214"/>
      <c r="G539" s="196"/>
      <c r="H539" s="196"/>
      <c r="I539" s="214"/>
      <c r="J539" s="196"/>
      <c r="K539" s="215"/>
      <c r="L539" s="196" t="str">
        <f t="shared" si="17"/>
        <v/>
      </c>
      <c r="M539" s="215" t="e">
        <f t="shared" si="18"/>
        <v>#N/A</v>
      </c>
      <c r="N539" s="216" t="str">
        <f t="shared" si="16"/>
        <v/>
      </c>
    </row>
    <row r="540" spans="1:14" ht="11.25" customHeight="1" x14ac:dyDescent="0.2">
      <c r="A540" s="214"/>
      <c r="B540" s="210" t="e">
        <f>VLOOKUP(A540,Adr!A:B,2,FALSE)</f>
        <v>#N/A</v>
      </c>
      <c r="C540" s="220"/>
      <c r="D540" s="212"/>
      <c r="E540" s="213"/>
      <c r="F540" s="217"/>
      <c r="G540" s="220"/>
      <c r="H540" s="220"/>
      <c r="I540" s="214"/>
      <c r="J540" s="196"/>
      <c r="K540" s="215"/>
      <c r="L540" s="196" t="str">
        <f t="shared" si="17"/>
        <v/>
      </c>
      <c r="M540" s="215" t="e">
        <f t="shared" si="18"/>
        <v>#N/A</v>
      </c>
      <c r="N540" s="216" t="str">
        <f t="shared" si="16"/>
        <v/>
      </c>
    </row>
    <row r="541" spans="1:14" ht="11.25" customHeight="1" x14ac:dyDescent="0.2">
      <c r="A541" s="214"/>
      <c r="B541" s="210" t="e">
        <f>VLOOKUP(A541,Adr!A:B,2,FALSE)</f>
        <v>#N/A</v>
      </c>
      <c r="C541" s="196"/>
      <c r="D541" s="219"/>
      <c r="E541" s="213"/>
      <c r="F541" s="214"/>
      <c r="G541" s="196"/>
      <c r="H541" s="196"/>
      <c r="I541" s="214"/>
      <c r="J541" s="196"/>
      <c r="K541" s="215"/>
      <c r="L541" s="196" t="str">
        <f t="shared" si="17"/>
        <v/>
      </c>
      <c r="M541" s="215" t="e">
        <f t="shared" si="18"/>
        <v>#N/A</v>
      </c>
      <c r="N541" s="216" t="str">
        <f t="shared" si="16"/>
        <v/>
      </c>
    </row>
    <row r="542" spans="1:14" ht="11.25" customHeight="1" x14ac:dyDescent="0.2">
      <c r="A542" s="214"/>
      <c r="B542" s="210" t="e">
        <f>VLOOKUP(A542,Adr!A:B,2,FALSE)</f>
        <v>#N/A</v>
      </c>
      <c r="C542" s="220"/>
      <c r="D542" s="212"/>
      <c r="E542" s="213"/>
      <c r="F542" s="217"/>
      <c r="G542" s="220"/>
      <c r="H542" s="220"/>
      <c r="I542" s="214"/>
      <c r="J542" s="196"/>
      <c r="K542" s="215"/>
      <c r="L542" s="196" t="str">
        <f t="shared" si="17"/>
        <v/>
      </c>
      <c r="M542" s="215" t="e">
        <f t="shared" si="18"/>
        <v>#N/A</v>
      </c>
      <c r="N542" s="216" t="str">
        <f t="shared" si="16"/>
        <v/>
      </c>
    </row>
    <row r="543" spans="1:14" ht="11.25" customHeight="1" x14ac:dyDescent="0.2">
      <c r="A543" s="217"/>
      <c r="B543" s="210" t="e">
        <f>VLOOKUP(A543,Adr!A:B,2,FALSE)</f>
        <v>#N/A</v>
      </c>
      <c r="C543" s="220"/>
      <c r="D543" s="212"/>
      <c r="E543" s="218"/>
      <c r="F543" s="217"/>
      <c r="G543" s="220"/>
      <c r="H543" s="220"/>
      <c r="I543" s="214"/>
      <c r="J543" s="196"/>
      <c r="K543" s="215"/>
      <c r="L543" s="196" t="str">
        <f t="shared" si="17"/>
        <v/>
      </c>
      <c r="M543" s="215" t="e">
        <f t="shared" si="18"/>
        <v>#N/A</v>
      </c>
      <c r="N543" s="216" t="str">
        <f t="shared" si="16"/>
        <v/>
      </c>
    </row>
    <row r="544" spans="1:14" ht="11.25" customHeight="1" x14ac:dyDescent="0.2">
      <c r="A544" s="194"/>
      <c r="B544" s="210" t="e">
        <f>VLOOKUP(A544,Adr!A:B,2,FALSE)</f>
        <v>#N/A</v>
      </c>
      <c r="C544" s="196"/>
      <c r="D544" s="219"/>
      <c r="E544" s="213"/>
      <c r="F544" s="214"/>
      <c r="G544" s="196"/>
      <c r="H544" s="196"/>
      <c r="I544" s="214"/>
      <c r="J544" s="196"/>
      <c r="K544" s="215"/>
      <c r="L544" s="196" t="str">
        <f t="shared" si="17"/>
        <v/>
      </c>
      <c r="M544" s="215" t="e">
        <f t="shared" si="18"/>
        <v>#N/A</v>
      </c>
      <c r="N544" s="216" t="str">
        <f t="shared" si="16"/>
        <v/>
      </c>
    </row>
    <row r="545" spans="1:14" ht="11.25" customHeight="1" x14ac:dyDescent="0.2">
      <c r="A545" s="214"/>
      <c r="B545" s="210" t="e">
        <f>VLOOKUP(A545,Adr!A:B,2,FALSE)</f>
        <v>#N/A</v>
      </c>
      <c r="C545" s="220"/>
      <c r="D545" s="212"/>
      <c r="E545" s="213"/>
      <c r="F545" s="217"/>
      <c r="G545" s="220"/>
      <c r="H545" s="220"/>
      <c r="I545" s="214"/>
      <c r="J545" s="196"/>
      <c r="K545" s="215"/>
      <c r="L545" s="196" t="str">
        <f t="shared" si="17"/>
        <v/>
      </c>
      <c r="M545" s="215" t="e">
        <f t="shared" si="18"/>
        <v>#N/A</v>
      </c>
      <c r="N545" s="216" t="str">
        <f t="shared" si="16"/>
        <v/>
      </c>
    </row>
    <row r="546" spans="1:14" ht="11.25" customHeight="1" x14ac:dyDescent="0.2">
      <c r="A546" s="217"/>
      <c r="B546" s="210" t="e">
        <f>VLOOKUP(A546,Adr!A:B,2,FALSE)</f>
        <v>#N/A</v>
      </c>
      <c r="C546" s="220"/>
      <c r="D546" s="212"/>
      <c r="E546" s="218"/>
      <c r="F546" s="217"/>
      <c r="G546" s="220"/>
      <c r="H546" s="220"/>
      <c r="I546" s="214"/>
      <c r="J546" s="196"/>
      <c r="K546" s="215"/>
      <c r="L546" s="196" t="str">
        <f t="shared" si="17"/>
        <v/>
      </c>
      <c r="M546" s="215" t="e">
        <f t="shared" si="18"/>
        <v>#N/A</v>
      </c>
      <c r="N546" s="216" t="str">
        <f t="shared" si="16"/>
        <v/>
      </c>
    </row>
    <row r="547" spans="1:14" ht="11.25" customHeight="1" x14ac:dyDescent="0.2">
      <c r="A547" s="194"/>
      <c r="B547" s="210" t="e">
        <f>VLOOKUP(A547,Adr!A:B,2,FALSE)</f>
        <v>#N/A</v>
      </c>
      <c r="C547" s="196"/>
      <c r="D547" s="219"/>
      <c r="E547" s="213"/>
      <c r="F547" s="214"/>
      <c r="G547" s="196"/>
      <c r="H547" s="196"/>
      <c r="I547" s="214"/>
      <c r="J547" s="196"/>
      <c r="K547" s="215"/>
      <c r="L547" s="196" t="str">
        <f t="shared" si="17"/>
        <v/>
      </c>
      <c r="M547" s="215" t="e">
        <f t="shared" si="18"/>
        <v>#N/A</v>
      </c>
      <c r="N547" s="216" t="str">
        <f t="shared" si="16"/>
        <v/>
      </c>
    </row>
    <row r="548" spans="1:14" ht="11.25" customHeight="1" x14ac:dyDescent="0.2">
      <c r="A548" s="214"/>
      <c r="B548" s="210" t="e">
        <f>VLOOKUP(A548,Adr!A:B,2,FALSE)</f>
        <v>#N/A</v>
      </c>
      <c r="C548" s="211"/>
      <c r="D548" s="212"/>
      <c r="E548" s="213"/>
      <c r="F548" s="214"/>
      <c r="G548" s="196"/>
      <c r="H548" s="196"/>
      <c r="I548" s="196"/>
      <c r="J548" s="196"/>
      <c r="K548" s="215"/>
      <c r="L548" s="196" t="str">
        <f t="shared" si="17"/>
        <v/>
      </c>
      <c r="M548" s="215" t="e">
        <f t="shared" si="18"/>
        <v>#N/A</v>
      </c>
      <c r="N548" s="216" t="str">
        <f t="shared" si="16"/>
        <v/>
      </c>
    </row>
    <row r="549" spans="1:14" ht="11.25" customHeight="1" x14ac:dyDescent="0.2">
      <c r="A549" s="214"/>
      <c r="B549" s="210" t="e">
        <f>VLOOKUP(A549,Adr!A:B,2,FALSE)</f>
        <v>#N/A</v>
      </c>
      <c r="C549" s="211"/>
      <c r="D549" s="212"/>
      <c r="E549" s="213"/>
      <c r="F549" s="214"/>
      <c r="G549" s="196"/>
      <c r="H549" s="196"/>
      <c r="I549" s="196"/>
      <c r="J549" s="196"/>
      <c r="K549" s="215"/>
      <c r="L549" s="196" t="str">
        <f t="shared" si="17"/>
        <v/>
      </c>
      <c r="M549" s="215" t="e">
        <f t="shared" si="18"/>
        <v>#N/A</v>
      </c>
      <c r="N549" s="216" t="str">
        <f t="shared" si="16"/>
        <v/>
      </c>
    </row>
    <row r="550" spans="1:14" ht="11.25" customHeight="1" x14ac:dyDescent="0.2">
      <c r="A550" s="217"/>
      <c r="B550" s="210" t="e">
        <f>VLOOKUP(A550,Adr!A:B,2,FALSE)</f>
        <v>#N/A</v>
      </c>
      <c r="C550" s="220"/>
      <c r="D550" s="212"/>
      <c r="E550" s="213"/>
      <c r="F550" s="217"/>
      <c r="G550" s="220"/>
      <c r="H550" s="220"/>
      <c r="I550" s="214"/>
      <c r="J550" s="196"/>
      <c r="K550" s="215"/>
      <c r="L550" s="196" t="str">
        <f t="shared" si="17"/>
        <v/>
      </c>
      <c r="M550" s="215" t="e">
        <f t="shared" si="18"/>
        <v>#N/A</v>
      </c>
      <c r="N550" s="216" t="str">
        <f t="shared" si="16"/>
        <v/>
      </c>
    </row>
    <row r="551" spans="1:14" ht="11.25" customHeight="1" x14ac:dyDescent="0.2">
      <c r="A551" s="217"/>
      <c r="B551" s="210" t="e">
        <f>VLOOKUP(A551,Adr!A:B,2,FALSE)</f>
        <v>#N/A</v>
      </c>
      <c r="C551" s="220"/>
      <c r="D551" s="212"/>
      <c r="E551" s="213"/>
      <c r="F551" s="217"/>
      <c r="G551" s="220"/>
      <c r="H551" s="220"/>
      <c r="I551" s="214"/>
      <c r="J551" s="196"/>
      <c r="K551" s="215"/>
      <c r="L551" s="196" t="str">
        <f t="shared" si="17"/>
        <v/>
      </c>
      <c r="M551" s="215" t="e">
        <f t="shared" si="18"/>
        <v>#N/A</v>
      </c>
      <c r="N551" s="216" t="str">
        <f t="shared" si="16"/>
        <v/>
      </c>
    </row>
    <row r="552" spans="1:14" ht="11.25" customHeight="1" x14ac:dyDescent="0.2">
      <c r="A552" s="217"/>
      <c r="B552" s="210" t="e">
        <f>VLOOKUP(A552,Adr!A:B,2,FALSE)</f>
        <v>#N/A</v>
      </c>
      <c r="C552" s="220"/>
      <c r="D552" s="212"/>
      <c r="E552" s="213"/>
      <c r="F552" s="217"/>
      <c r="G552" s="220"/>
      <c r="H552" s="220"/>
      <c r="I552" s="214"/>
      <c r="J552" s="196"/>
      <c r="K552" s="215"/>
      <c r="L552" s="196" t="str">
        <f t="shared" si="17"/>
        <v/>
      </c>
      <c r="M552" s="215" t="e">
        <f t="shared" si="18"/>
        <v>#N/A</v>
      </c>
      <c r="N552" s="216" t="str">
        <f t="shared" si="16"/>
        <v/>
      </c>
    </row>
    <row r="553" spans="1:14" ht="11.25" customHeight="1" x14ac:dyDescent="0.2">
      <c r="A553" s="217"/>
      <c r="B553" s="210" t="e">
        <f>VLOOKUP(A553,Adr!A:B,2,FALSE)</f>
        <v>#N/A</v>
      </c>
      <c r="C553" s="220"/>
      <c r="D553" s="212"/>
      <c r="E553" s="218"/>
      <c r="F553" s="217"/>
      <c r="G553" s="220"/>
      <c r="H553" s="220"/>
      <c r="I553" s="214"/>
      <c r="J553" s="196"/>
      <c r="K553" s="215"/>
      <c r="L553" s="196" t="str">
        <f t="shared" si="17"/>
        <v/>
      </c>
      <c r="M553" s="215" t="e">
        <f t="shared" si="18"/>
        <v>#N/A</v>
      </c>
      <c r="N553" s="216" t="str">
        <f t="shared" si="16"/>
        <v/>
      </c>
    </row>
    <row r="554" spans="1:14" ht="11.25" customHeight="1" x14ac:dyDescent="0.2">
      <c r="A554" s="194"/>
      <c r="B554" s="210" t="e">
        <f>VLOOKUP(A554,Adr!A:B,2,FALSE)</f>
        <v>#N/A</v>
      </c>
      <c r="C554" s="196"/>
      <c r="D554" s="219"/>
      <c r="E554" s="213"/>
      <c r="F554" s="214"/>
      <c r="G554" s="196"/>
      <c r="H554" s="196"/>
      <c r="I554" s="214"/>
      <c r="J554" s="196"/>
      <c r="K554" s="215"/>
      <c r="L554" s="196" t="str">
        <f t="shared" si="17"/>
        <v/>
      </c>
      <c r="M554" s="215" t="e">
        <f t="shared" si="18"/>
        <v>#N/A</v>
      </c>
      <c r="N554" s="216" t="str">
        <f t="shared" si="16"/>
        <v/>
      </c>
    </row>
    <row r="555" spans="1:14" ht="11.25" customHeight="1" x14ac:dyDescent="0.2">
      <c r="A555" s="214"/>
      <c r="B555" s="210" t="e">
        <f>VLOOKUP(A555,Adr!A:B,2,FALSE)</f>
        <v>#N/A</v>
      </c>
      <c r="C555" s="211"/>
      <c r="D555" s="212"/>
      <c r="E555" s="213"/>
      <c r="F555" s="214"/>
      <c r="G555" s="196"/>
      <c r="H555" s="196"/>
      <c r="I555" s="214"/>
      <c r="J555" s="196"/>
      <c r="K555" s="215"/>
      <c r="L555" s="196" t="str">
        <f t="shared" si="17"/>
        <v/>
      </c>
      <c r="M555" s="215" t="e">
        <f t="shared" si="18"/>
        <v>#N/A</v>
      </c>
      <c r="N555" s="216" t="str">
        <f t="shared" si="16"/>
        <v/>
      </c>
    </row>
    <row r="556" spans="1:14" ht="11.25" customHeight="1" x14ac:dyDescent="0.2">
      <c r="A556" s="214"/>
      <c r="B556" s="210" t="e">
        <f>VLOOKUP(A556,Adr!A:B,2,FALSE)</f>
        <v>#N/A</v>
      </c>
      <c r="C556" s="211"/>
      <c r="D556" s="212"/>
      <c r="E556" s="213"/>
      <c r="F556" s="214"/>
      <c r="G556" s="196"/>
      <c r="H556" s="196"/>
      <c r="I556" s="196"/>
      <c r="J556" s="196"/>
      <c r="K556" s="215"/>
      <c r="L556" s="196" t="str">
        <f t="shared" si="17"/>
        <v/>
      </c>
      <c r="M556" s="215" t="e">
        <f t="shared" si="18"/>
        <v>#N/A</v>
      </c>
      <c r="N556" s="216" t="str">
        <f t="shared" si="16"/>
        <v/>
      </c>
    </row>
    <row r="557" spans="1:14" ht="11.25" customHeight="1" x14ac:dyDescent="0.2">
      <c r="A557" s="194"/>
      <c r="B557" s="210" t="e">
        <f>VLOOKUP(A557,Adr!A:B,2,FALSE)</f>
        <v>#N/A</v>
      </c>
      <c r="C557" s="196"/>
      <c r="D557" s="219"/>
      <c r="E557" s="213"/>
      <c r="F557" s="214"/>
      <c r="G557" s="196"/>
      <c r="H557" s="196"/>
      <c r="I557" s="214"/>
      <c r="J557" s="196"/>
      <c r="K557" s="215"/>
      <c r="L557" s="196" t="str">
        <f t="shared" si="17"/>
        <v/>
      </c>
      <c r="M557" s="215" t="e">
        <f t="shared" si="18"/>
        <v>#N/A</v>
      </c>
      <c r="N557" s="216" t="str">
        <f t="shared" si="16"/>
        <v/>
      </c>
    </row>
    <row r="558" spans="1:14" ht="11.25" customHeight="1" x14ac:dyDescent="0.2">
      <c r="A558" s="214"/>
      <c r="B558" s="210" t="e">
        <f>VLOOKUP(A558,Adr!A:B,2,FALSE)</f>
        <v>#N/A</v>
      </c>
      <c r="C558" s="211"/>
      <c r="D558" s="212"/>
      <c r="E558" s="213"/>
      <c r="F558" s="214"/>
      <c r="G558" s="196"/>
      <c r="H558" s="196"/>
      <c r="I558" s="196"/>
      <c r="J558" s="196"/>
      <c r="K558" s="215"/>
      <c r="L558" s="196" t="str">
        <f t="shared" si="17"/>
        <v/>
      </c>
      <c r="M558" s="215" t="e">
        <f t="shared" si="18"/>
        <v>#N/A</v>
      </c>
      <c r="N558" s="216" t="str">
        <f t="shared" si="16"/>
        <v/>
      </c>
    </row>
    <row r="559" spans="1:14" ht="11.25" customHeight="1" x14ac:dyDescent="0.2">
      <c r="A559" s="214"/>
      <c r="B559" s="210" t="e">
        <f>VLOOKUP(A559,Adr!A:B,2,FALSE)</f>
        <v>#N/A</v>
      </c>
      <c r="C559" s="211"/>
      <c r="D559" s="212"/>
      <c r="E559" s="213"/>
      <c r="F559" s="214"/>
      <c r="G559" s="196"/>
      <c r="H559" s="196"/>
      <c r="I559" s="214"/>
      <c r="J559" s="196"/>
      <c r="K559" s="215"/>
      <c r="L559" s="196" t="str">
        <f t="shared" si="17"/>
        <v/>
      </c>
      <c r="M559" s="215" t="e">
        <f t="shared" si="18"/>
        <v>#N/A</v>
      </c>
      <c r="N559" s="216" t="str">
        <f t="shared" si="16"/>
        <v/>
      </c>
    </row>
    <row r="560" spans="1:14" ht="11.25" customHeight="1" x14ac:dyDescent="0.2">
      <c r="A560" s="194"/>
      <c r="B560" s="210" t="e">
        <f>VLOOKUP(A560,Adr!A:B,2,FALSE)</f>
        <v>#N/A</v>
      </c>
      <c r="C560" s="196"/>
      <c r="D560" s="219"/>
      <c r="E560" s="213"/>
      <c r="F560" s="214"/>
      <c r="G560" s="196"/>
      <c r="H560" s="196"/>
      <c r="I560" s="214"/>
      <c r="J560" s="196"/>
      <c r="K560" s="215"/>
      <c r="L560" s="196" t="str">
        <f t="shared" si="17"/>
        <v/>
      </c>
      <c r="M560" s="215" t="e">
        <f t="shared" si="18"/>
        <v>#N/A</v>
      </c>
      <c r="N560" s="216" t="str">
        <f t="shared" si="16"/>
        <v/>
      </c>
    </row>
    <row r="561" spans="1:14" ht="11.25" customHeight="1" x14ac:dyDescent="0.2">
      <c r="A561" s="214"/>
      <c r="B561" s="210" t="e">
        <f>VLOOKUP(A561,Adr!A:B,2,FALSE)</f>
        <v>#N/A</v>
      </c>
      <c r="C561" s="211"/>
      <c r="D561" s="212"/>
      <c r="E561" s="213"/>
      <c r="F561" s="214"/>
      <c r="G561" s="196"/>
      <c r="H561" s="196"/>
      <c r="I561" s="196"/>
      <c r="J561" s="196"/>
      <c r="K561" s="215"/>
      <c r="L561" s="196" t="str">
        <f t="shared" si="17"/>
        <v/>
      </c>
      <c r="M561" s="215" t="e">
        <f t="shared" si="18"/>
        <v>#N/A</v>
      </c>
      <c r="N561" s="216" t="str">
        <f t="shared" si="16"/>
        <v/>
      </c>
    </row>
    <row r="562" spans="1:14" ht="11.25" customHeight="1" x14ac:dyDescent="0.2">
      <c r="A562" s="214"/>
      <c r="B562" s="210" t="e">
        <f>VLOOKUP(A562,Adr!A:B,2,FALSE)</f>
        <v>#N/A</v>
      </c>
      <c r="C562" s="211"/>
      <c r="D562" s="212"/>
      <c r="E562" s="213"/>
      <c r="F562" s="214"/>
      <c r="G562" s="196"/>
      <c r="H562" s="196"/>
      <c r="I562" s="196"/>
      <c r="J562" s="196"/>
      <c r="K562" s="215"/>
      <c r="L562" s="196" t="str">
        <f t="shared" si="17"/>
        <v/>
      </c>
      <c r="M562" s="215" t="e">
        <f t="shared" si="18"/>
        <v>#N/A</v>
      </c>
      <c r="N562" s="216" t="str">
        <f t="shared" si="16"/>
        <v/>
      </c>
    </row>
    <row r="563" spans="1:14" ht="11.25" customHeight="1" x14ac:dyDescent="0.2">
      <c r="A563" s="214"/>
      <c r="B563" s="210" t="e">
        <f>VLOOKUP(A563,Adr!A:B,2,FALSE)</f>
        <v>#N/A</v>
      </c>
      <c r="C563" s="211"/>
      <c r="D563" s="212"/>
      <c r="E563" s="213"/>
      <c r="F563" s="214"/>
      <c r="G563" s="196"/>
      <c r="H563" s="196"/>
      <c r="I563" s="196"/>
      <c r="J563" s="196"/>
      <c r="K563" s="215"/>
      <c r="L563" s="196" t="str">
        <f t="shared" si="17"/>
        <v/>
      </c>
      <c r="M563" s="215" t="e">
        <f t="shared" si="18"/>
        <v>#N/A</v>
      </c>
      <c r="N563" s="216" t="str">
        <f t="shared" si="16"/>
        <v/>
      </c>
    </row>
    <row r="564" spans="1:14" ht="11.25" customHeight="1" x14ac:dyDescent="0.2">
      <c r="A564" s="214"/>
      <c r="B564" s="210" t="e">
        <f>VLOOKUP(A564,Adr!A:B,2,FALSE)</f>
        <v>#N/A</v>
      </c>
      <c r="C564" s="211"/>
      <c r="D564" s="212"/>
      <c r="E564" s="213"/>
      <c r="F564" s="214"/>
      <c r="G564" s="196"/>
      <c r="H564" s="196"/>
      <c r="I564" s="214"/>
      <c r="J564" s="196"/>
      <c r="K564" s="215"/>
      <c r="L564" s="196" t="str">
        <f t="shared" si="17"/>
        <v/>
      </c>
      <c r="M564" s="215" t="e">
        <f t="shared" si="18"/>
        <v>#N/A</v>
      </c>
      <c r="N564" s="216" t="str">
        <f t="shared" si="16"/>
        <v/>
      </c>
    </row>
    <row r="565" spans="1:14" ht="11.25" customHeight="1" x14ac:dyDescent="0.2">
      <c r="A565" s="214"/>
      <c r="B565" s="210" t="e">
        <f>VLOOKUP(A565,Adr!A:B,2,FALSE)</f>
        <v>#N/A</v>
      </c>
      <c r="C565" s="211"/>
      <c r="D565" s="212"/>
      <c r="E565" s="213"/>
      <c r="F565" s="214"/>
      <c r="G565" s="196"/>
      <c r="H565" s="196"/>
      <c r="I565" s="196"/>
      <c r="J565" s="196"/>
      <c r="K565" s="215"/>
      <c r="L565" s="196" t="str">
        <f t="shared" si="17"/>
        <v/>
      </c>
      <c r="M565" s="215" t="e">
        <f t="shared" si="18"/>
        <v>#N/A</v>
      </c>
      <c r="N565" s="216" t="str">
        <f t="shared" si="16"/>
        <v/>
      </c>
    </row>
    <row r="566" spans="1:14" ht="11.25" customHeight="1" x14ac:dyDescent="0.2">
      <c r="A566" s="194"/>
      <c r="B566" s="210" t="e">
        <f>VLOOKUP(A566,Adr!A:B,2,FALSE)</f>
        <v>#N/A</v>
      </c>
      <c r="C566" s="196"/>
      <c r="D566" s="219"/>
      <c r="E566" s="213"/>
      <c r="F566" s="214"/>
      <c r="G566" s="196"/>
      <c r="H566" s="196"/>
      <c r="I566" s="214"/>
      <c r="J566" s="196"/>
      <c r="K566" s="215"/>
      <c r="L566" s="196" t="str">
        <f t="shared" si="17"/>
        <v/>
      </c>
      <c r="M566" s="215" t="e">
        <f t="shared" si="18"/>
        <v>#N/A</v>
      </c>
      <c r="N566" s="216" t="str">
        <f t="shared" si="16"/>
        <v/>
      </c>
    </row>
    <row r="567" spans="1:14" ht="11.25" customHeight="1" x14ac:dyDescent="0.2">
      <c r="A567" s="217"/>
      <c r="B567" s="210" t="e">
        <f>VLOOKUP(A567,Adr!A:B,2,FALSE)</f>
        <v>#N/A</v>
      </c>
      <c r="C567" s="220"/>
      <c r="D567" s="212"/>
      <c r="E567" s="218"/>
      <c r="F567" s="217"/>
      <c r="G567" s="220"/>
      <c r="H567" s="220"/>
      <c r="I567" s="214"/>
      <c r="J567" s="196"/>
      <c r="K567" s="215"/>
      <c r="L567" s="196" t="str">
        <f t="shared" si="17"/>
        <v/>
      </c>
      <c r="M567" s="215" t="e">
        <f t="shared" si="18"/>
        <v>#N/A</v>
      </c>
      <c r="N567" s="216" t="str">
        <f t="shared" si="16"/>
        <v/>
      </c>
    </row>
    <row r="568" spans="1:14" ht="11.25" customHeight="1" x14ac:dyDescent="0.2">
      <c r="A568" s="214"/>
      <c r="B568" s="210" t="e">
        <f>VLOOKUP(A568,Adr!A:B,2,FALSE)</f>
        <v>#N/A</v>
      </c>
      <c r="C568" s="211"/>
      <c r="D568" s="212"/>
      <c r="E568" s="213"/>
      <c r="F568" s="214"/>
      <c r="G568" s="196"/>
      <c r="H568" s="196"/>
      <c r="I568" s="214"/>
      <c r="J568" s="196"/>
      <c r="K568" s="215"/>
      <c r="L568" s="196" t="str">
        <f t="shared" si="17"/>
        <v/>
      </c>
      <c r="M568" s="215" t="e">
        <f t="shared" si="18"/>
        <v>#N/A</v>
      </c>
      <c r="N568" s="216" t="str">
        <f t="shared" si="16"/>
        <v/>
      </c>
    </row>
    <row r="569" spans="1:14" ht="11.25" customHeight="1" x14ac:dyDescent="0.2">
      <c r="A569" s="214"/>
      <c r="B569" s="210" t="e">
        <f>VLOOKUP(A569,Adr!A:B,2,FALSE)</f>
        <v>#N/A</v>
      </c>
      <c r="C569" s="211"/>
      <c r="D569" s="212"/>
      <c r="E569" s="213"/>
      <c r="F569" s="214"/>
      <c r="G569" s="196"/>
      <c r="H569" s="196"/>
      <c r="I569" s="214"/>
      <c r="J569" s="196"/>
      <c r="K569" s="215"/>
      <c r="L569" s="196" t="str">
        <f t="shared" si="17"/>
        <v/>
      </c>
      <c r="M569" s="215" t="e">
        <f t="shared" si="18"/>
        <v>#N/A</v>
      </c>
      <c r="N569" s="216" t="str">
        <f t="shared" si="16"/>
        <v/>
      </c>
    </row>
    <row r="570" spans="1:14" ht="11.25" customHeight="1" x14ac:dyDescent="0.2">
      <c r="A570" s="214"/>
      <c r="B570" s="210" t="e">
        <f>VLOOKUP(A570,Adr!A:B,2,FALSE)</f>
        <v>#N/A</v>
      </c>
      <c r="C570" s="211"/>
      <c r="D570" s="212"/>
      <c r="E570" s="213"/>
      <c r="F570" s="214"/>
      <c r="G570" s="196"/>
      <c r="H570" s="196"/>
      <c r="I570" s="214"/>
      <c r="J570" s="196"/>
      <c r="K570" s="215"/>
      <c r="L570" s="196" t="str">
        <f t="shared" si="17"/>
        <v/>
      </c>
      <c r="M570" s="215" t="e">
        <f t="shared" si="18"/>
        <v>#N/A</v>
      </c>
      <c r="N570" s="216" t="str">
        <f t="shared" si="16"/>
        <v/>
      </c>
    </row>
    <row r="571" spans="1:14" ht="11.25" customHeight="1" x14ac:dyDescent="0.2">
      <c r="A571" s="214"/>
      <c r="B571" s="210" t="e">
        <f>VLOOKUP(A571,Adr!A:B,2,FALSE)</f>
        <v>#N/A</v>
      </c>
      <c r="C571" s="199"/>
      <c r="D571" s="219"/>
      <c r="E571" s="213"/>
      <c r="F571" s="214"/>
      <c r="G571" s="196"/>
      <c r="H571" s="196"/>
      <c r="I571" s="214"/>
      <c r="J571" s="196"/>
      <c r="K571" s="215"/>
      <c r="L571" s="196" t="str">
        <f t="shared" si="17"/>
        <v/>
      </c>
      <c r="M571" s="215" t="e">
        <f t="shared" si="18"/>
        <v>#N/A</v>
      </c>
      <c r="N571" s="216" t="str">
        <f t="shared" si="16"/>
        <v/>
      </c>
    </row>
    <row r="572" spans="1:14" ht="11.25" customHeight="1" x14ac:dyDescent="0.2">
      <c r="A572" s="214"/>
      <c r="B572" s="210" t="e">
        <f>VLOOKUP(A572,Adr!A:B,2,FALSE)</f>
        <v>#N/A</v>
      </c>
      <c r="C572" s="211"/>
      <c r="D572" s="219"/>
      <c r="E572" s="213"/>
      <c r="F572" s="214"/>
      <c r="G572" s="196"/>
      <c r="H572" s="196"/>
      <c r="I572" s="214"/>
      <c r="J572" s="196"/>
      <c r="K572" s="215"/>
      <c r="L572" s="196" t="str">
        <f t="shared" si="17"/>
        <v/>
      </c>
      <c r="M572" s="215" t="e">
        <f t="shared" si="18"/>
        <v>#N/A</v>
      </c>
      <c r="N572" s="216" t="str">
        <f t="shared" si="16"/>
        <v/>
      </c>
    </row>
    <row r="573" spans="1:14" ht="11.25" customHeight="1" x14ac:dyDescent="0.2">
      <c r="A573" s="214"/>
      <c r="B573" s="210" t="e">
        <f>VLOOKUP(A573,Adr!A:B,2,FALSE)</f>
        <v>#N/A</v>
      </c>
      <c r="C573" s="199"/>
      <c r="D573" s="219"/>
      <c r="E573" s="213"/>
      <c r="F573" s="214"/>
      <c r="G573" s="196"/>
      <c r="H573" s="196"/>
      <c r="I573" s="214"/>
      <c r="J573" s="196"/>
      <c r="K573" s="215"/>
      <c r="L573" s="196" t="str">
        <f t="shared" si="17"/>
        <v/>
      </c>
      <c r="M573" s="215" t="e">
        <f t="shared" si="18"/>
        <v>#N/A</v>
      </c>
      <c r="N573" s="216" t="str">
        <f t="shared" si="16"/>
        <v/>
      </c>
    </row>
    <row r="574" spans="1:14" ht="11.25" customHeight="1" x14ac:dyDescent="0.2">
      <c r="A574" s="214"/>
      <c r="B574" s="210" t="e">
        <f>VLOOKUP(A574,Adr!A:B,2,FALSE)</f>
        <v>#N/A</v>
      </c>
      <c r="C574" s="199"/>
      <c r="D574" s="219"/>
      <c r="E574" s="213"/>
      <c r="F574" s="214"/>
      <c r="G574" s="196"/>
      <c r="H574" s="196"/>
      <c r="I574" s="214"/>
      <c r="J574" s="196"/>
      <c r="K574" s="215"/>
      <c r="L574" s="196" t="str">
        <f t="shared" si="17"/>
        <v/>
      </c>
      <c r="M574" s="215" t="e">
        <f t="shared" si="18"/>
        <v>#N/A</v>
      </c>
      <c r="N574" s="216" t="str">
        <f t="shared" si="16"/>
        <v/>
      </c>
    </row>
    <row r="575" spans="1:14" ht="11.25" customHeight="1" x14ac:dyDescent="0.2">
      <c r="A575" s="214"/>
      <c r="B575" s="210" t="e">
        <f>VLOOKUP(A575,Adr!A:B,2,FALSE)</f>
        <v>#N/A</v>
      </c>
      <c r="C575" s="211"/>
      <c r="D575" s="212"/>
      <c r="E575" s="213"/>
      <c r="F575" s="214"/>
      <c r="G575" s="196"/>
      <c r="H575" s="196"/>
      <c r="I575" s="214"/>
      <c r="J575" s="196"/>
      <c r="K575" s="215"/>
      <c r="L575" s="196" t="str">
        <f t="shared" si="17"/>
        <v/>
      </c>
      <c r="M575" s="215" t="e">
        <f t="shared" si="18"/>
        <v>#N/A</v>
      </c>
      <c r="N575" s="216" t="str">
        <f t="shared" si="16"/>
        <v/>
      </c>
    </row>
    <row r="576" spans="1:14" ht="11.25" customHeight="1" x14ac:dyDescent="0.2">
      <c r="A576" s="214"/>
      <c r="B576" s="210" t="e">
        <f>VLOOKUP(A576,Adr!A:B,2,FALSE)</f>
        <v>#N/A</v>
      </c>
      <c r="C576" s="211"/>
      <c r="D576" s="212"/>
      <c r="E576" s="213"/>
      <c r="F576" s="214"/>
      <c r="G576" s="196"/>
      <c r="H576" s="196"/>
      <c r="I576" s="214"/>
      <c r="J576" s="196"/>
      <c r="K576" s="215"/>
      <c r="L576" s="196" t="str">
        <f t="shared" si="17"/>
        <v/>
      </c>
      <c r="M576" s="215" t="e">
        <f t="shared" si="18"/>
        <v>#N/A</v>
      </c>
      <c r="N576" s="216" t="str">
        <f t="shared" si="16"/>
        <v/>
      </c>
    </row>
    <row r="577" spans="1:14" ht="11.25" customHeight="1" x14ac:dyDescent="0.2">
      <c r="A577" s="214"/>
      <c r="B577" s="210" t="e">
        <f>VLOOKUP(A577,Adr!A:B,2,FALSE)</f>
        <v>#N/A</v>
      </c>
      <c r="C577" s="220"/>
      <c r="D577" s="212"/>
      <c r="E577" s="213"/>
      <c r="F577" s="217"/>
      <c r="G577" s="220"/>
      <c r="H577" s="220"/>
      <c r="I577" s="214"/>
      <c r="J577" s="196"/>
      <c r="K577" s="215"/>
      <c r="L577" s="196" t="str">
        <f t="shared" si="17"/>
        <v/>
      </c>
      <c r="M577" s="215" t="e">
        <f t="shared" si="18"/>
        <v>#N/A</v>
      </c>
      <c r="N577" s="216" t="str">
        <f t="shared" si="16"/>
        <v/>
      </c>
    </row>
    <row r="578" spans="1:14" ht="11.25" customHeight="1" x14ac:dyDescent="0.2">
      <c r="A578" s="214"/>
      <c r="B578" s="210" t="e">
        <f>VLOOKUP(A578,Adr!A:B,2,FALSE)</f>
        <v>#N/A</v>
      </c>
      <c r="C578" s="211"/>
      <c r="D578" s="212"/>
      <c r="E578" s="213"/>
      <c r="F578" s="217"/>
      <c r="G578" s="220"/>
      <c r="H578" s="220"/>
      <c r="I578" s="196"/>
      <c r="J578" s="196"/>
      <c r="K578" s="215"/>
      <c r="L578" s="196" t="str">
        <f t="shared" si="17"/>
        <v/>
      </c>
      <c r="M578" s="215" t="e">
        <f t="shared" si="18"/>
        <v>#N/A</v>
      </c>
      <c r="N578" s="216" t="str">
        <f t="shared" si="16"/>
        <v/>
      </c>
    </row>
    <row r="579" spans="1:14" ht="11.25" customHeight="1" x14ac:dyDescent="0.2">
      <c r="A579" s="214"/>
      <c r="B579" s="210" t="e">
        <f>VLOOKUP(A579,Adr!A:B,2,FALSE)</f>
        <v>#N/A</v>
      </c>
      <c r="C579" s="220"/>
      <c r="D579" s="212"/>
      <c r="E579" s="213"/>
      <c r="F579" s="217"/>
      <c r="G579" s="220"/>
      <c r="H579" s="220"/>
      <c r="I579" s="214"/>
      <c r="J579" s="196"/>
      <c r="K579" s="215"/>
      <c r="L579" s="196" t="str">
        <f t="shared" si="17"/>
        <v/>
      </c>
      <c r="M579" s="215" t="e">
        <f t="shared" si="18"/>
        <v>#N/A</v>
      </c>
      <c r="N579" s="216" t="str">
        <f t="shared" si="16"/>
        <v/>
      </c>
    </row>
    <row r="580" spans="1:14" ht="11.25" customHeight="1" x14ac:dyDescent="0.2">
      <c r="A580" s="217"/>
      <c r="B580" s="210" t="e">
        <f>VLOOKUP(A580,Adr!A:B,2,FALSE)</f>
        <v>#N/A</v>
      </c>
      <c r="C580" s="220"/>
      <c r="D580" s="212"/>
      <c r="E580" s="218"/>
      <c r="F580" s="217"/>
      <c r="G580" s="220"/>
      <c r="H580" s="220"/>
      <c r="I580" s="214"/>
      <c r="J580" s="196"/>
      <c r="K580" s="215"/>
      <c r="L580" s="196" t="str">
        <f t="shared" si="17"/>
        <v/>
      </c>
      <c r="M580" s="215" t="e">
        <f t="shared" si="18"/>
        <v>#N/A</v>
      </c>
      <c r="N580" s="216" t="str">
        <f t="shared" si="16"/>
        <v/>
      </c>
    </row>
    <row r="581" spans="1:14" ht="11.25" customHeight="1" x14ac:dyDescent="0.2">
      <c r="A581" s="214"/>
      <c r="B581" s="210" t="e">
        <f>VLOOKUP(A581,Adr!A:B,2,FALSE)</f>
        <v>#N/A</v>
      </c>
      <c r="C581" s="211"/>
      <c r="D581" s="212"/>
      <c r="E581" s="213"/>
      <c r="F581" s="214"/>
      <c r="G581" s="196"/>
      <c r="H581" s="196"/>
      <c r="I581" s="214"/>
      <c r="J581" s="196"/>
      <c r="K581" s="215"/>
      <c r="L581" s="196" t="str">
        <f t="shared" si="17"/>
        <v/>
      </c>
      <c r="M581" s="215" t="e">
        <f t="shared" si="18"/>
        <v>#N/A</v>
      </c>
      <c r="N581" s="216" t="str">
        <f t="shared" si="16"/>
        <v/>
      </c>
    </row>
    <row r="582" spans="1:14" ht="11.25" customHeight="1" x14ac:dyDescent="0.2">
      <c r="A582" s="214"/>
      <c r="B582" s="210" t="e">
        <f>VLOOKUP(A582,Adr!A:B,2,FALSE)</f>
        <v>#N/A</v>
      </c>
      <c r="C582" s="211"/>
      <c r="D582" s="212"/>
      <c r="E582" s="213"/>
      <c r="F582" s="214"/>
      <c r="G582" s="196"/>
      <c r="H582" s="196"/>
      <c r="I582" s="214"/>
      <c r="J582" s="196"/>
      <c r="K582" s="215"/>
      <c r="L582" s="196" t="str">
        <f t="shared" si="17"/>
        <v/>
      </c>
      <c r="M582" s="215" t="e">
        <f t="shared" si="18"/>
        <v>#N/A</v>
      </c>
      <c r="N582" s="216" t="str">
        <f t="shared" si="16"/>
        <v/>
      </c>
    </row>
    <row r="583" spans="1:14" ht="11.25" customHeight="1" x14ac:dyDescent="0.2">
      <c r="A583" s="214"/>
      <c r="B583" s="210" t="e">
        <f>VLOOKUP(A583,Adr!A:B,2,FALSE)</f>
        <v>#N/A</v>
      </c>
      <c r="C583" s="211"/>
      <c r="D583" s="212"/>
      <c r="E583" s="213"/>
      <c r="F583" s="214"/>
      <c r="G583" s="196"/>
      <c r="H583" s="196"/>
      <c r="I583" s="214"/>
      <c r="J583" s="196"/>
      <c r="K583" s="215"/>
      <c r="L583" s="196" t="str">
        <f t="shared" si="17"/>
        <v/>
      </c>
      <c r="M583" s="215" t="e">
        <f t="shared" si="18"/>
        <v>#N/A</v>
      </c>
      <c r="N583" s="216" t="str">
        <f t="shared" si="16"/>
        <v/>
      </c>
    </row>
    <row r="584" spans="1:14" ht="11.25" customHeight="1" x14ac:dyDescent="0.2">
      <c r="A584" s="214"/>
      <c r="B584" s="210" t="e">
        <f>VLOOKUP(A584,Adr!A:B,2,FALSE)</f>
        <v>#N/A</v>
      </c>
      <c r="C584" s="211"/>
      <c r="D584" s="212"/>
      <c r="E584" s="213"/>
      <c r="F584" s="214"/>
      <c r="G584" s="196"/>
      <c r="H584" s="196"/>
      <c r="I584" s="214"/>
      <c r="J584" s="196"/>
      <c r="K584" s="215"/>
      <c r="L584" s="196" t="str">
        <f t="shared" si="17"/>
        <v/>
      </c>
      <c r="M584" s="215" t="e">
        <f t="shared" si="18"/>
        <v>#N/A</v>
      </c>
      <c r="N584" s="216" t="str">
        <f t="shared" si="16"/>
        <v/>
      </c>
    </row>
    <row r="585" spans="1:14" ht="11.25" customHeight="1" x14ac:dyDescent="0.2">
      <c r="A585" s="214"/>
      <c r="B585" s="210" t="e">
        <f>VLOOKUP(A585,Adr!A:B,2,FALSE)</f>
        <v>#N/A</v>
      </c>
      <c r="C585" s="199"/>
      <c r="D585" s="219"/>
      <c r="E585" s="213"/>
      <c r="F585" s="214"/>
      <c r="G585" s="196"/>
      <c r="H585" s="196"/>
      <c r="I585" s="214"/>
      <c r="J585" s="196"/>
      <c r="K585" s="215"/>
      <c r="L585" s="196" t="str">
        <f t="shared" si="17"/>
        <v/>
      </c>
      <c r="M585" s="215" t="e">
        <f t="shared" si="18"/>
        <v>#N/A</v>
      </c>
      <c r="N585" s="216" t="str">
        <f t="shared" si="16"/>
        <v/>
      </c>
    </row>
    <row r="586" spans="1:14" ht="11.25" customHeight="1" x14ac:dyDescent="0.2">
      <c r="A586" s="217"/>
      <c r="B586" s="210" t="e">
        <f>VLOOKUP(A586,Adr!A:B,2,FALSE)</f>
        <v>#N/A</v>
      </c>
      <c r="C586" s="220"/>
      <c r="D586" s="212"/>
      <c r="E586" s="218"/>
      <c r="F586" s="217"/>
      <c r="G586" s="220"/>
      <c r="H586" s="220"/>
      <c r="I586" s="214"/>
      <c r="J586" s="196"/>
      <c r="K586" s="215"/>
      <c r="L586" s="196" t="str">
        <f t="shared" si="17"/>
        <v/>
      </c>
      <c r="M586" s="215" t="e">
        <f t="shared" si="18"/>
        <v>#N/A</v>
      </c>
      <c r="N586" s="216" t="str">
        <f t="shared" si="16"/>
        <v/>
      </c>
    </row>
    <row r="587" spans="1:14" ht="11.25" customHeight="1" x14ac:dyDescent="0.2">
      <c r="A587" s="214"/>
      <c r="B587" s="210" t="e">
        <f>VLOOKUP(A587,Adr!A:B,2,FALSE)</f>
        <v>#N/A</v>
      </c>
      <c r="C587" s="211"/>
      <c r="D587" s="212"/>
      <c r="E587" s="213"/>
      <c r="F587" s="214"/>
      <c r="G587" s="196"/>
      <c r="H587" s="196"/>
      <c r="I587" s="214"/>
      <c r="J587" s="196"/>
      <c r="K587" s="215"/>
      <c r="L587" s="196" t="str">
        <f t="shared" si="17"/>
        <v/>
      </c>
      <c r="M587" s="215" t="e">
        <f t="shared" si="18"/>
        <v>#N/A</v>
      </c>
      <c r="N587" s="216" t="str">
        <f t="shared" si="16"/>
        <v/>
      </c>
    </row>
    <row r="588" spans="1:14" ht="11.25" customHeight="1" x14ac:dyDescent="0.2">
      <c r="A588" s="214"/>
      <c r="B588" s="210" t="e">
        <f>VLOOKUP(A588,Adr!A:B,2,FALSE)</f>
        <v>#N/A</v>
      </c>
      <c r="C588" s="211"/>
      <c r="D588" s="212"/>
      <c r="E588" s="213"/>
      <c r="F588" s="214"/>
      <c r="G588" s="196"/>
      <c r="H588" s="196"/>
      <c r="I588" s="214"/>
      <c r="J588" s="196"/>
      <c r="K588" s="215"/>
      <c r="L588" s="196" t="str">
        <f t="shared" si="17"/>
        <v/>
      </c>
      <c r="M588" s="215" t="e">
        <f t="shared" si="18"/>
        <v>#N/A</v>
      </c>
      <c r="N588" s="216" t="str">
        <f t="shared" si="16"/>
        <v/>
      </c>
    </row>
    <row r="589" spans="1:14" ht="11.25" customHeight="1" x14ac:dyDescent="0.2">
      <c r="A589" s="214"/>
      <c r="B589" s="210" t="e">
        <f>VLOOKUP(A589,Adr!A:B,2,FALSE)</f>
        <v>#N/A</v>
      </c>
      <c r="C589" s="211"/>
      <c r="D589" s="212"/>
      <c r="E589" s="213"/>
      <c r="F589" s="214"/>
      <c r="G589" s="196"/>
      <c r="H589" s="196"/>
      <c r="I589" s="196"/>
      <c r="J589" s="196"/>
      <c r="K589" s="215"/>
      <c r="L589" s="196" t="str">
        <f t="shared" si="17"/>
        <v/>
      </c>
      <c r="M589" s="215" t="e">
        <f t="shared" si="18"/>
        <v>#N/A</v>
      </c>
      <c r="N589" s="216" t="str">
        <f t="shared" si="16"/>
        <v/>
      </c>
    </row>
    <row r="590" spans="1:14" ht="11.25" customHeight="1" x14ac:dyDescent="0.2">
      <c r="A590" s="214"/>
      <c r="B590" s="210" t="e">
        <f>VLOOKUP(A590,Adr!A:B,2,FALSE)</f>
        <v>#N/A</v>
      </c>
      <c r="C590" s="211"/>
      <c r="D590" s="212"/>
      <c r="E590" s="213"/>
      <c r="F590" s="214"/>
      <c r="G590" s="196"/>
      <c r="H590" s="196"/>
      <c r="I590" s="196"/>
      <c r="J590" s="196"/>
      <c r="K590" s="215"/>
      <c r="L590" s="196" t="str">
        <f t="shared" si="17"/>
        <v/>
      </c>
      <c r="M590" s="215" t="e">
        <f t="shared" si="18"/>
        <v>#N/A</v>
      </c>
      <c r="N590" s="216" t="str">
        <f t="shared" si="16"/>
        <v/>
      </c>
    </row>
    <row r="591" spans="1:14" ht="11.25" customHeight="1" x14ac:dyDescent="0.2">
      <c r="A591" s="217"/>
      <c r="B591" s="210" t="e">
        <f>VLOOKUP(A591,Adr!A:B,2,FALSE)</f>
        <v>#N/A</v>
      </c>
      <c r="C591" s="220"/>
      <c r="D591" s="212"/>
      <c r="E591" s="218"/>
      <c r="F591" s="217"/>
      <c r="G591" s="220"/>
      <c r="H591" s="220"/>
      <c r="I591" s="214"/>
      <c r="J591" s="196"/>
      <c r="K591" s="215"/>
      <c r="L591" s="196" t="str">
        <f t="shared" si="17"/>
        <v/>
      </c>
      <c r="M591" s="215" t="e">
        <f t="shared" si="18"/>
        <v>#N/A</v>
      </c>
      <c r="N591" s="216" t="str">
        <f t="shared" si="16"/>
        <v/>
      </c>
    </row>
    <row r="592" spans="1:14" ht="11.25" customHeight="1" x14ac:dyDescent="0.2">
      <c r="A592" s="214"/>
      <c r="B592" s="210" t="e">
        <f>VLOOKUP(A592,Adr!A:B,2,FALSE)</f>
        <v>#N/A</v>
      </c>
      <c r="C592" s="211"/>
      <c r="D592" s="212"/>
      <c r="E592" s="213"/>
      <c r="F592" s="214"/>
      <c r="G592" s="196"/>
      <c r="H592" s="196"/>
      <c r="I592" s="196"/>
      <c r="J592" s="196"/>
      <c r="K592" s="215"/>
      <c r="L592" s="196" t="str">
        <f t="shared" si="17"/>
        <v/>
      </c>
      <c r="M592" s="215" t="e">
        <f t="shared" si="18"/>
        <v>#N/A</v>
      </c>
      <c r="N592" s="216" t="str">
        <f t="shared" si="16"/>
        <v/>
      </c>
    </row>
    <row r="593" spans="1:14" ht="11.25" customHeight="1" x14ac:dyDescent="0.2">
      <c r="A593" s="214"/>
      <c r="B593" s="210" t="e">
        <f>VLOOKUP(A593,Adr!A:B,2,FALSE)</f>
        <v>#N/A</v>
      </c>
      <c r="C593" s="211"/>
      <c r="D593" s="212"/>
      <c r="E593" s="213"/>
      <c r="F593" s="214"/>
      <c r="G593" s="196"/>
      <c r="H593" s="196"/>
      <c r="I593" s="196"/>
      <c r="J593" s="196"/>
      <c r="K593" s="215"/>
      <c r="L593" s="196" t="str">
        <f t="shared" si="17"/>
        <v/>
      </c>
      <c r="M593" s="215" t="e">
        <f t="shared" si="18"/>
        <v>#N/A</v>
      </c>
      <c r="N593" s="216" t="str">
        <f t="shared" si="16"/>
        <v/>
      </c>
    </row>
    <row r="594" spans="1:14" ht="11.25" customHeight="1" x14ac:dyDescent="0.2">
      <c r="A594" s="214"/>
      <c r="B594" s="210" t="e">
        <f>VLOOKUP(A594,Adr!A:B,2,FALSE)</f>
        <v>#N/A</v>
      </c>
      <c r="C594" s="211"/>
      <c r="D594" s="212"/>
      <c r="E594" s="213"/>
      <c r="F594" s="214"/>
      <c r="G594" s="196"/>
      <c r="H594" s="196"/>
      <c r="I594" s="196"/>
      <c r="J594" s="196"/>
      <c r="K594" s="215"/>
      <c r="L594" s="196" t="str">
        <f t="shared" si="17"/>
        <v/>
      </c>
      <c r="M594" s="215" t="e">
        <f t="shared" si="18"/>
        <v>#N/A</v>
      </c>
      <c r="N594" s="216" t="str">
        <f t="shared" si="16"/>
        <v/>
      </c>
    </row>
    <row r="595" spans="1:14" ht="11.25" customHeight="1" x14ac:dyDescent="0.2">
      <c r="A595" s="214"/>
      <c r="B595" s="210" t="e">
        <f>VLOOKUP(A595,Adr!A:B,2,FALSE)</f>
        <v>#N/A</v>
      </c>
      <c r="C595" s="199"/>
      <c r="D595" s="212"/>
      <c r="E595" s="213"/>
      <c r="F595" s="214"/>
      <c r="G595" s="196"/>
      <c r="H595" s="196"/>
      <c r="I595" s="214"/>
      <c r="J595" s="196"/>
      <c r="K595" s="215"/>
      <c r="L595" s="196" t="str">
        <f t="shared" si="17"/>
        <v/>
      </c>
      <c r="M595" s="215" t="e">
        <f t="shared" si="18"/>
        <v>#N/A</v>
      </c>
      <c r="N595" s="216" t="str">
        <f t="shared" si="16"/>
        <v/>
      </c>
    </row>
    <row r="596" spans="1:14" ht="11.25" customHeight="1" x14ac:dyDescent="0.2">
      <c r="A596" s="214"/>
      <c r="B596" s="210" t="e">
        <f>VLOOKUP(A596,Adr!A:B,2,FALSE)</f>
        <v>#N/A</v>
      </c>
      <c r="C596" s="211"/>
      <c r="D596" s="212"/>
      <c r="E596" s="213"/>
      <c r="F596" s="214"/>
      <c r="G596" s="196"/>
      <c r="H596" s="196"/>
      <c r="I596" s="214"/>
      <c r="J596" s="196"/>
      <c r="K596" s="215"/>
      <c r="L596" s="196" t="str">
        <f t="shared" si="17"/>
        <v/>
      </c>
      <c r="M596" s="215" t="e">
        <f t="shared" si="18"/>
        <v>#N/A</v>
      </c>
      <c r="N596" s="216" t="str">
        <f t="shared" si="16"/>
        <v/>
      </c>
    </row>
    <row r="597" spans="1:14" ht="11.25" customHeight="1" x14ac:dyDescent="0.2">
      <c r="A597" s="214"/>
      <c r="B597" s="210" t="e">
        <f>VLOOKUP(A597,Adr!A:B,2,FALSE)</f>
        <v>#N/A</v>
      </c>
      <c r="C597" s="199"/>
      <c r="D597" s="219"/>
      <c r="E597" s="213"/>
      <c r="F597" s="214"/>
      <c r="G597" s="196"/>
      <c r="H597" s="196"/>
      <c r="I597" s="214"/>
      <c r="J597" s="196"/>
      <c r="K597" s="215"/>
      <c r="L597" s="196" t="str">
        <f t="shared" si="17"/>
        <v/>
      </c>
      <c r="M597" s="215" t="e">
        <f t="shared" si="18"/>
        <v>#N/A</v>
      </c>
      <c r="N597" s="216" t="str">
        <f t="shared" si="16"/>
        <v/>
      </c>
    </row>
    <row r="598" spans="1:14" ht="11.25" customHeight="1" x14ac:dyDescent="0.2">
      <c r="A598" s="214"/>
      <c r="B598" s="210" t="e">
        <f>VLOOKUP(A598,Adr!A:B,2,FALSE)</f>
        <v>#N/A</v>
      </c>
      <c r="C598" s="211"/>
      <c r="D598" s="212"/>
      <c r="E598" s="213"/>
      <c r="F598" s="214"/>
      <c r="G598" s="196"/>
      <c r="H598" s="196"/>
      <c r="I598" s="214"/>
      <c r="J598" s="196"/>
      <c r="K598" s="215"/>
      <c r="L598" s="196" t="str">
        <f t="shared" si="17"/>
        <v/>
      </c>
      <c r="M598" s="215" t="e">
        <f t="shared" si="18"/>
        <v>#N/A</v>
      </c>
      <c r="N598" s="216" t="str">
        <f t="shared" si="16"/>
        <v/>
      </c>
    </row>
    <row r="599" spans="1:14" ht="11.25" customHeight="1" x14ac:dyDescent="0.2">
      <c r="A599" s="214"/>
      <c r="B599" s="210" t="e">
        <f>VLOOKUP(A599,Adr!A:B,2,FALSE)</f>
        <v>#N/A</v>
      </c>
      <c r="C599" s="211"/>
      <c r="D599" s="212"/>
      <c r="E599" s="213"/>
      <c r="F599" s="214"/>
      <c r="G599" s="196"/>
      <c r="H599" s="196"/>
      <c r="I599" s="214"/>
      <c r="J599" s="196"/>
      <c r="K599" s="215"/>
      <c r="L599" s="196" t="str">
        <f t="shared" si="17"/>
        <v/>
      </c>
      <c r="M599" s="215" t="e">
        <f t="shared" si="18"/>
        <v>#N/A</v>
      </c>
      <c r="N599" s="216" t="str">
        <f t="shared" si="16"/>
        <v/>
      </c>
    </row>
    <row r="600" spans="1:14" ht="11.25" customHeight="1" x14ac:dyDescent="0.2">
      <c r="A600" s="217"/>
      <c r="B600" s="210" t="e">
        <f>VLOOKUP(A600,Adr!A:B,2,FALSE)</f>
        <v>#N/A</v>
      </c>
      <c r="C600" s="220"/>
      <c r="D600" s="212"/>
      <c r="E600" s="218"/>
      <c r="F600" s="217"/>
      <c r="G600" s="220"/>
      <c r="H600" s="220"/>
      <c r="I600" s="214"/>
      <c r="J600" s="196"/>
      <c r="K600" s="215"/>
      <c r="L600" s="196" t="str">
        <f t="shared" si="17"/>
        <v/>
      </c>
      <c r="M600" s="215" t="e">
        <f t="shared" si="18"/>
        <v>#N/A</v>
      </c>
      <c r="N600" s="216" t="str">
        <f t="shared" si="16"/>
        <v/>
      </c>
    </row>
    <row r="601" spans="1:14" ht="11.25" customHeight="1" x14ac:dyDescent="0.2">
      <c r="A601" s="214"/>
      <c r="B601" s="210" t="e">
        <f>VLOOKUP(A601,Adr!A:B,2,FALSE)</f>
        <v>#N/A</v>
      </c>
      <c r="C601" s="211"/>
      <c r="D601" s="212"/>
      <c r="E601" s="213"/>
      <c r="F601" s="214"/>
      <c r="G601" s="196"/>
      <c r="H601" s="196"/>
      <c r="I601" s="196"/>
      <c r="J601" s="196"/>
      <c r="K601" s="215"/>
      <c r="L601" s="196" t="str">
        <f t="shared" si="17"/>
        <v/>
      </c>
      <c r="M601" s="215" t="e">
        <f t="shared" si="18"/>
        <v>#N/A</v>
      </c>
      <c r="N601" s="216" t="str">
        <f t="shared" si="16"/>
        <v/>
      </c>
    </row>
    <row r="602" spans="1:14" ht="11.25" customHeight="1" x14ac:dyDescent="0.2">
      <c r="A602" s="214"/>
      <c r="B602" s="210" t="e">
        <f>VLOOKUP(A602,Adr!A:B,2,FALSE)</f>
        <v>#N/A</v>
      </c>
      <c r="C602" s="211"/>
      <c r="D602" s="212"/>
      <c r="E602" s="213"/>
      <c r="F602" s="214"/>
      <c r="G602" s="196"/>
      <c r="H602" s="196"/>
      <c r="I602" s="196"/>
      <c r="J602" s="196"/>
      <c r="K602" s="215"/>
      <c r="L602" s="196" t="str">
        <f t="shared" si="17"/>
        <v/>
      </c>
      <c r="M602" s="215" t="e">
        <f t="shared" si="18"/>
        <v>#N/A</v>
      </c>
      <c r="N602" s="216" t="str">
        <f t="shared" si="16"/>
        <v/>
      </c>
    </row>
    <row r="603" spans="1:14" ht="11.25" customHeight="1" x14ac:dyDescent="0.2">
      <c r="A603" s="214"/>
      <c r="B603" s="210" t="e">
        <f>VLOOKUP(A603,Adr!A:B,2,FALSE)</f>
        <v>#N/A</v>
      </c>
      <c r="C603" s="211"/>
      <c r="D603" s="212"/>
      <c r="E603" s="213"/>
      <c r="F603" s="214"/>
      <c r="G603" s="196"/>
      <c r="H603" s="196"/>
      <c r="I603" s="214"/>
      <c r="J603" s="196"/>
      <c r="K603" s="215"/>
      <c r="L603" s="196" t="str">
        <f t="shared" si="17"/>
        <v/>
      </c>
      <c r="M603" s="215" t="e">
        <f t="shared" si="18"/>
        <v>#N/A</v>
      </c>
      <c r="N603" s="216" t="str">
        <f t="shared" si="16"/>
        <v/>
      </c>
    </row>
    <row r="604" spans="1:14" ht="11.25" customHeight="1" x14ac:dyDescent="0.2">
      <c r="A604" s="194"/>
      <c r="B604" s="210" t="e">
        <f>VLOOKUP(A604,Adr!A:B,2,FALSE)</f>
        <v>#N/A</v>
      </c>
      <c r="C604" s="196"/>
      <c r="D604" s="219"/>
      <c r="E604" s="213"/>
      <c r="F604" s="214"/>
      <c r="G604" s="196"/>
      <c r="H604" s="196"/>
      <c r="I604" s="214"/>
      <c r="J604" s="196"/>
      <c r="K604" s="215"/>
      <c r="L604" s="196" t="str">
        <f t="shared" si="17"/>
        <v/>
      </c>
      <c r="M604" s="215" t="e">
        <f t="shared" si="18"/>
        <v>#N/A</v>
      </c>
      <c r="N604" s="216" t="str">
        <f t="shared" si="16"/>
        <v/>
      </c>
    </row>
    <row r="605" spans="1:14" ht="11.25" customHeight="1" x14ac:dyDescent="0.2">
      <c r="A605" s="214"/>
      <c r="B605" s="210" t="e">
        <f>VLOOKUP(A605,Adr!A:B,2,FALSE)</f>
        <v>#N/A</v>
      </c>
      <c r="C605" s="199"/>
      <c r="D605" s="219"/>
      <c r="E605" s="213"/>
      <c r="F605" s="214"/>
      <c r="G605" s="196"/>
      <c r="H605" s="196"/>
      <c r="I605" s="214"/>
      <c r="J605" s="196"/>
      <c r="K605" s="215"/>
      <c r="L605" s="196" t="str">
        <f t="shared" si="17"/>
        <v/>
      </c>
      <c r="M605" s="215" t="e">
        <f t="shared" si="18"/>
        <v>#N/A</v>
      </c>
      <c r="N605" s="216" t="str">
        <f t="shared" si="16"/>
        <v/>
      </c>
    </row>
    <row r="606" spans="1:14" ht="11.25" customHeight="1" x14ac:dyDescent="0.2">
      <c r="A606" s="214"/>
      <c r="B606" s="210" t="e">
        <f>VLOOKUP(A606,Adr!A:B,2,FALSE)</f>
        <v>#N/A</v>
      </c>
      <c r="C606" s="199"/>
      <c r="D606" s="219"/>
      <c r="E606" s="213"/>
      <c r="F606" s="214"/>
      <c r="G606" s="196"/>
      <c r="H606" s="196"/>
      <c r="I606" s="214"/>
      <c r="J606" s="196"/>
      <c r="K606" s="215"/>
      <c r="L606" s="196" t="str">
        <f t="shared" si="17"/>
        <v/>
      </c>
      <c r="M606" s="215" t="e">
        <f t="shared" si="18"/>
        <v>#N/A</v>
      </c>
      <c r="N606" s="216" t="str">
        <f t="shared" si="16"/>
        <v/>
      </c>
    </row>
    <row r="607" spans="1:14" ht="11.25" customHeight="1" x14ac:dyDescent="0.2">
      <c r="A607" s="214"/>
      <c r="B607" s="210" t="e">
        <f>VLOOKUP(A607,Adr!A:B,2,FALSE)</f>
        <v>#N/A</v>
      </c>
      <c r="C607" s="199"/>
      <c r="D607" s="219"/>
      <c r="E607" s="213"/>
      <c r="F607" s="214"/>
      <c r="G607" s="196"/>
      <c r="H607" s="196"/>
      <c r="I607" s="214"/>
      <c r="J607" s="196"/>
      <c r="K607" s="215"/>
      <c r="L607" s="196" t="str">
        <f t="shared" si="17"/>
        <v/>
      </c>
      <c r="M607" s="215" t="e">
        <f t="shared" si="18"/>
        <v>#N/A</v>
      </c>
      <c r="N607" s="216" t="str">
        <f t="shared" si="16"/>
        <v/>
      </c>
    </row>
    <row r="608" spans="1:14" ht="11.25" customHeight="1" x14ac:dyDescent="0.2">
      <c r="A608" s="214"/>
      <c r="B608" s="210" t="e">
        <f>VLOOKUP(A608,Adr!A:B,2,FALSE)</f>
        <v>#N/A</v>
      </c>
      <c r="C608" s="211"/>
      <c r="D608" s="219"/>
      <c r="E608" s="213"/>
      <c r="F608" s="214"/>
      <c r="G608" s="196"/>
      <c r="H608" s="196"/>
      <c r="I608" s="214"/>
      <c r="J608" s="196"/>
      <c r="K608" s="215"/>
      <c r="L608" s="196" t="str">
        <f t="shared" si="17"/>
        <v/>
      </c>
      <c r="M608" s="215" t="e">
        <f t="shared" si="18"/>
        <v>#N/A</v>
      </c>
      <c r="N608" s="216" t="str">
        <f t="shared" si="16"/>
        <v/>
      </c>
    </row>
    <row r="609" spans="1:14" ht="11.25" customHeight="1" x14ac:dyDescent="0.2">
      <c r="A609" s="214"/>
      <c r="B609" s="210" t="e">
        <f>VLOOKUP(A609,Adr!A:B,2,FALSE)</f>
        <v>#N/A</v>
      </c>
      <c r="C609" s="199"/>
      <c r="D609" s="219"/>
      <c r="E609" s="213"/>
      <c r="F609" s="214"/>
      <c r="G609" s="196"/>
      <c r="H609" s="196"/>
      <c r="I609" s="214"/>
      <c r="J609" s="196"/>
      <c r="K609" s="215"/>
      <c r="L609" s="196" t="str">
        <f t="shared" si="17"/>
        <v/>
      </c>
      <c r="M609" s="215" t="e">
        <f t="shared" si="18"/>
        <v>#N/A</v>
      </c>
      <c r="N609" s="216" t="str">
        <f t="shared" si="16"/>
        <v/>
      </c>
    </row>
    <row r="610" spans="1:14" ht="11.25" customHeight="1" x14ac:dyDescent="0.2">
      <c r="A610" s="214"/>
      <c r="B610" s="210" t="e">
        <f>VLOOKUP(A610,Adr!A:B,2,FALSE)</f>
        <v>#N/A</v>
      </c>
      <c r="C610" s="211"/>
      <c r="D610" s="212"/>
      <c r="E610" s="213"/>
      <c r="F610" s="214"/>
      <c r="G610" s="196"/>
      <c r="H610" s="196"/>
      <c r="I610" s="214"/>
      <c r="J610" s="196"/>
      <c r="K610" s="215"/>
      <c r="L610" s="196" t="str">
        <f t="shared" si="17"/>
        <v/>
      </c>
      <c r="M610" s="215" t="e">
        <f t="shared" si="18"/>
        <v>#N/A</v>
      </c>
      <c r="N610" s="216" t="str">
        <f t="shared" si="16"/>
        <v/>
      </c>
    </row>
    <row r="611" spans="1:14" ht="11.25" customHeight="1" x14ac:dyDescent="0.2">
      <c r="A611" s="214"/>
      <c r="B611" s="210" t="e">
        <f>VLOOKUP(A611,Adr!A:B,2,FALSE)</f>
        <v>#N/A</v>
      </c>
      <c r="C611" s="211"/>
      <c r="D611" s="212"/>
      <c r="E611" s="213"/>
      <c r="F611" s="214"/>
      <c r="G611" s="196"/>
      <c r="H611" s="196"/>
      <c r="I611" s="214"/>
      <c r="J611" s="196"/>
      <c r="K611" s="215"/>
      <c r="L611" s="196" t="str">
        <f t="shared" si="17"/>
        <v/>
      </c>
      <c r="M611" s="215" t="e">
        <f t="shared" si="18"/>
        <v>#N/A</v>
      </c>
      <c r="N611" s="216" t="str">
        <f t="shared" si="16"/>
        <v/>
      </c>
    </row>
    <row r="612" spans="1:14" ht="11.25" customHeight="1" x14ac:dyDescent="0.2">
      <c r="A612" s="194"/>
      <c r="B612" s="210" t="e">
        <f>VLOOKUP(A612,Adr!A:B,2,FALSE)</f>
        <v>#N/A</v>
      </c>
      <c r="C612" s="196"/>
      <c r="D612" s="219"/>
      <c r="E612" s="213"/>
      <c r="F612" s="214"/>
      <c r="G612" s="196"/>
      <c r="H612" s="196"/>
      <c r="I612" s="214"/>
      <c r="J612" s="196"/>
      <c r="K612" s="215"/>
      <c r="L612" s="196" t="str">
        <f t="shared" si="17"/>
        <v/>
      </c>
      <c r="M612" s="215" t="e">
        <f t="shared" si="18"/>
        <v>#N/A</v>
      </c>
      <c r="N612" s="216" t="str">
        <f t="shared" si="16"/>
        <v/>
      </c>
    </row>
    <row r="613" spans="1:14" ht="11.25" customHeight="1" x14ac:dyDescent="0.2">
      <c r="A613" s="194"/>
      <c r="B613" s="210" t="e">
        <f>VLOOKUP(A613,Adr!A:B,2,FALSE)</f>
        <v>#N/A</v>
      </c>
      <c r="C613" s="196"/>
      <c r="D613" s="219"/>
      <c r="E613" s="213"/>
      <c r="F613" s="214"/>
      <c r="G613" s="196"/>
      <c r="H613" s="196"/>
      <c r="I613" s="214"/>
      <c r="J613" s="196"/>
      <c r="K613" s="215"/>
      <c r="L613" s="196" t="str">
        <f t="shared" si="17"/>
        <v/>
      </c>
      <c r="M613" s="215" t="e">
        <f t="shared" si="18"/>
        <v>#N/A</v>
      </c>
      <c r="N613" s="216" t="str">
        <f t="shared" si="16"/>
        <v/>
      </c>
    </row>
    <row r="614" spans="1:14" ht="11.25" customHeight="1" x14ac:dyDescent="0.2">
      <c r="A614" s="214"/>
      <c r="B614" s="210" t="e">
        <f>VLOOKUP(A614,Adr!A:B,2,FALSE)</f>
        <v>#N/A</v>
      </c>
      <c r="C614" s="211"/>
      <c r="D614" s="212"/>
      <c r="E614" s="213"/>
      <c r="F614" s="214"/>
      <c r="G614" s="196"/>
      <c r="H614" s="196"/>
      <c r="I614" s="196"/>
      <c r="J614" s="196"/>
      <c r="K614" s="215"/>
      <c r="L614" s="196" t="str">
        <f t="shared" si="17"/>
        <v/>
      </c>
      <c r="M614" s="215" t="e">
        <f t="shared" si="18"/>
        <v>#N/A</v>
      </c>
      <c r="N614" s="216" t="str">
        <f t="shared" si="16"/>
        <v/>
      </c>
    </row>
    <row r="615" spans="1:14" ht="11.25" customHeight="1" x14ac:dyDescent="0.2">
      <c r="A615" s="194"/>
      <c r="B615" s="210" t="e">
        <f>VLOOKUP(A615,Adr!A:B,2,FALSE)</f>
        <v>#N/A</v>
      </c>
      <c r="C615" s="196"/>
      <c r="D615" s="219"/>
      <c r="E615" s="213"/>
      <c r="F615" s="214"/>
      <c r="G615" s="196"/>
      <c r="H615" s="196"/>
      <c r="I615" s="214"/>
      <c r="J615" s="196"/>
      <c r="K615" s="215"/>
      <c r="L615" s="196" t="str">
        <f t="shared" si="17"/>
        <v/>
      </c>
      <c r="M615" s="215" t="e">
        <f t="shared" si="18"/>
        <v>#N/A</v>
      </c>
      <c r="N615" s="216" t="str">
        <f t="shared" si="16"/>
        <v/>
      </c>
    </row>
    <row r="616" spans="1:14" ht="11.25" customHeight="1" x14ac:dyDescent="0.2">
      <c r="A616" s="214"/>
      <c r="B616" s="210" t="e">
        <f>VLOOKUP(A616,Adr!A:B,2,FALSE)</f>
        <v>#N/A</v>
      </c>
      <c r="C616" s="211"/>
      <c r="D616" s="212"/>
      <c r="E616" s="213"/>
      <c r="F616" s="214"/>
      <c r="G616" s="196"/>
      <c r="H616" s="196"/>
      <c r="I616" s="214"/>
      <c r="J616" s="196"/>
      <c r="K616" s="215"/>
      <c r="L616" s="196" t="str">
        <f t="shared" si="17"/>
        <v/>
      </c>
      <c r="M616" s="215" t="e">
        <f t="shared" si="18"/>
        <v>#N/A</v>
      </c>
      <c r="N616" s="216" t="str">
        <f t="shared" si="16"/>
        <v/>
      </c>
    </row>
    <row r="617" spans="1:14" ht="11.25" customHeight="1" x14ac:dyDescent="0.2">
      <c r="A617" s="194"/>
      <c r="B617" s="210" t="e">
        <f>VLOOKUP(A617,Adr!A:B,2,FALSE)</f>
        <v>#N/A</v>
      </c>
      <c r="C617" s="196"/>
      <c r="D617" s="219"/>
      <c r="E617" s="213"/>
      <c r="F617" s="214"/>
      <c r="G617" s="196"/>
      <c r="H617" s="196"/>
      <c r="I617" s="214"/>
      <c r="J617" s="196"/>
      <c r="K617" s="215"/>
      <c r="L617" s="196" t="str">
        <f t="shared" si="17"/>
        <v/>
      </c>
      <c r="M617" s="215" t="e">
        <f t="shared" si="18"/>
        <v>#N/A</v>
      </c>
      <c r="N617" s="216" t="str">
        <f t="shared" si="16"/>
        <v/>
      </c>
    </row>
    <row r="618" spans="1:14" ht="11.25" customHeight="1" x14ac:dyDescent="0.2">
      <c r="A618" s="214"/>
      <c r="B618" s="210" t="e">
        <f>VLOOKUP(A618,Adr!A:B,2,FALSE)</f>
        <v>#N/A</v>
      </c>
      <c r="C618" s="199"/>
      <c r="D618" s="219"/>
      <c r="E618" s="213"/>
      <c r="F618" s="214"/>
      <c r="G618" s="196"/>
      <c r="H618" s="196"/>
      <c r="I618" s="214"/>
      <c r="J618" s="196"/>
      <c r="K618" s="215"/>
      <c r="L618" s="196" t="str">
        <f t="shared" si="17"/>
        <v/>
      </c>
      <c r="M618" s="215" t="e">
        <f t="shared" si="18"/>
        <v>#N/A</v>
      </c>
      <c r="N618" s="216" t="str">
        <f t="shared" si="16"/>
        <v/>
      </c>
    </row>
    <row r="619" spans="1:14" ht="11.25" customHeight="1" x14ac:dyDescent="0.2">
      <c r="A619" s="214"/>
      <c r="B619" s="210" t="e">
        <f>VLOOKUP(A619,Adr!A:B,2,FALSE)</f>
        <v>#N/A</v>
      </c>
      <c r="C619" s="211"/>
      <c r="D619" s="212"/>
      <c r="E619" s="213"/>
      <c r="F619" s="214"/>
      <c r="G619" s="196"/>
      <c r="H619" s="196"/>
      <c r="I619" s="214"/>
      <c r="J619" s="196"/>
      <c r="K619" s="215"/>
      <c r="L619" s="196" t="str">
        <f t="shared" si="17"/>
        <v/>
      </c>
      <c r="M619" s="215" t="e">
        <f t="shared" si="18"/>
        <v>#N/A</v>
      </c>
      <c r="N619" s="216" t="str">
        <f t="shared" si="16"/>
        <v/>
      </c>
    </row>
    <row r="620" spans="1:14" ht="11.25" customHeight="1" x14ac:dyDescent="0.2">
      <c r="A620" s="214"/>
      <c r="B620" s="210" t="e">
        <f>VLOOKUP(A620,Adr!A:B,2,FALSE)</f>
        <v>#N/A</v>
      </c>
      <c r="C620" s="211"/>
      <c r="D620" s="212"/>
      <c r="E620" s="213"/>
      <c r="F620" s="214"/>
      <c r="G620" s="196"/>
      <c r="H620" s="196"/>
      <c r="I620" s="214"/>
      <c r="J620" s="196"/>
      <c r="K620" s="215"/>
      <c r="L620" s="196" t="str">
        <f t="shared" si="17"/>
        <v/>
      </c>
      <c r="M620" s="215" t="e">
        <f t="shared" si="18"/>
        <v>#N/A</v>
      </c>
      <c r="N620" s="216" t="str">
        <f t="shared" si="16"/>
        <v/>
      </c>
    </row>
    <row r="621" spans="1:14" ht="11.25" customHeight="1" x14ac:dyDescent="0.2">
      <c r="A621" s="194"/>
      <c r="B621" s="210" t="e">
        <f>VLOOKUP(A621,Adr!A:B,2,FALSE)</f>
        <v>#N/A</v>
      </c>
      <c r="C621" s="196"/>
      <c r="D621" s="219"/>
      <c r="E621" s="213"/>
      <c r="F621" s="214"/>
      <c r="G621" s="196"/>
      <c r="H621" s="196"/>
      <c r="I621" s="214"/>
      <c r="J621" s="196"/>
      <c r="K621" s="215"/>
      <c r="L621" s="196" t="str">
        <f t="shared" si="17"/>
        <v/>
      </c>
      <c r="M621" s="215" t="e">
        <f t="shared" si="18"/>
        <v>#N/A</v>
      </c>
      <c r="N621" s="216" t="str">
        <f t="shared" si="16"/>
        <v/>
      </c>
    </row>
    <row r="622" spans="1:14" ht="11.25" customHeight="1" x14ac:dyDescent="0.2">
      <c r="A622" s="194"/>
      <c r="B622" s="210" t="e">
        <f>VLOOKUP(A622,Adr!A:B,2,FALSE)</f>
        <v>#N/A</v>
      </c>
      <c r="C622" s="196"/>
      <c r="D622" s="219"/>
      <c r="E622" s="213"/>
      <c r="F622" s="214"/>
      <c r="G622" s="196"/>
      <c r="H622" s="196"/>
      <c r="I622" s="214"/>
      <c r="J622" s="196"/>
      <c r="K622" s="215"/>
      <c r="L622" s="196" t="str">
        <f t="shared" si="17"/>
        <v/>
      </c>
      <c r="M622" s="215" t="e">
        <f t="shared" si="18"/>
        <v>#N/A</v>
      </c>
      <c r="N622" s="216" t="str">
        <f t="shared" si="16"/>
        <v/>
      </c>
    </row>
    <row r="623" spans="1:14" ht="11.25" customHeight="1" x14ac:dyDescent="0.2">
      <c r="A623" s="214"/>
      <c r="B623" s="210" t="e">
        <f>VLOOKUP(A623,Adr!A:B,2,FALSE)</f>
        <v>#N/A</v>
      </c>
      <c r="C623" s="211"/>
      <c r="D623" s="212"/>
      <c r="E623" s="213"/>
      <c r="F623" s="214"/>
      <c r="G623" s="196"/>
      <c r="H623" s="196"/>
      <c r="I623" s="214"/>
      <c r="J623" s="196"/>
      <c r="K623" s="215"/>
      <c r="L623" s="196" t="str">
        <f t="shared" si="17"/>
        <v/>
      </c>
      <c r="M623" s="215" t="e">
        <f t="shared" si="18"/>
        <v>#N/A</v>
      </c>
      <c r="N623" s="216" t="str">
        <f t="shared" si="16"/>
        <v/>
      </c>
    </row>
    <row r="624" spans="1:14" ht="11.25" customHeight="1" x14ac:dyDescent="0.2">
      <c r="A624" s="214"/>
      <c r="B624" s="210" t="e">
        <f>VLOOKUP(A624,Adr!A:B,2,FALSE)</f>
        <v>#N/A</v>
      </c>
      <c r="C624" s="211"/>
      <c r="D624" s="212"/>
      <c r="E624" s="213"/>
      <c r="F624" s="214"/>
      <c r="G624" s="196"/>
      <c r="H624" s="196"/>
      <c r="I624" s="214"/>
      <c r="J624" s="196"/>
      <c r="K624" s="215"/>
      <c r="L624" s="196" t="str">
        <f t="shared" si="17"/>
        <v/>
      </c>
      <c r="M624" s="215" t="e">
        <f t="shared" si="18"/>
        <v>#N/A</v>
      </c>
      <c r="N624" s="216" t="str">
        <f t="shared" si="16"/>
        <v/>
      </c>
    </row>
    <row r="625" spans="1:14" ht="11.25" customHeight="1" x14ac:dyDescent="0.2">
      <c r="A625" s="214"/>
      <c r="B625" s="210" t="e">
        <f>VLOOKUP(A625,Adr!A:B,2,FALSE)</f>
        <v>#N/A</v>
      </c>
      <c r="C625" s="199"/>
      <c r="D625" s="219"/>
      <c r="E625" s="213"/>
      <c r="F625" s="214"/>
      <c r="G625" s="196"/>
      <c r="H625" s="196"/>
      <c r="I625" s="196"/>
      <c r="J625" s="196"/>
      <c r="K625" s="215"/>
      <c r="L625" s="196" t="str">
        <f t="shared" si="17"/>
        <v/>
      </c>
      <c r="M625" s="215" t="e">
        <f t="shared" si="18"/>
        <v>#N/A</v>
      </c>
      <c r="N625" s="216" t="str">
        <f t="shared" si="16"/>
        <v/>
      </c>
    </row>
    <row r="626" spans="1:14" ht="11.25" customHeight="1" x14ac:dyDescent="0.2">
      <c r="A626" s="214"/>
      <c r="B626" s="210" t="e">
        <f>VLOOKUP(A626,Adr!A:B,2,FALSE)</f>
        <v>#N/A</v>
      </c>
      <c r="C626" s="199"/>
      <c r="D626" s="219"/>
      <c r="E626" s="213"/>
      <c r="F626" s="214"/>
      <c r="G626" s="196"/>
      <c r="H626" s="196"/>
      <c r="I626" s="214"/>
      <c r="J626" s="196"/>
      <c r="K626" s="215"/>
      <c r="L626" s="196" t="str">
        <f t="shared" si="17"/>
        <v/>
      </c>
      <c r="M626" s="215" t="e">
        <f t="shared" si="18"/>
        <v>#N/A</v>
      </c>
      <c r="N626" s="216" t="str">
        <f t="shared" si="16"/>
        <v/>
      </c>
    </row>
    <row r="627" spans="1:14" ht="11.25" customHeight="1" x14ac:dyDescent="0.2">
      <c r="A627" s="214"/>
      <c r="B627" s="210" t="e">
        <f>VLOOKUP(A627,Adr!A:B,2,FALSE)</f>
        <v>#N/A</v>
      </c>
      <c r="C627" s="211"/>
      <c r="D627" s="212"/>
      <c r="E627" s="213"/>
      <c r="F627" s="214"/>
      <c r="G627" s="196"/>
      <c r="H627" s="196"/>
      <c r="I627" s="214"/>
      <c r="J627" s="196"/>
      <c r="K627" s="215"/>
      <c r="L627" s="196" t="str">
        <f t="shared" si="17"/>
        <v/>
      </c>
      <c r="M627" s="215" t="e">
        <f t="shared" si="18"/>
        <v>#N/A</v>
      </c>
      <c r="N627" s="216" t="str">
        <f t="shared" si="16"/>
        <v/>
      </c>
    </row>
    <row r="628" spans="1:14" ht="11.25" customHeight="1" x14ac:dyDescent="0.2">
      <c r="A628" s="214"/>
      <c r="B628" s="210" t="e">
        <f>VLOOKUP(A628,Adr!A:B,2,FALSE)</f>
        <v>#N/A</v>
      </c>
      <c r="C628" s="211"/>
      <c r="D628" s="212"/>
      <c r="E628" s="213"/>
      <c r="F628" s="214"/>
      <c r="G628" s="196"/>
      <c r="H628" s="196"/>
      <c r="I628" s="196"/>
      <c r="J628" s="196"/>
      <c r="K628" s="215"/>
      <c r="L628" s="196" t="str">
        <f t="shared" si="17"/>
        <v/>
      </c>
      <c r="M628" s="215" t="e">
        <f t="shared" si="18"/>
        <v>#N/A</v>
      </c>
      <c r="N628" s="216" t="str">
        <f t="shared" si="16"/>
        <v/>
      </c>
    </row>
    <row r="629" spans="1:14" ht="11.25" customHeight="1" x14ac:dyDescent="0.2">
      <c r="A629" s="194"/>
      <c r="B629" s="210" t="e">
        <f>VLOOKUP(A629,Adr!A:B,2,FALSE)</f>
        <v>#N/A</v>
      </c>
      <c r="C629" s="196"/>
      <c r="D629" s="219"/>
      <c r="E629" s="213"/>
      <c r="F629" s="214"/>
      <c r="G629" s="196"/>
      <c r="H629" s="196"/>
      <c r="I629" s="214"/>
      <c r="J629" s="196"/>
      <c r="K629" s="215"/>
      <c r="L629" s="196" t="str">
        <f t="shared" si="17"/>
        <v/>
      </c>
      <c r="M629" s="215" t="e">
        <f t="shared" si="18"/>
        <v>#N/A</v>
      </c>
      <c r="N629" s="216" t="str">
        <f t="shared" si="16"/>
        <v/>
      </c>
    </row>
    <row r="630" spans="1:14" ht="11.25" customHeight="1" x14ac:dyDescent="0.2">
      <c r="A630" s="214"/>
      <c r="B630" s="210" t="e">
        <f>VLOOKUP(A630,Adr!A:B,2,FALSE)</f>
        <v>#N/A</v>
      </c>
      <c r="C630" s="211"/>
      <c r="D630" s="212"/>
      <c r="E630" s="213"/>
      <c r="F630" s="214"/>
      <c r="G630" s="196"/>
      <c r="H630" s="196"/>
      <c r="I630" s="214"/>
      <c r="J630" s="196"/>
      <c r="K630" s="215"/>
      <c r="L630" s="196" t="str">
        <f t="shared" si="17"/>
        <v/>
      </c>
      <c r="M630" s="215" t="e">
        <f t="shared" si="18"/>
        <v>#N/A</v>
      </c>
      <c r="N630" s="216" t="str">
        <f t="shared" si="16"/>
        <v/>
      </c>
    </row>
    <row r="631" spans="1:14" ht="11.25" customHeight="1" x14ac:dyDescent="0.2">
      <c r="A631" s="214"/>
      <c r="B631" s="210" t="e">
        <f>VLOOKUP(A631,Adr!A:B,2,FALSE)</f>
        <v>#N/A</v>
      </c>
      <c r="C631" s="211"/>
      <c r="D631" s="212"/>
      <c r="E631" s="213"/>
      <c r="F631" s="217"/>
      <c r="G631" s="220"/>
      <c r="H631" s="220"/>
      <c r="I631" s="196"/>
      <c r="J631" s="196"/>
      <c r="K631" s="215"/>
      <c r="L631" s="196" t="str">
        <f t="shared" si="17"/>
        <v/>
      </c>
      <c r="M631" s="215" t="e">
        <f t="shared" si="18"/>
        <v>#N/A</v>
      </c>
      <c r="N631" s="216" t="str">
        <f t="shared" si="16"/>
        <v/>
      </c>
    </row>
    <row r="632" spans="1:14" ht="11.25" customHeight="1" x14ac:dyDescent="0.2">
      <c r="A632" s="214"/>
      <c r="B632" s="210" t="e">
        <f>VLOOKUP(A632,Adr!A:B,2,FALSE)</f>
        <v>#N/A</v>
      </c>
      <c r="C632" s="211"/>
      <c r="D632" s="212"/>
      <c r="E632" s="213"/>
      <c r="F632" s="217"/>
      <c r="G632" s="220"/>
      <c r="H632" s="220"/>
      <c r="I632" s="196"/>
      <c r="J632" s="196"/>
      <c r="K632" s="215"/>
      <c r="L632" s="196" t="str">
        <f t="shared" si="17"/>
        <v/>
      </c>
      <c r="M632" s="215" t="e">
        <f t="shared" si="18"/>
        <v>#N/A</v>
      </c>
      <c r="N632" s="216" t="str">
        <f t="shared" si="16"/>
        <v/>
      </c>
    </row>
    <row r="633" spans="1:14" ht="11.25" customHeight="1" x14ac:dyDescent="0.2">
      <c r="A633" s="214"/>
      <c r="B633" s="210" t="e">
        <f>VLOOKUP(A633,Adr!A:B,2,FALSE)</f>
        <v>#N/A</v>
      </c>
      <c r="C633" s="211"/>
      <c r="D633" s="212"/>
      <c r="E633" s="213"/>
      <c r="F633" s="217"/>
      <c r="G633" s="220"/>
      <c r="H633" s="220"/>
      <c r="I633" s="196"/>
      <c r="J633" s="196"/>
      <c r="K633" s="215"/>
      <c r="L633" s="196" t="str">
        <f t="shared" si="17"/>
        <v/>
      </c>
      <c r="M633" s="215" t="e">
        <f t="shared" si="18"/>
        <v>#N/A</v>
      </c>
      <c r="N633" s="216" t="str">
        <f t="shared" si="16"/>
        <v/>
      </c>
    </row>
    <row r="634" spans="1:14" ht="11.25" customHeight="1" x14ac:dyDescent="0.2">
      <c r="A634" s="214"/>
      <c r="B634" s="210" t="e">
        <f>VLOOKUP(A634,Adr!A:B,2,FALSE)</f>
        <v>#N/A</v>
      </c>
      <c r="C634" s="211"/>
      <c r="D634" s="212"/>
      <c r="E634" s="213"/>
      <c r="F634" s="217"/>
      <c r="G634" s="220"/>
      <c r="H634" s="220"/>
      <c r="I634" s="196"/>
      <c r="J634" s="196"/>
      <c r="K634" s="215"/>
      <c r="L634" s="196" t="str">
        <f t="shared" si="17"/>
        <v/>
      </c>
      <c r="M634" s="215" t="e">
        <f t="shared" si="18"/>
        <v>#N/A</v>
      </c>
      <c r="N634" s="216" t="str">
        <f t="shared" si="16"/>
        <v/>
      </c>
    </row>
    <row r="635" spans="1:14" ht="11.25" customHeight="1" x14ac:dyDescent="0.2">
      <c r="A635" s="214"/>
      <c r="B635" s="210" t="e">
        <f>VLOOKUP(A635,Adr!A:B,2,FALSE)</f>
        <v>#N/A</v>
      </c>
      <c r="C635" s="211"/>
      <c r="D635" s="212"/>
      <c r="E635" s="213"/>
      <c r="F635" s="217"/>
      <c r="G635" s="220"/>
      <c r="H635" s="220"/>
      <c r="I635" s="196"/>
      <c r="J635" s="196"/>
      <c r="K635" s="215"/>
      <c r="L635" s="196" t="str">
        <f t="shared" si="17"/>
        <v/>
      </c>
      <c r="M635" s="215" t="e">
        <f t="shared" si="18"/>
        <v>#N/A</v>
      </c>
      <c r="N635" s="216" t="str">
        <f t="shared" si="16"/>
        <v/>
      </c>
    </row>
    <row r="636" spans="1:14" ht="11.25" customHeight="1" x14ac:dyDescent="0.2">
      <c r="A636" s="214"/>
      <c r="B636" s="210" t="e">
        <f>VLOOKUP(A636,Adr!A:B,2,FALSE)</f>
        <v>#N/A</v>
      </c>
      <c r="C636" s="211"/>
      <c r="D636" s="212"/>
      <c r="E636" s="213"/>
      <c r="F636" s="217"/>
      <c r="G636" s="220"/>
      <c r="H636" s="220"/>
      <c r="I636" s="196"/>
      <c r="J636" s="196"/>
      <c r="K636" s="215"/>
      <c r="L636" s="196" t="str">
        <f t="shared" si="17"/>
        <v/>
      </c>
      <c r="M636" s="215" t="e">
        <f t="shared" si="18"/>
        <v>#N/A</v>
      </c>
      <c r="N636" s="216" t="str">
        <f t="shared" si="16"/>
        <v/>
      </c>
    </row>
    <row r="637" spans="1:14" ht="11.25" customHeight="1" x14ac:dyDescent="0.2">
      <c r="A637" s="217"/>
      <c r="B637" s="210" t="e">
        <f>VLOOKUP(A637,Adr!A:B,2,FALSE)</f>
        <v>#N/A</v>
      </c>
      <c r="C637" s="220"/>
      <c r="D637" s="212"/>
      <c r="E637" s="213"/>
      <c r="F637" s="217"/>
      <c r="G637" s="220"/>
      <c r="H637" s="220"/>
      <c r="I637" s="214"/>
      <c r="J637" s="196"/>
      <c r="K637" s="215"/>
      <c r="L637" s="196" t="str">
        <f t="shared" si="17"/>
        <v/>
      </c>
      <c r="M637" s="215" t="e">
        <f t="shared" si="18"/>
        <v>#N/A</v>
      </c>
      <c r="N637" s="216" t="str">
        <f t="shared" si="16"/>
        <v/>
      </c>
    </row>
    <row r="638" spans="1:14" ht="11.25" customHeight="1" x14ac:dyDescent="0.2">
      <c r="A638" s="214"/>
      <c r="B638" s="210" t="e">
        <f>VLOOKUP(A638,Adr!A:B,2,FALSE)</f>
        <v>#N/A</v>
      </c>
      <c r="C638" s="211"/>
      <c r="D638" s="212"/>
      <c r="E638" s="213"/>
      <c r="F638" s="217"/>
      <c r="G638" s="220"/>
      <c r="H638" s="220"/>
      <c r="I638" s="196"/>
      <c r="J638" s="196"/>
      <c r="K638" s="215"/>
      <c r="L638" s="196" t="str">
        <f t="shared" si="17"/>
        <v/>
      </c>
      <c r="M638" s="215" t="e">
        <f t="shared" si="18"/>
        <v>#N/A</v>
      </c>
      <c r="N638" s="216" t="str">
        <f t="shared" si="16"/>
        <v/>
      </c>
    </row>
    <row r="639" spans="1:14" ht="11.25" customHeight="1" x14ac:dyDescent="0.2">
      <c r="A639" s="217"/>
      <c r="B639" s="210" t="e">
        <f>VLOOKUP(A639,Adr!A:B,2,FALSE)</f>
        <v>#N/A</v>
      </c>
      <c r="C639" s="220"/>
      <c r="D639" s="212"/>
      <c r="E639" s="213"/>
      <c r="F639" s="217"/>
      <c r="G639" s="196"/>
      <c r="H639" s="220"/>
      <c r="I639" s="214"/>
      <c r="J639" s="196"/>
      <c r="K639" s="215"/>
      <c r="L639" s="196" t="str">
        <f t="shared" si="17"/>
        <v/>
      </c>
      <c r="M639" s="215" t="e">
        <f t="shared" si="18"/>
        <v>#N/A</v>
      </c>
      <c r="N639" s="216" t="str">
        <f t="shared" si="16"/>
        <v/>
      </c>
    </row>
    <row r="640" spans="1:14" ht="11.25" customHeight="1" x14ac:dyDescent="0.2">
      <c r="A640" s="214"/>
      <c r="B640" s="210" t="e">
        <f>VLOOKUP(A640,Adr!A:B,2,FALSE)</f>
        <v>#N/A</v>
      </c>
      <c r="C640" s="211"/>
      <c r="D640" s="212"/>
      <c r="E640" s="213"/>
      <c r="F640" s="214"/>
      <c r="G640" s="196"/>
      <c r="H640" s="196"/>
      <c r="I640" s="196"/>
      <c r="J640" s="196"/>
      <c r="K640" s="215"/>
      <c r="L640" s="196" t="str">
        <f t="shared" si="17"/>
        <v/>
      </c>
      <c r="M640" s="215" t="e">
        <f t="shared" si="18"/>
        <v>#N/A</v>
      </c>
      <c r="N640" s="216" t="str">
        <f t="shared" si="16"/>
        <v/>
      </c>
    </row>
    <row r="641" spans="1:14" ht="11.25" customHeight="1" x14ac:dyDescent="0.2">
      <c r="A641" s="214"/>
      <c r="B641" s="210" t="e">
        <f>VLOOKUP(A641,Adr!A:B,2,FALSE)</f>
        <v>#N/A</v>
      </c>
      <c r="C641" s="199"/>
      <c r="D641" s="219"/>
      <c r="E641" s="213"/>
      <c r="F641" s="214"/>
      <c r="G641" s="196"/>
      <c r="H641" s="196"/>
      <c r="I641" s="196"/>
      <c r="J641" s="196"/>
      <c r="K641" s="215"/>
      <c r="L641" s="196" t="str">
        <f t="shared" si="17"/>
        <v/>
      </c>
      <c r="M641" s="215" t="e">
        <f t="shared" si="18"/>
        <v>#N/A</v>
      </c>
      <c r="N641" s="216" t="str">
        <f t="shared" si="16"/>
        <v/>
      </c>
    </row>
    <row r="642" spans="1:14" ht="11.25" customHeight="1" x14ac:dyDescent="0.2">
      <c r="A642" s="214"/>
      <c r="B642" s="210" t="e">
        <f>VLOOKUP(A642,Adr!A:B,2,FALSE)</f>
        <v>#N/A</v>
      </c>
      <c r="C642" s="199"/>
      <c r="D642" s="219"/>
      <c r="E642" s="213"/>
      <c r="F642" s="214"/>
      <c r="G642" s="196"/>
      <c r="H642" s="196"/>
      <c r="I642" s="196"/>
      <c r="J642" s="196"/>
      <c r="K642" s="215"/>
      <c r="L642" s="196" t="str">
        <f t="shared" si="17"/>
        <v/>
      </c>
      <c r="M642" s="215" t="e">
        <f t="shared" si="18"/>
        <v>#N/A</v>
      </c>
      <c r="N642" s="216" t="str">
        <f t="shared" si="16"/>
        <v/>
      </c>
    </row>
    <row r="643" spans="1:14" ht="11.25" customHeight="1" x14ac:dyDescent="0.2">
      <c r="A643" s="214"/>
      <c r="B643" s="210" t="e">
        <f>VLOOKUP(A643,Adr!A:B,2,FALSE)</f>
        <v>#N/A</v>
      </c>
      <c r="C643" s="199"/>
      <c r="D643" s="219"/>
      <c r="E643" s="213"/>
      <c r="F643" s="214"/>
      <c r="G643" s="196"/>
      <c r="H643" s="196"/>
      <c r="I643" s="196"/>
      <c r="J643" s="196"/>
      <c r="K643" s="215"/>
      <c r="L643" s="196" t="str">
        <f t="shared" si="17"/>
        <v/>
      </c>
      <c r="M643" s="215" t="e">
        <f t="shared" si="18"/>
        <v>#N/A</v>
      </c>
      <c r="N643" s="216" t="str">
        <f t="shared" si="16"/>
        <v/>
      </c>
    </row>
    <row r="644" spans="1:14" ht="11.25" customHeight="1" x14ac:dyDescent="0.2">
      <c r="A644" s="214"/>
      <c r="B644" s="210" t="e">
        <f>VLOOKUP(A644,Adr!A:B,2,FALSE)</f>
        <v>#N/A</v>
      </c>
      <c r="C644" s="199"/>
      <c r="D644" s="219"/>
      <c r="E644" s="213"/>
      <c r="F644" s="214"/>
      <c r="G644" s="196"/>
      <c r="H644" s="196"/>
      <c r="I644" s="196"/>
      <c r="J644" s="196"/>
      <c r="K644" s="215"/>
      <c r="L644" s="196" t="str">
        <f t="shared" si="17"/>
        <v/>
      </c>
      <c r="M644" s="215" t="e">
        <f t="shared" si="18"/>
        <v>#N/A</v>
      </c>
      <c r="N644" s="216" t="str">
        <f t="shared" si="16"/>
        <v/>
      </c>
    </row>
    <row r="645" spans="1:14" ht="11.25" customHeight="1" x14ac:dyDescent="0.2">
      <c r="A645" s="214"/>
      <c r="B645" s="210" t="e">
        <f>VLOOKUP(A645,Adr!A:B,2,FALSE)</f>
        <v>#N/A</v>
      </c>
      <c r="C645" s="199"/>
      <c r="D645" s="219"/>
      <c r="E645" s="213"/>
      <c r="F645" s="214"/>
      <c r="G645" s="196"/>
      <c r="H645" s="196"/>
      <c r="I645" s="196"/>
      <c r="J645" s="196"/>
      <c r="K645" s="215"/>
      <c r="L645" s="196" t="str">
        <f t="shared" si="17"/>
        <v/>
      </c>
      <c r="M645" s="215" t="e">
        <f t="shared" si="18"/>
        <v>#N/A</v>
      </c>
      <c r="N645" s="216" t="str">
        <f t="shared" si="16"/>
        <v/>
      </c>
    </row>
    <row r="646" spans="1:14" ht="11.25" customHeight="1" x14ac:dyDescent="0.2">
      <c r="A646" s="214"/>
      <c r="B646" s="210" t="e">
        <f>VLOOKUP(A646,Adr!A:B,2,FALSE)</f>
        <v>#N/A</v>
      </c>
      <c r="C646" s="220"/>
      <c r="D646" s="212"/>
      <c r="E646" s="213"/>
      <c r="F646" s="217"/>
      <c r="G646" s="220"/>
      <c r="H646" s="220"/>
      <c r="I646" s="214"/>
      <c r="J646" s="196"/>
      <c r="K646" s="215"/>
      <c r="L646" s="196" t="str">
        <f t="shared" si="17"/>
        <v/>
      </c>
      <c r="M646" s="215" t="e">
        <f t="shared" si="18"/>
        <v>#N/A</v>
      </c>
      <c r="N646" s="216" t="str">
        <f t="shared" si="16"/>
        <v/>
      </c>
    </row>
    <row r="647" spans="1:14" ht="11.25" customHeight="1" x14ac:dyDescent="0.2">
      <c r="A647" s="214"/>
      <c r="B647" s="210" t="e">
        <f>VLOOKUP(A647,Adr!A:B,2,FALSE)</f>
        <v>#N/A</v>
      </c>
      <c r="C647" s="220"/>
      <c r="D647" s="212"/>
      <c r="E647" s="213"/>
      <c r="F647" s="217"/>
      <c r="G647" s="220"/>
      <c r="H647" s="220"/>
      <c r="I647" s="214"/>
      <c r="J647" s="196"/>
      <c r="K647" s="215"/>
      <c r="L647" s="196" t="str">
        <f t="shared" si="17"/>
        <v/>
      </c>
      <c r="M647" s="215" t="e">
        <f t="shared" si="18"/>
        <v>#N/A</v>
      </c>
      <c r="N647" s="216" t="str">
        <f t="shared" si="16"/>
        <v/>
      </c>
    </row>
    <row r="648" spans="1:14" ht="11.25" customHeight="1" x14ac:dyDescent="0.2">
      <c r="A648" s="214"/>
      <c r="B648" s="210" t="e">
        <f>VLOOKUP(A648,Adr!A:B,2,FALSE)</f>
        <v>#N/A</v>
      </c>
      <c r="C648" s="220"/>
      <c r="D648" s="212"/>
      <c r="E648" s="213"/>
      <c r="F648" s="217"/>
      <c r="G648" s="220"/>
      <c r="H648" s="220"/>
      <c r="I648" s="214"/>
      <c r="J648" s="196"/>
      <c r="K648" s="215"/>
      <c r="L648" s="196" t="str">
        <f t="shared" si="17"/>
        <v/>
      </c>
      <c r="M648" s="215" t="e">
        <f t="shared" si="18"/>
        <v>#N/A</v>
      </c>
      <c r="N648" s="216" t="str">
        <f t="shared" si="16"/>
        <v/>
      </c>
    </row>
    <row r="649" spans="1:14" ht="11.25" customHeight="1" x14ac:dyDescent="0.2">
      <c r="A649" s="214"/>
      <c r="B649" s="210" t="e">
        <f>VLOOKUP(A649,Adr!A:B,2,FALSE)</f>
        <v>#N/A</v>
      </c>
      <c r="C649" s="220"/>
      <c r="D649" s="212"/>
      <c r="E649" s="213"/>
      <c r="F649" s="217"/>
      <c r="G649" s="220"/>
      <c r="H649" s="220"/>
      <c r="I649" s="214"/>
      <c r="J649" s="196"/>
      <c r="K649" s="215"/>
      <c r="L649" s="196" t="str">
        <f t="shared" si="17"/>
        <v/>
      </c>
      <c r="M649" s="215" t="e">
        <f t="shared" si="18"/>
        <v>#N/A</v>
      </c>
      <c r="N649" s="216" t="str">
        <f t="shared" si="16"/>
        <v/>
      </c>
    </row>
    <row r="650" spans="1:14" ht="11.25" customHeight="1" x14ac:dyDescent="0.2">
      <c r="A650" s="214"/>
      <c r="B650" s="210" t="e">
        <f>VLOOKUP(A650,Adr!A:B,2,FALSE)</f>
        <v>#N/A</v>
      </c>
      <c r="C650" s="196"/>
      <c r="D650" s="219"/>
      <c r="E650" s="213"/>
      <c r="F650" s="214"/>
      <c r="G650" s="196"/>
      <c r="H650" s="196"/>
      <c r="I650" s="214"/>
      <c r="J650" s="196"/>
      <c r="K650" s="215"/>
      <c r="L650" s="196" t="str">
        <f t="shared" si="17"/>
        <v/>
      </c>
      <c r="M650" s="215" t="e">
        <f t="shared" si="18"/>
        <v>#N/A</v>
      </c>
      <c r="N650" s="216" t="str">
        <f t="shared" si="16"/>
        <v/>
      </c>
    </row>
    <row r="651" spans="1:14" ht="11.25" customHeight="1" x14ac:dyDescent="0.2">
      <c r="A651" s="214"/>
      <c r="B651" s="210" t="e">
        <f>VLOOKUP(A651,Adr!A:B,2,FALSE)</f>
        <v>#N/A</v>
      </c>
      <c r="C651" s="211"/>
      <c r="D651" s="212"/>
      <c r="E651" s="213"/>
      <c r="F651" s="217"/>
      <c r="G651" s="220"/>
      <c r="H651" s="220"/>
      <c r="I651" s="196"/>
      <c r="J651" s="196"/>
      <c r="K651" s="215"/>
      <c r="L651" s="196" t="str">
        <f t="shared" si="17"/>
        <v/>
      </c>
      <c r="M651" s="215" t="e">
        <f t="shared" si="18"/>
        <v>#N/A</v>
      </c>
      <c r="N651" s="216" t="str">
        <f t="shared" si="16"/>
        <v/>
      </c>
    </row>
    <row r="652" spans="1:14" ht="11.25" customHeight="1" x14ac:dyDescent="0.2">
      <c r="A652" s="214"/>
      <c r="B652" s="210" t="e">
        <f>VLOOKUP(A652,Adr!A:B,2,FALSE)</f>
        <v>#N/A</v>
      </c>
      <c r="C652" s="211"/>
      <c r="D652" s="212"/>
      <c r="E652" s="213"/>
      <c r="F652" s="217"/>
      <c r="G652" s="220"/>
      <c r="H652" s="220"/>
      <c r="I652" s="196"/>
      <c r="J652" s="196"/>
      <c r="K652" s="215"/>
      <c r="L652" s="196" t="str">
        <f t="shared" si="17"/>
        <v/>
      </c>
      <c r="M652" s="215" t="e">
        <f t="shared" si="18"/>
        <v>#N/A</v>
      </c>
      <c r="N652" s="216" t="str">
        <f t="shared" si="16"/>
        <v/>
      </c>
    </row>
    <row r="653" spans="1:14" ht="11.25" customHeight="1" x14ac:dyDescent="0.2">
      <c r="A653" s="214"/>
      <c r="B653" s="210" t="e">
        <f>VLOOKUP(A653,Adr!A:B,2,FALSE)</f>
        <v>#N/A</v>
      </c>
      <c r="C653" s="220"/>
      <c r="D653" s="212"/>
      <c r="E653" s="213"/>
      <c r="F653" s="217"/>
      <c r="G653" s="220"/>
      <c r="H653" s="220"/>
      <c r="I653" s="214"/>
      <c r="J653" s="196"/>
      <c r="K653" s="215"/>
      <c r="L653" s="196" t="str">
        <f t="shared" si="17"/>
        <v/>
      </c>
      <c r="M653" s="215" t="e">
        <f t="shared" si="18"/>
        <v>#N/A</v>
      </c>
      <c r="N653" s="216" t="str">
        <f t="shared" si="16"/>
        <v/>
      </c>
    </row>
    <row r="654" spans="1:14" ht="11.25" customHeight="1" x14ac:dyDescent="0.2">
      <c r="A654" s="217"/>
      <c r="B654" s="210" t="e">
        <f>VLOOKUP(A654,Adr!A:B,2,FALSE)</f>
        <v>#N/A</v>
      </c>
      <c r="C654" s="220"/>
      <c r="D654" s="212"/>
      <c r="E654" s="218"/>
      <c r="F654" s="217"/>
      <c r="G654" s="220"/>
      <c r="H654" s="220"/>
      <c r="I654" s="214"/>
      <c r="J654" s="196"/>
      <c r="K654" s="215"/>
      <c r="L654" s="196" t="str">
        <f t="shared" si="17"/>
        <v/>
      </c>
      <c r="M654" s="215" t="e">
        <f t="shared" si="18"/>
        <v>#N/A</v>
      </c>
      <c r="N654" s="216" t="str">
        <f t="shared" si="16"/>
        <v/>
      </c>
    </row>
    <row r="655" spans="1:14" ht="11.25" customHeight="1" x14ac:dyDescent="0.2">
      <c r="A655" s="214"/>
      <c r="B655" s="210" t="e">
        <f>VLOOKUP(A655,Adr!A:B,2,FALSE)</f>
        <v>#N/A</v>
      </c>
      <c r="C655" s="211"/>
      <c r="D655" s="212"/>
      <c r="E655" s="213"/>
      <c r="F655" s="214"/>
      <c r="G655" s="196"/>
      <c r="H655" s="196"/>
      <c r="I655" s="196"/>
      <c r="J655" s="196"/>
      <c r="K655" s="215"/>
      <c r="L655" s="196" t="str">
        <f t="shared" si="17"/>
        <v/>
      </c>
      <c r="M655" s="215" t="e">
        <f t="shared" si="18"/>
        <v>#N/A</v>
      </c>
      <c r="N655" s="216" t="str">
        <f t="shared" si="16"/>
        <v/>
      </c>
    </row>
    <row r="656" spans="1:14" ht="11.25" customHeight="1" x14ac:dyDescent="0.2">
      <c r="A656" s="214"/>
      <c r="B656" s="210" t="e">
        <f>VLOOKUP(A656,Adr!A:B,2,FALSE)</f>
        <v>#N/A</v>
      </c>
      <c r="C656" s="211"/>
      <c r="D656" s="212"/>
      <c r="E656" s="213"/>
      <c r="F656" s="214"/>
      <c r="G656" s="196"/>
      <c r="H656" s="196"/>
      <c r="I656" s="196"/>
      <c r="J656" s="196"/>
      <c r="K656" s="215"/>
      <c r="L656" s="196" t="str">
        <f t="shared" si="17"/>
        <v/>
      </c>
      <c r="M656" s="215" t="e">
        <f t="shared" si="18"/>
        <v>#N/A</v>
      </c>
      <c r="N656" s="216" t="str">
        <f t="shared" si="16"/>
        <v/>
      </c>
    </row>
    <row r="657" spans="1:14" ht="11.25" customHeight="1" x14ac:dyDescent="0.2">
      <c r="A657" s="214"/>
      <c r="B657" s="210" t="e">
        <f>VLOOKUP(A657,Adr!A:B,2,FALSE)</f>
        <v>#N/A</v>
      </c>
      <c r="C657" s="211"/>
      <c r="D657" s="212"/>
      <c r="E657" s="213"/>
      <c r="F657" s="217"/>
      <c r="G657" s="220"/>
      <c r="H657" s="220"/>
      <c r="I657" s="196"/>
      <c r="J657" s="196"/>
      <c r="K657" s="215"/>
      <c r="L657" s="196" t="str">
        <f t="shared" si="17"/>
        <v/>
      </c>
      <c r="M657" s="215" t="e">
        <f t="shared" si="18"/>
        <v>#N/A</v>
      </c>
      <c r="N657" s="216" t="str">
        <f t="shared" si="16"/>
        <v/>
      </c>
    </row>
    <row r="658" spans="1:14" ht="11.25" customHeight="1" x14ac:dyDescent="0.2">
      <c r="A658" s="214"/>
      <c r="B658" s="210" t="e">
        <f>VLOOKUP(A658,Adr!A:B,2,FALSE)</f>
        <v>#N/A</v>
      </c>
      <c r="C658" s="211"/>
      <c r="D658" s="212"/>
      <c r="E658" s="213"/>
      <c r="F658" s="217"/>
      <c r="G658" s="220"/>
      <c r="H658" s="220"/>
      <c r="I658" s="196"/>
      <c r="J658" s="196"/>
      <c r="K658" s="215"/>
      <c r="L658" s="196" t="str">
        <f t="shared" si="17"/>
        <v/>
      </c>
      <c r="M658" s="215" t="e">
        <f t="shared" si="18"/>
        <v>#N/A</v>
      </c>
      <c r="N658" s="216" t="str">
        <f t="shared" si="16"/>
        <v/>
      </c>
    </row>
    <row r="659" spans="1:14" ht="11.25" customHeight="1" x14ac:dyDescent="0.2">
      <c r="A659" s="217"/>
      <c r="B659" s="210" t="e">
        <f>VLOOKUP(A659,Adr!A:B,2,FALSE)</f>
        <v>#N/A</v>
      </c>
      <c r="C659" s="220"/>
      <c r="D659" s="212"/>
      <c r="E659" s="218"/>
      <c r="F659" s="217"/>
      <c r="G659" s="220"/>
      <c r="H659" s="220"/>
      <c r="I659" s="214"/>
      <c r="J659" s="196"/>
      <c r="K659" s="215"/>
      <c r="L659" s="196" t="str">
        <f t="shared" si="17"/>
        <v/>
      </c>
      <c r="M659" s="215" t="e">
        <f t="shared" si="18"/>
        <v>#N/A</v>
      </c>
      <c r="N659" s="216" t="str">
        <f t="shared" si="16"/>
        <v/>
      </c>
    </row>
    <row r="660" spans="1:14" ht="11.25" customHeight="1" x14ac:dyDescent="0.2">
      <c r="A660" s="214"/>
      <c r="B660" s="210" t="e">
        <f>VLOOKUP(A660,Adr!A:B,2,FALSE)</f>
        <v>#N/A</v>
      </c>
      <c r="C660" s="211"/>
      <c r="D660" s="212"/>
      <c r="E660" s="213"/>
      <c r="F660" s="217"/>
      <c r="G660" s="220"/>
      <c r="H660" s="220"/>
      <c r="I660" s="196"/>
      <c r="J660" s="196"/>
      <c r="K660" s="215"/>
      <c r="L660" s="196" t="str">
        <f t="shared" si="17"/>
        <v/>
      </c>
      <c r="M660" s="215" t="e">
        <f t="shared" si="18"/>
        <v>#N/A</v>
      </c>
      <c r="N660" s="216" t="str">
        <f t="shared" si="16"/>
        <v/>
      </c>
    </row>
    <row r="661" spans="1:14" ht="11.25" customHeight="1" x14ac:dyDescent="0.2">
      <c r="A661" s="217"/>
      <c r="B661" s="210" t="e">
        <f>VLOOKUP(A661,Adr!A:B,2,FALSE)</f>
        <v>#N/A</v>
      </c>
      <c r="C661" s="220"/>
      <c r="D661" s="212"/>
      <c r="E661" s="218"/>
      <c r="F661" s="217"/>
      <c r="G661" s="220"/>
      <c r="H661" s="220"/>
      <c r="I661" s="214"/>
      <c r="J661" s="196"/>
      <c r="K661" s="215"/>
      <c r="L661" s="196" t="str">
        <f t="shared" si="17"/>
        <v/>
      </c>
      <c r="M661" s="215" t="e">
        <f t="shared" si="18"/>
        <v>#N/A</v>
      </c>
      <c r="N661" s="216" t="str">
        <f t="shared" si="16"/>
        <v/>
      </c>
    </row>
    <row r="662" spans="1:14" ht="11.25" customHeight="1" x14ac:dyDescent="0.2">
      <c r="A662" s="214"/>
      <c r="B662" s="210" t="e">
        <f>VLOOKUP(A662,Adr!A:B,2,FALSE)</f>
        <v>#N/A</v>
      </c>
      <c r="C662" s="211"/>
      <c r="D662" s="212"/>
      <c r="E662" s="213"/>
      <c r="F662" s="214"/>
      <c r="G662" s="196"/>
      <c r="H662" s="196"/>
      <c r="I662" s="196"/>
      <c r="J662" s="196"/>
      <c r="K662" s="215"/>
      <c r="L662" s="196" t="str">
        <f t="shared" si="17"/>
        <v/>
      </c>
      <c r="M662" s="215" t="e">
        <f t="shared" si="18"/>
        <v>#N/A</v>
      </c>
      <c r="N662" s="216" t="str">
        <f t="shared" si="16"/>
        <v/>
      </c>
    </row>
    <row r="663" spans="1:14" ht="11.25" customHeight="1" x14ac:dyDescent="0.2">
      <c r="A663" s="214"/>
      <c r="B663" s="210" t="e">
        <f>VLOOKUP(A663,Adr!A:B,2,FALSE)</f>
        <v>#N/A</v>
      </c>
      <c r="C663" s="211"/>
      <c r="D663" s="212"/>
      <c r="E663" s="213"/>
      <c r="F663" s="214"/>
      <c r="G663" s="196"/>
      <c r="H663" s="196"/>
      <c r="I663" s="196"/>
      <c r="J663" s="196"/>
      <c r="K663" s="215"/>
      <c r="L663" s="196" t="str">
        <f t="shared" si="17"/>
        <v/>
      </c>
      <c r="M663" s="215" t="e">
        <f t="shared" si="18"/>
        <v>#N/A</v>
      </c>
      <c r="N663" s="216" t="str">
        <f t="shared" si="16"/>
        <v/>
      </c>
    </row>
    <row r="664" spans="1:14" ht="11.25" customHeight="1" x14ac:dyDescent="0.2">
      <c r="A664" s="214"/>
      <c r="B664" s="210" t="e">
        <f>VLOOKUP(A664,Adr!A:B,2,FALSE)</f>
        <v>#N/A</v>
      </c>
      <c r="C664" s="199"/>
      <c r="D664" s="219"/>
      <c r="E664" s="213"/>
      <c r="F664" s="214"/>
      <c r="G664" s="196"/>
      <c r="H664" s="196"/>
      <c r="I664" s="196"/>
      <c r="J664" s="196"/>
      <c r="K664" s="215"/>
      <c r="L664" s="196" t="str">
        <f t="shared" si="17"/>
        <v/>
      </c>
      <c r="M664" s="215" t="e">
        <f t="shared" si="18"/>
        <v>#N/A</v>
      </c>
      <c r="N664" s="216" t="str">
        <f t="shared" si="16"/>
        <v/>
      </c>
    </row>
    <row r="665" spans="1:14" ht="11.25" customHeight="1" x14ac:dyDescent="0.2">
      <c r="A665" s="214"/>
      <c r="B665" s="210" t="e">
        <f>VLOOKUP(A665,Adr!A:B,2,FALSE)</f>
        <v>#N/A</v>
      </c>
      <c r="C665" s="211"/>
      <c r="D665" s="212"/>
      <c r="E665" s="213"/>
      <c r="F665" s="217"/>
      <c r="G665" s="220"/>
      <c r="H665" s="220"/>
      <c r="I665" s="196"/>
      <c r="J665" s="196"/>
      <c r="K665" s="215"/>
      <c r="L665" s="196" t="str">
        <f t="shared" si="17"/>
        <v/>
      </c>
      <c r="M665" s="215" t="e">
        <f t="shared" si="18"/>
        <v>#N/A</v>
      </c>
      <c r="N665" s="216" t="str">
        <f t="shared" si="16"/>
        <v/>
      </c>
    </row>
    <row r="666" spans="1:14" ht="11.25" customHeight="1" x14ac:dyDescent="0.2">
      <c r="A666" s="214"/>
      <c r="B666" s="210" t="e">
        <f>VLOOKUP(A666,Adr!A:B,2,FALSE)</f>
        <v>#N/A</v>
      </c>
      <c r="C666" s="211"/>
      <c r="D666" s="212"/>
      <c r="E666" s="213"/>
      <c r="F666" s="214"/>
      <c r="G666" s="196"/>
      <c r="H666" s="196"/>
      <c r="I666" s="196"/>
      <c r="J666" s="196"/>
      <c r="K666" s="215"/>
      <c r="L666" s="196" t="str">
        <f t="shared" si="17"/>
        <v/>
      </c>
      <c r="M666" s="215" t="e">
        <f t="shared" si="18"/>
        <v>#N/A</v>
      </c>
      <c r="N666" s="216" t="str">
        <f t="shared" si="16"/>
        <v/>
      </c>
    </row>
    <row r="667" spans="1:14" ht="11.25" customHeight="1" x14ac:dyDescent="0.2">
      <c r="A667" s="214"/>
      <c r="B667" s="210" t="e">
        <f>VLOOKUP(A667,Adr!A:B,2,FALSE)</f>
        <v>#N/A</v>
      </c>
      <c r="C667" s="211"/>
      <c r="D667" s="212"/>
      <c r="E667" s="213"/>
      <c r="F667" s="214"/>
      <c r="G667" s="196"/>
      <c r="H667" s="196"/>
      <c r="I667" s="196"/>
      <c r="J667" s="196"/>
      <c r="K667" s="215"/>
      <c r="L667" s="196" t="str">
        <f t="shared" si="17"/>
        <v/>
      </c>
      <c r="M667" s="215" t="e">
        <f t="shared" si="18"/>
        <v>#N/A</v>
      </c>
      <c r="N667" s="216" t="str">
        <f t="shared" si="16"/>
        <v/>
      </c>
    </row>
    <row r="668" spans="1:14" ht="11.25" customHeight="1" x14ac:dyDescent="0.2">
      <c r="A668" s="194"/>
      <c r="B668" s="210" t="e">
        <f>VLOOKUP(A668,Adr!A:B,2,FALSE)</f>
        <v>#N/A</v>
      </c>
      <c r="C668" s="196"/>
      <c r="D668" s="219"/>
      <c r="E668" s="213"/>
      <c r="F668" s="214"/>
      <c r="G668" s="196"/>
      <c r="H668" s="196"/>
      <c r="I668" s="214"/>
      <c r="J668" s="196"/>
      <c r="K668" s="215"/>
      <c r="L668" s="196" t="str">
        <f t="shared" si="17"/>
        <v/>
      </c>
      <c r="M668" s="215" t="e">
        <f t="shared" si="18"/>
        <v>#N/A</v>
      </c>
      <c r="N668" s="216" t="str">
        <f t="shared" si="16"/>
        <v/>
      </c>
    </row>
    <row r="669" spans="1:14" ht="11.25" customHeight="1" x14ac:dyDescent="0.2">
      <c r="A669" s="214"/>
      <c r="B669" s="210" t="e">
        <f>VLOOKUP(A669,Adr!A:B,2,FALSE)</f>
        <v>#N/A</v>
      </c>
      <c r="C669" s="199"/>
      <c r="D669" s="219"/>
      <c r="E669" s="213"/>
      <c r="F669" s="214"/>
      <c r="G669" s="196"/>
      <c r="H669" s="196"/>
      <c r="I669" s="196"/>
      <c r="J669" s="196"/>
      <c r="K669" s="215"/>
      <c r="L669" s="196" t="str">
        <f t="shared" si="17"/>
        <v/>
      </c>
      <c r="M669" s="215" t="e">
        <f t="shared" si="18"/>
        <v>#N/A</v>
      </c>
      <c r="N669" s="216" t="str">
        <f t="shared" si="16"/>
        <v/>
      </c>
    </row>
    <row r="670" spans="1:14" ht="11.25" customHeight="1" x14ac:dyDescent="0.2">
      <c r="A670" s="194"/>
      <c r="B670" s="210" t="e">
        <f>VLOOKUP(A670,Adr!A:B,2,FALSE)</f>
        <v>#N/A</v>
      </c>
      <c r="C670" s="196"/>
      <c r="D670" s="219"/>
      <c r="E670" s="213"/>
      <c r="F670" s="214"/>
      <c r="G670" s="196"/>
      <c r="H670" s="196"/>
      <c r="I670" s="214"/>
      <c r="J670" s="196"/>
      <c r="K670" s="215"/>
      <c r="L670" s="196" t="str">
        <f t="shared" si="17"/>
        <v/>
      </c>
      <c r="M670" s="215" t="e">
        <f t="shared" si="18"/>
        <v>#N/A</v>
      </c>
      <c r="N670" s="216" t="str">
        <f t="shared" si="16"/>
        <v/>
      </c>
    </row>
    <row r="671" spans="1:14" ht="11.25" customHeight="1" x14ac:dyDescent="0.2">
      <c r="A671" s="214"/>
      <c r="B671" s="210" t="e">
        <f>VLOOKUP(A671,Adr!A:B,2,FALSE)</f>
        <v>#N/A</v>
      </c>
      <c r="C671" s="196"/>
      <c r="D671" s="212"/>
      <c r="E671" s="213"/>
      <c r="F671" s="214"/>
      <c r="G671" s="196"/>
      <c r="H671" s="196"/>
      <c r="I671" s="214"/>
      <c r="J671" s="196"/>
      <c r="K671" s="215"/>
      <c r="L671" s="196" t="str">
        <f t="shared" si="17"/>
        <v/>
      </c>
      <c r="M671" s="215" t="e">
        <f t="shared" si="18"/>
        <v>#N/A</v>
      </c>
      <c r="N671" s="216" t="str">
        <f t="shared" si="16"/>
        <v/>
      </c>
    </row>
    <row r="672" spans="1:14" ht="11.25" customHeight="1" x14ac:dyDescent="0.2">
      <c r="A672" s="214"/>
      <c r="B672" s="210" t="e">
        <f>VLOOKUP(A672,Adr!A:B,2,FALSE)</f>
        <v>#N/A</v>
      </c>
      <c r="C672" s="196"/>
      <c r="D672" s="219"/>
      <c r="E672" s="213"/>
      <c r="F672" s="214"/>
      <c r="G672" s="196"/>
      <c r="H672" s="196"/>
      <c r="I672" s="214"/>
      <c r="J672" s="196"/>
      <c r="K672" s="215"/>
      <c r="L672" s="196" t="str">
        <f t="shared" si="17"/>
        <v/>
      </c>
      <c r="M672" s="215" t="e">
        <f t="shared" si="18"/>
        <v>#N/A</v>
      </c>
      <c r="N672" s="216" t="str">
        <f t="shared" si="16"/>
        <v/>
      </c>
    </row>
    <row r="673" spans="1:14" ht="11.25" customHeight="1" x14ac:dyDescent="0.2">
      <c r="A673" s="214"/>
      <c r="B673" s="210" t="e">
        <f>VLOOKUP(A673,Adr!A:B,2,FALSE)</f>
        <v>#N/A</v>
      </c>
      <c r="C673" s="196"/>
      <c r="D673" s="219"/>
      <c r="E673" s="213"/>
      <c r="F673" s="214"/>
      <c r="G673" s="196"/>
      <c r="H673" s="196"/>
      <c r="I673" s="214"/>
      <c r="J673" s="196"/>
      <c r="K673" s="215"/>
      <c r="L673" s="196" t="str">
        <f t="shared" si="17"/>
        <v/>
      </c>
      <c r="M673" s="215" t="e">
        <f t="shared" si="18"/>
        <v>#N/A</v>
      </c>
      <c r="N673" s="216" t="str">
        <f t="shared" si="16"/>
        <v/>
      </c>
    </row>
    <row r="674" spans="1:14" ht="11.25" customHeight="1" x14ac:dyDescent="0.2">
      <c r="A674" s="214"/>
      <c r="B674" s="210" t="e">
        <f>VLOOKUP(A674,Adr!A:B,2,FALSE)</f>
        <v>#N/A</v>
      </c>
      <c r="C674" s="199"/>
      <c r="D674" s="219"/>
      <c r="E674" s="213"/>
      <c r="F674" s="217"/>
      <c r="G674" s="220"/>
      <c r="H674" s="220"/>
      <c r="I674" s="196"/>
      <c r="J674" s="196"/>
      <c r="K674" s="215"/>
      <c r="L674" s="196" t="str">
        <f t="shared" si="17"/>
        <v/>
      </c>
      <c r="M674" s="215" t="e">
        <f t="shared" si="18"/>
        <v>#N/A</v>
      </c>
      <c r="N674" s="216" t="str">
        <f t="shared" si="16"/>
        <v/>
      </c>
    </row>
    <row r="675" spans="1:14" ht="11.25" customHeight="1" x14ac:dyDescent="0.2">
      <c r="A675" s="214"/>
      <c r="B675" s="210" t="e">
        <f>VLOOKUP(A675,Adr!A:B,2,FALSE)</f>
        <v>#N/A</v>
      </c>
      <c r="C675" s="199"/>
      <c r="D675" s="219"/>
      <c r="E675" s="213"/>
      <c r="F675" s="217"/>
      <c r="G675" s="220"/>
      <c r="H675" s="220"/>
      <c r="I675" s="196"/>
      <c r="J675" s="196"/>
      <c r="K675" s="215"/>
      <c r="L675" s="196" t="str">
        <f t="shared" si="17"/>
        <v/>
      </c>
      <c r="M675" s="215" t="e">
        <f t="shared" si="18"/>
        <v>#N/A</v>
      </c>
      <c r="N675" s="216" t="str">
        <f t="shared" si="16"/>
        <v/>
      </c>
    </row>
    <row r="676" spans="1:14" ht="11.25" customHeight="1" x14ac:dyDescent="0.2">
      <c r="A676" s="214"/>
      <c r="B676" s="210" t="e">
        <f>VLOOKUP(A676,Adr!A:B,2,FALSE)</f>
        <v>#N/A</v>
      </c>
      <c r="C676" s="196"/>
      <c r="D676" s="219"/>
      <c r="E676" s="213"/>
      <c r="F676" s="214"/>
      <c r="G676" s="196"/>
      <c r="H676" s="196"/>
      <c r="I676" s="214"/>
      <c r="J676" s="196"/>
      <c r="K676" s="215"/>
      <c r="L676" s="196" t="str">
        <f t="shared" si="17"/>
        <v/>
      </c>
      <c r="M676" s="215" t="e">
        <f t="shared" si="18"/>
        <v>#N/A</v>
      </c>
      <c r="N676" s="216" t="str">
        <f t="shared" si="16"/>
        <v/>
      </c>
    </row>
    <row r="677" spans="1:14" ht="11.25" customHeight="1" x14ac:dyDescent="0.2">
      <c r="A677" s="214"/>
      <c r="B677" s="210" t="e">
        <f>VLOOKUP(A677,Adr!A:B,2,FALSE)</f>
        <v>#N/A</v>
      </c>
      <c r="C677" s="220"/>
      <c r="D677" s="212"/>
      <c r="E677" s="213"/>
      <c r="F677" s="217"/>
      <c r="G677" s="220"/>
      <c r="H677" s="220"/>
      <c r="I677" s="214"/>
      <c r="J677" s="196"/>
      <c r="K677" s="215"/>
      <c r="L677" s="196" t="str">
        <f t="shared" si="17"/>
        <v/>
      </c>
      <c r="M677" s="215" t="e">
        <f t="shared" si="18"/>
        <v>#N/A</v>
      </c>
      <c r="N677" s="216" t="str">
        <f t="shared" si="16"/>
        <v/>
      </c>
    </row>
    <row r="678" spans="1:14" ht="11.25" customHeight="1" x14ac:dyDescent="0.2">
      <c r="A678" s="214"/>
      <c r="B678" s="210" t="e">
        <f>VLOOKUP(A678,Adr!A:B,2,FALSE)</f>
        <v>#N/A</v>
      </c>
      <c r="C678" s="199"/>
      <c r="D678" s="219"/>
      <c r="E678" s="213"/>
      <c r="F678" s="217"/>
      <c r="G678" s="220"/>
      <c r="H678" s="220"/>
      <c r="I678" s="196"/>
      <c r="J678" s="196"/>
      <c r="K678" s="215"/>
      <c r="L678" s="196" t="str">
        <f t="shared" si="17"/>
        <v/>
      </c>
      <c r="M678" s="215" t="e">
        <f t="shared" si="18"/>
        <v>#N/A</v>
      </c>
      <c r="N678" s="216" t="str">
        <f t="shared" si="16"/>
        <v/>
      </c>
    </row>
    <row r="679" spans="1:14" ht="11.25" customHeight="1" x14ac:dyDescent="0.2">
      <c r="A679" s="214"/>
      <c r="B679" s="210" t="e">
        <f>VLOOKUP(A679,Adr!A:B,2,FALSE)</f>
        <v>#N/A</v>
      </c>
      <c r="C679" s="220"/>
      <c r="D679" s="212"/>
      <c r="E679" s="213"/>
      <c r="F679" s="217"/>
      <c r="G679" s="220"/>
      <c r="H679" s="220"/>
      <c r="I679" s="214"/>
      <c r="J679" s="196"/>
      <c r="K679" s="215"/>
      <c r="L679" s="196" t="str">
        <f t="shared" si="17"/>
        <v/>
      </c>
      <c r="M679" s="215" t="e">
        <f t="shared" si="18"/>
        <v>#N/A</v>
      </c>
      <c r="N679" s="216" t="str">
        <f t="shared" si="16"/>
        <v/>
      </c>
    </row>
    <row r="680" spans="1:14" ht="11.25" customHeight="1" x14ac:dyDescent="0.2">
      <c r="A680" s="214"/>
      <c r="B680" s="210" t="e">
        <f>VLOOKUP(A680,Adr!A:B,2,FALSE)</f>
        <v>#N/A</v>
      </c>
      <c r="C680" s="220"/>
      <c r="D680" s="212"/>
      <c r="E680" s="213"/>
      <c r="F680" s="217"/>
      <c r="G680" s="220"/>
      <c r="H680" s="220"/>
      <c r="I680" s="214"/>
      <c r="J680" s="196"/>
      <c r="K680" s="215"/>
      <c r="L680" s="196" t="str">
        <f t="shared" si="17"/>
        <v/>
      </c>
      <c r="M680" s="215" t="e">
        <f t="shared" si="18"/>
        <v>#N/A</v>
      </c>
      <c r="N680" s="216" t="str">
        <f t="shared" si="16"/>
        <v/>
      </c>
    </row>
    <row r="681" spans="1:14" ht="11.25" customHeight="1" x14ac:dyDescent="0.2">
      <c r="A681" s="214"/>
      <c r="B681" s="210" t="e">
        <f>VLOOKUP(A681,Adr!A:B,2,FALSE)</f>
        <v>#N/A</v>
      </c>
      <c r="C681" s="199"/>
      <c r="D681" s="219"/>
      <c r="E681" s="213"/>
      <c r="F681" s="217"/>
      <c r="G681" s="220"/>
      <c r="H681" s="220"/>
      <c r="I681" s="196"/>
      <c r="J681" s="196"/>
      <c r="K681" s="215"/>
      <c r="L681" s="196" t="str">
        <f t="shared" si="17"/>
        <v/>
      </c>
      <c r="M681" s="215" t="e">
        <f t="shared" si="18"/>
        <v>#N/A</v>
      </c>
      <c r="N681" s="216" t="str">
        <f t="shared" si="16"/>
        <v/>
      </c>
    </row>
    <row r="682" spans="1:14" ht="11.25" customHeight="1" x14ac:dyDescent="0.2">
      <c r="A682" s="214"/>
      <c r="B682" s="210" t="e">
        <f>VLOOKUP(A682,Adr!A:B,2,FALSE)</f>
        <v>#N/A</v>
      </c>
      <c r="C682" s="196"/>
      <c r="D682" s="219"/>
      <c r="E682" s="213"/>
      <c r="F682" s="214"/>
      <c r="G682" s="196"/>
      <c r="H682" s="196"/>
      <c r="I682" s="214"/>
      <c r="J682" s="196"/>
      <c r="K682" s="215"/>
      <c r="L682" s="196" t="str">
        <f t="shared" si="17"/>
        <v/>
      </c>
      <c r="M682" s="215" t="e">
        <f t="shared" si="18"/>
        <v>#N/A</v>
      </c>
      <c r="N682" s="216" t="str">
        <f t="shared" si="16"/>
        <v/>
      </c>
    </row>
    <row r="683" spans="1:14" ht="11.25" customHeight="1" x14ac:dyDescent="0.2">
      <c r="A683" s="214"/>
      <c r="B683" s="210" t="e">
        <f>VLOOKUP(A683,Adr!A:B,2,FALSE)</f>
        <v>#N/A</v>
      </c>
      <c r="C683" s="199"/>
      <c r="D683" s="219"/>
      <c r="E683" s="213"/>
      <c r="F683" s="217"/>
      <c r="G683" s="220"/>
      <c r="H683" s="220"/>
      <c r="I683" s="196"/>
      <c r="J683" s="196"/>
      <c r="K683" s="215"/>
      <c r="L683" s="196" t="str">
        <f t="shared" si="17"/>
        <v/>
      </c>
      <c r="M683" s="215" t="e">
        <f t="shared" si="18"/>
        <v>#N/A</v>
      </c>
      <c r="N683" s="216" t="str">
        <f t="shared" si="16"/>
        <v/>
      </c>
    </row>
    <row r="684" spans="1:14" ht="11.25" customHeight="1" x14ac:dyDescent="0.2">
      <c r="A684" s="214"/>
      <c r="B684" s="210" t="e">
        <f>VLOOKUP(A684,Adr!A:B,2,FALSE)</f>
        <v>#N/A</v>
      </c>
      <c r="C684" s="196"/>
      <c r="D684" s="219"/>
      <c r="E684" s="213"/>
      <c r="F684" s="214"/>
      <c r="G684" s="196"/>
      <c r="H684" s="196"/>
      <c r="I684" s="214"/>
      <c r="J684" s="196"/>
      <c r="K684" s="215"/>
      <c r="L684" s="196" t="str">
        <f t="shared" si="17"/>
        <v/>
      </c>
      <c r="M684" s="215" t="e">
        <f t="shared" si="18"/>
        <v>#N/A</v>
      </c>
      <c r="N684" s="216" t="str">
        <f t="shared" si="16"/>
        <v/>
      </c>
    </row>
    <row r="685" spans="1:14" ht="11.25" customHeight="1" x14ac:dyDescent="0.2">
      <c r="A685" s="214"/>
      <c r="B685" s="210" t="e">
        <f>VLOOKUP(A685,Adr!A:B,2,FALSE)</f>
        <v>#N/A</v>
      </c>
      <c r="C685" s="220"/>
      <c r="D685" s="212"/>
      <c r="E685" s="213"/>
      <c r="F685" s="217"/>
      <c r="G685" s="220"/>
      <c r="H685" s="220"/>
      <c r="I685" s="214"/>
      <c r="J685" s="196"/>
      <c r="K685" s="215"/>
      <c r="L685" s="196" t="str">
        <f t="shared" si="17"/>
        <v/>
      </c>
      <c r="M685" s="215" t="e">
        <f t="shared" si="18"/>
        <v>#N/A</v>
      </c>
      <c r="N685" s="216" t="str">
        <f t="shared" si="16"/>
        <v/>
      </c>
    </row>
    <row r="686" spans="1:14" ht="11.25" customHeight="1" x14ac:dyDescent="0.2">
      <c r="A686" s="214"/>
      <c r="B686" s="210" t="e">
        <f>VLOOKUP(A686,Adr!A:B,2,FALSE)</f>
        <v>#N/A</v>
      </c>
      <c r="C686" s="220"/>
      <c r="D686" s="212"/>
      <c r="E686" s="213"/>
      <c r="F686" s="217"/>
      <c r="G686" s="220"/>
      <c r="H686" s="220"/>
      <c r="I686" s="214"/>
      <c r="J686" s="196"/>
      <c r="K686" s="215"/>
      <c r="L686" s="196" t="str">
        <f t="shared" si="17"/>
        <v/>
      </c>
      <c r="M686" s="215" t="e">
        <f t="shared" si="18"/>
        <v>#N/A</v>
      </c>
      <c r="N686" s="216" t="str">
        <f t="shared" si="16"/>
        <v/>
      </c>
    </row>
    <row r="687" spans="1:14" ht="11.25" customHeight="1" x14ac:dyDescent="0.2">
      <c r="A687" s="214"/>
      <c r="B687" s="210" t="e">
        <f>VLOOKUP(A687,Adr!A:B,2,FALSE)</f>
        <v>#N/A</v>
      </c>
      <c r="C687" s="220"/>
      <c r="D687" s="212"/>
      <c r="E687" s="213"/>
      <c r="F687" s="217"/>
      <c r="G687" s="220"/>
      <c r="H687" s="220"/>
      <c r="I687" s="214"/>
      <c r="J687" s="196"/>
      <c r="K687" s="215"/>
      <c r="L687" s="196" t="str">
        <f t="shared" si="17"/>
        <v/>
      </c>
      <c r="M687" s="215" t="e">
        <f t="shared" si="18"/>
        <v>#N/A</v>
      </c>
      <c r="N687" s="216" t="str">
        <f t="shared" si="16"/>
        <v/>
      </c>
    </row>
    <row r="688" spans="1:14" ht="11.25" customHeight="1" x14ac:dyDescent="0.2">
      <c r="A688" s="214"/>
      <c r="B688" s="210" t="e">
        <f>VLOOKUP(A688,Adr!A:B,2,FALSE)</f>
        <v>#N/A</v>
      </c>
      <c r="C688" s="199"/>
      <c r="D688" s="219"/>
      <c r="E688" s="213"/>
      <c r="F688" s="217"/>
      <c r="G688" s="220"/>
      <c r="H688" s="220"/>
      <c r="I688" s="196"/>
      <c r="J688" s="196"/>
      <c r="K688" s="215"/>
      <c r="L688" s="196" t="str">
        <f t="shared" si="17"/>
        <v/>
      </c>
      <c r="M688" s="215" t="e">
        <f t="shared" si="18"/>
        <v>#N/A</v>
      </c>
      <c r="N688" s="216" t="str">
        <f t="shared" si="16"/>
        <v/>
      </c>
    </row>
    <row r="689" spans="1:14" ht="11.25" customHeight="1" x14ac:dyDescent="0.2">
      <c r="A689" s="214"/>
      <c r="B689" s="210" t="e">
        <f>VLOOKUP(A689,Adr!A:B,2,FALSE)</f>
        <v>#N/A</v>
      </c>
      <c r="C689" s="211"/>
      <c r="D689" s="212"/>
      <c r="E689" s="213"/>
      <c r="F689" s="217"/>
      <c r="G689" s="220"/>
      <c r="H689" s="220"/>
      <c r="I689" s="196"/>
      <c r="J689" s="196"/>
      <c r="K689" s="215"/>
      <c r="L689" s="196" t="str">
        <f t="shared" si="17"/>
        <v/>
      </c>
      <c r="M689" s="215" t="e">
        <f t="shared" si="18"/>
        <v>#N/A</v>
      </c>
      <c r="N689" s="216" t="str">
        <f t="shared" si="16"/>
        <v/>
      </c>
    </row>
    <row r="690" spans="1:14" ht="11.25" customHeight="1" x14ac:dyDescent="0.2">
      <c r="A690" s="217"/>
      <c r="B690" s="210" t="e">
        <f>VLOOKUP(A690,Adr!A:B,2,FALSE)</f>
        <v>#N/A</v>
      </c>
      <c r="C690" s="220"/>
      <c r="D690" s="212"/>
      <c r="E690" s="213"/>
      <c r="F690" s="217"/>
      <c r="G690" s="220"/>
      <c r="H690" s="220"/>
      <c r="I690" s="214"/>
      <c r="J690" s="196"/>
      <c r="K690" s="215"/>
      <c r="L690" s="196" t="str">
        <f t="shared" si="17"/>
        <v/>
      </c>
      <c r="M690" s="215" t="e">
        <f t="shared" si="18"/>
        <v>#N/A</v>
      </c>
      <c r="N690" s="216" t="str">
        <f t="shared" si="16"/>
        <v/>
      </c>
    </row>
    <row r="691" spans="1:14" ht="11.25" customHeight="1" x14ac:dyDescent="0.2">
      <c r="A691" s="214"/>
      <c r="B691" s="210" t="e">
        <f>VLOOKUP(A691,Adr!A:B,2,FALSE)</f>
        <v>#N/A</v>
      </c>
      <c r="C691" s="220"/>
      <c r="D691" s="212"/>
      <c r="E691" s="213"/>
      <c r="F691" s="217"/>
      <c r="G691" s="220"/>
      <c r="H691" s="220"/>
      <c r="I691" s="214"/>
      <c r="J691" s="196"/>
      <c r="K691" s="215"/>
      <c r="L691" s="196" t="str">
        <f t="shared" si="17"/>
        <v/>
      </c>
      <c r="M691" s="215" t="e">
        <f t="shared" si="18"/>
        <v>#N/A</v>
      </c>
      <c r="N691" s="216" t="str">
        <f t="shared" si="16"/>
        <v/>
      </c>
    </row>
    <row r="692" spans="1:14" ht="11.25" customHeight="1" x14ac:dyDescent="0.2">
      <c r="A692" s="214"/>
      <c r="B692" s="210" t="e">
        <f>VLOOKUP(A692,Adr!A:B,2,FALSE)</f>
        <v>#N/A</v>
      </c>
      <c r="C692" s="211"/>
      <c r="D692" s="212"/>
      <c r="E692" s="213"/>
      <c r="F692" s="217"/>
      <c r="G692" s="220"/>
      <c r="H692" s="220"/>
      <c r="I692" s="196"/>
      <c r="J692" s="196"/>
      <c r="K692" s="215"/>
      <c r="L692" s="196" t="str">
        <f t="shared" si="17"/>
        <v/>
      </c>
      <c r="M692" s="215" t="e">
        <f t="shared" si="18"/>
        <v>#N/A</v>
      </c>
      <c r="N692" s="216" t="str">
        <f t="shared" si="16"/>
        <v/>
      </c>
    </row>
    <row r="693" spans="1:14" ht="11.25" customHeight="1" x14ac:dyDescent="0.2">
      <c r="A693" s="214"/>
      <c r="B693" s="210" t="e">
        <f>VLOOKUP(A693,Adr!A:B,2,FALSE)</f>
        <v>#N/A</v>
      </c>
      <c r="C693" s="211"/>
      <c r="D693" s="212"/>
      <c r="E693" s="213"/>
      <c r="F693" s="217"/>
      <c r="G693" s="220"/>
      <c r="H693" s="220"/>
      <c r="I693" s="196"/>
      <c r="J693" s="196"/>
      <c r="K693" s="215"/>
      <c r="L693" s="196" t="str">
        <f t="shared" si="17"/>
        <v/>
      </c>
      <c r="M693" s="215" t="e">
        <f t="shared" si="18"/>
        <v>#N/A</v>
      </c>
      <c r="N693" s="216" t="str">
        <f t="shared" si="16"/>
        <v/>
      </c>
    </row>
    <row r="694" spans="1:14" ht="11.25" customHeight="1" x14ac:dyDescent="0.2">
      <c r="A694" s="214"/>
      <c r="B694" s="210" t="e">
        <f>VLOOKUP(A694,Adr!A:B,2,FALSE)</f>
        <v>#N/A</v>
      </c>
      <c r="C694" s="220"/>
      <c r="D694" s="212"/>
      <c r="E694" s="213"/>
      <c r="F694" s="217"/>
      <c r="G694" s="220"/>
      <c r="H694" s="220"/>
      <c r="I694" s="214"/>
      <c r="J694" s="196"/>
      <c r="K694" s="215"/>
      <c r="L694" s="196" t="str">
        <f t="shared" si="17"/>
        <v/>
      </c>
      <c r="M694" s="215" t="e">
        <f t="shared" si="18"/>
        <v>#N/A</v>
      </c>
      <c r="N694" s="216" t="str">
        <f t="shared" si="16"/>
        <v/>
      </c>
    </row>
    <row r="695" spans="1:14" ht="11.25" customHeight="1" x14ac:dyDescent="0.2">
      <c r="A695" s="214"/>
      <c r="B695" s="210" t="e">
        <f>VLOOKUP(A695,Adr!A:B,2,FALSE)</f>
        <v>#N/A</v>
      </c>
      <c r="C695" s="211"/>
      <c r="D695" s="212"/>
      <c r="E695" s="213"/>
      <c r="F695" s="217"/>
      <c r="G695" s="220"/>
      <c r="H695" s="220"/>
      <c r="I695" s="196"/>
      <c r="J695" s="196"/>
      <c r="K695" s="215"/>
      <c r="L695" s="196" t="str">
        <f t="shared" si="17"/>
        <v/>
      </c>
      <c r="M695" s="215" t="e">
        <f t="shared" si="18"/>
        <v>#N/A</v>
      </c>
      <c r="N695" s="216" t="str">
        <f t="shared" si="16"/>
        <v/>
      </c>
    </row>
    <row r="696" spans="1:14" ht="11.25" customHeight="1" x14ac:dyDescent="0.2">
      <c r="A696" s="214"/>
      <c r="B696" s="210" t="e">
        <f>VLOOKUP(A696,Adr!A:B,2,FALSE)</f>
        <v>#N/A</v>
      </c>
      <c r="C696" s="211"/>
      <c r="D696" s="212"/>
      <c r="E696" s="213"/>
      <c r="F696" s="214"/>
      <c r="G696" s="196"/>
      <c r="H696" s="196"/>
      <c r="I696" s="196"/>
      <c r="J696" s="196"/>
      <c r="K696" s="215"/>
      <c r="L696" s="196" t="str">
        <f t="shared" si="17"/>
        <v/>
      </c>
      <c r="M696" s="215" t="e">
        <f t="shared" si="18"/>
        <v>#N/A</v>
      </c>
      <c r="N696" s="216" t="str">
        <f t="shared" si="16"/>
        <v/>
      </c>
    </row>
    <row r="697" spans="1:14" ht="11.25" customHeight="1" x14ac:dyDescent="0.2">
      <c r="A697" s="202"/>
      <c r="B697" s="210" t="e">
        <f>VLOOKUP(A697,Adr!A:B,2,FALSE)</f>
        <v>#N/A</v>
      </c>
      <c r="C697" s="196"/>
      <c r="D697" s="219"/>
      <c r="E697" s="213"/>
      <c r="F697" s="214"/>
      <c r="G697" s="196"/>
      <c r="H697" s="196"/>
      <c r="I697" s="214"/>
      <c r="J697" s="196"/>
      <c r="K697" s="215"/>
      <c r="L697" s="196" t="str">
        <f t="shared" si="17"/>
        <v/>
      </c>
      <c r="M697" s="215" t="e">
        <f t="shared" si="18"/>
        <v>#N/A</v>
      </c>
      <c r="N697" s="216" t="str">
        <f t="shared" si="16"/>
        <v/>
      </c>
    </row>
    <row r="698" spans="1:14" ht="11.25" customHeight="1" x14ac:dyDescent="0.2">
      <c r="A698" s="214"/>
      <c r="B698" s="210" t="e">
        <f>VLOOKUP(A698,Adr!A:B,2,FALSE)</f>
        <v>#N/A</v>
      </c>
      <c r="C698" s="196"/>
      <c r="D698" s="219"/>
      <c r="E698" s="213"/>
      <c r="F698" s="214"/>
      <c r="G698" s="196"/>
      <c r="H698" s="196"/>
      <c r="I698" s="214"/>
      <c r="J698" s="196"/>
      <c r="K698" s="215"/>
      <c r="L698" s="196" t="str">
        <f t="shared" si="17"/>
        <v/>
      </c>
      <c r="M698" s="215" t="e">
        <f t="shared" si="18"/>
        <v>#N/A</v>
      </c>
      <c r="N698" s="216" t="str">
        <f t="shared" si="16"/>
        <v/>
      </c>
    </row>
    <row r="699" spans="1:14" ht="11.25" customHeight="1" x14ac:dyDescent="0.2">
      <c r="A699" s="202"/>
      <c r="B699" s="210" t="e">
        <f>VLOOKUP(A699,Adr!A:B,2,FALSE)</f>
        <v>#N/A</v>
      </c>
      <c r="C699" s="196"/>
      <c r="D699" s="219"/>
      <c r="E699" s="213"/>
      <c r="F699" s="214"/>
      <c r="G699" s="196"/>
      <c r="H699" s="196"/>
      <c r="I699" s="214"/>
      <c r="J699" s="196"/>
      <c r="K699" s="215"/>
      <c r="L699" s="196" t="str">
        <f t="shared" si="17"/>
        <v/>
      </c>
      <c r="M699" s="215" t="e">
        <f t="shared" si="18"/>
        <v>#N/A</v>
      </c>
      <c r="N699" s="216" t="str">
        <f t="shared" si="16"/>
        <v/>
      </c>
    </row>
    <row r="700" spans="1:14" ht="11.25" customHeight="1" x14ac:dyDescent="0.2">
      <c r="A700" s="194"/>
      <c r="B700" s="210" t="e">
        <f>VLOOKUP(A700,Adr!A:B,2,FALSE)</f>
        <v>#N/A</v>
      </c>
      <c r="C700" s="196"/>
      <c r="D700" s="219"/>
      <c r="E700" s="213"/>
      <c r="F700" s="214"/>
      <c r="G700" s="196"/>
      <c r="H700" s="196"/>
      <c r="I700" s="214"/>
      <c r="J700" s="196"/>
      <c r="K700" s="215"/>
      <c r="L700" s="196" t="str">
        <f t="shared" si="17"/>
        <v/>
      </c>
      <c r="M700" s="215" t="e">
        <f t="shared" si="18"/>
        <v>#N/A</v>
      </c>
      <c r="N700" s="216" t="str">
        <f t="shared" si="16"/>
        <v/>
      </c>
    </row>
    <row r="701" spans="1:14" ht="11.25" customHeight="1" x14ac:dyDescent="0.2">
      <c r="A701" s="194"/>
      <c r="B701" s="210" t="e">
        <f>VLOOKUP(A701,Adr!A:B,2,FALSE)</f>
        <v>#N/A</v>
      </c>
      <c r="C701" s="196"/>
      <c r="D701" s="219"/>
      <c r="E701" s="213"/>
      <c r="F701" s="214"/>
      <c r="G701" s="196"/>
      <c r="H701" s="196"/>
      <c r="I701" s="214"/>
      <c r="J701" s="196"/>
      <c r="K701" s="215"/>
      <c r="L701" s="196" t="str">
        <f t="shared" si="17"/>
        <v/>
      </c>
      <c r="M701" s="215" t="e">
        <f t="shared" si="18"/>
        <v>#N/A</v>
      </c>
      <c r="N701" s="216" t="str">
        <f t="shared" si="16"/>
        <v/>
      </c>
    </row>
    <row r="702" spans="1:14" ht="11.25" customHeight="1" x14ac:dyDescent="0.2">
      <c r="A702" s="214"/>
      <c r="B702" s="210" t="e">
        <f>VLOOKUP(A702,Adr!A:B,2,FALSE)</f>
        <v>#N/A</v>
      </c>
      <c r="C702" s="196"/>
      <c r="D702" s="219"/>
      <c r="E702" s="213"/>
      <c r="F702" s="214"/>
      <c r="G702" s="196"/>
      <c r="H702" s="196"/>
      <c r="I702" s="214"/>
      <c r="J702" s="196"/>
      <c r="K702" s="215"/>
      <c r="L702" s="196" t="str">
        <f t="shared" si="17"/>
        <v/>
      </c>
      <c r="M702" s="215" t="e">
        <f t="shared" si="18"/>
        <v>#N/A</v>
      </c>
      <c r="N702" s="216" t="str">
        <f t="shared" si="16"/>
        <v/>
      </c>
    </row>
    <row r="703" spans="1:14" ht="11.25" customHeight="1" x14ac:dyDescent="0.2">
      <c r="A703" s="214"/>
      <c r="B703" s="210" t="e">
        <f>VLOOKUP(A703,Adr!A:B,2,FALSE)</f>
        <v>#N/A</v>
      </c>
      <c r="C703" s="211"/>
      <c r="D703" s="212"/>
      <c r="E703" s="213"/>
      <c r="F703" s="217"/>
      <c r="G703" s="220"/>
      <c r="H703" s="220"/>
      <c r="I703" s="196"/>
      <c r="J703" s="196"/>
      <c r="K703" s="215"/>
      <c r="L703" s="196" t="str">
        <f t="shared" si="17"/>
        <v/>
      </c>
      <c r="M703" s="215" t="e">
        <f t="shared" si="18"/>
        <v>#N/A</v>
      </c>
      <c r="N703" s="216" t="str">
        <f t="shared" si="16"/>
        <v/>
      </c>
    </row>
    <row r="704" spans="1:14" ht="11.25" customHeight="1" x14ac:dyDescent="0.2">
      <c r="A704" s="214"/>
      <c r="B704" s="210" t="e">
        <f>VLOOKUP(A704,Adr!A:B,2,FALSE)</f>
        <v>#N/A</v>
      </c>
      <c r="C704" s="211"/>
      <c r="D704" s="212"/>
      <c r="E704" s="213"/>
      <c r="F704" s="217"/>
      <c r="G704" s="220"/>
      <c r="H704" s="220"/>
      <c r="I704" s="196"/>
      <c r="J704" s="196"/>
      <c r="K704" s="215"/>
      <c r="L704" s="196" t="str">
        <f t="shared" si="17"/>
        <v/>
      </c>
      <c r="M704" s="215" t="e">
        <f t="shared" si="18"/>
        <v>#N/A</v>
      </c>
      <c r="N704" s="216" t="str">
        <f t="shared" si="16"/>
        <v/>
      </c>
    </row>
    <row r="705" spans="1:14" ht="11.25" customHeight="1" x14ac:dyDescent="0.2">
      <c r="A705" s="214"/>
      <c r="B705" s="210" t="e">
        <f>VLOOKUP(A705,Adr!A:B,2,FALSE)</f>
        <v>#N/A</v>
      </c>
      <c r="C705" s="211"/>
      <c r="D705" s="212"/>
      <c r="E705" s="213"/>
      <c r="F705" s="214"/>
      <c r="G705" s="196"/>
      <c r="H705" s="196"/>
      <c r="I705" s="196"/>
      <c r="J705" s="196"/>
      <c r="K705" s="215"/>
      <c r="L705" s="196" t="str">
        <f t="shared" si="17"/>
        <v/>
      </c>
      <c r="M705" s="215" t="e">
        <f t="shared" si="18"/>
        <v>#N/A</v>
      </c>
      <c r="N705" s="216" t="str">
        <f t="shared" si="16"/>
        <v/>
      </c>
    </row>
    <row r="706" spans="1:14" ht="11.25" customHeight="1" x14ac:dyDescent="0.2">
      <c r="A706" s="214"/>
      <c r="B706" s="210" t="e">
        <f>VLOOKUP(A706,Adr!A:B,2,FALSE)</f>
        <v>#N/A</v>
      </c>
      <c r="C706" s="211"/>
      <c r="D706" s="212"/>
      <c r="E706" s="213"/>
      <c r="F706" s="214"/>
      <c r="G706" s="196"/>
      <c r="H706" s="196"/>
      <c r="I706" s="196"/>
      <c r="J706" s="196"/>
      <c r="K706" s="215"/>
      <c r="L706" s="196" t="str">
        <f t="shared" si="17"/>
        <v/>
      </c>
      <c r="M706" s="215" t="e">
        <f t="shared" si="18"/>
        <v>#N/A</v>
      </c>
      <c r="N706" s="216" t="str">
        <f t="shared" si="16"/>
        <v/>
      </c>
    </row>
    <row r="707" spans="1:14" ht="11.25" customHeight="1" x14ac:dyDescent="0.2">
      <c r="A707" s="214"/>
      <c r="B707" s="210" t="e">
        <f>VLOOKUP(A707,Adr!A:B,2,FALSE)</f>
        <v>#N/A</v>
      </c>
      <c r="C707" s="196"/>
      <c r="D707" s="219"/>
      <c r="E707" s="213"/>
      <c r="F707" s="214"/>
      <c r="G707" s="196"/>
      <c r="H707" s="196"/>
      <c r="I707" s="214"/>
      <c r="J707" s="196"/>
      <c r="K707" s="215"/>
      <c r="L707" s="196" t="str">
        <f t="shared" si="17"/>
        <v/>
      </c>
      <c r="M707" s="215" t="e">
        <f t="shared" si="18"/>
        <v>#N/A</v>
      </c>
      <c r="N707" s="216" t="str">
        <f t="shared" si="16"/>
        <v/>
      </c>
    </row>
    <row r="708" spans="1:14" ht="11.25" customHeight="1" x14ac:dyDescent="0.2">
      <c r="A708" s="214"/>
      <c r="B708" s="210" t="e">
        <f>VLOOKUP(A708,Adr!A:B,2,FALSE)</f>
        <v>#N/A</v>
      </c>
      <c r="C708" s="196"/>
      <c r="D708" s="219"/>
      <c r="E708" s="213"/>
      <c r="F708" s="214"/>
      <c r="G708" s="196"/>
      <c r="H708" s="196"/>
      <c r="I708" s="214"/>
      <c r="J708" s="196"/>
      <c r="K708" s="215"/>
      <c r="L708" s="196" t="str">
        <f t="shared" si="17"/>
        <v/>
      </c>
      <c r="M708" s="215" t="e">
        <f t="shared" si="18"/>
        <v>#N/A</v>
      </c>
      <c r="N708" s="216" t="str">
        <f t="shared" si="16"/>
        <v/>
      </c>
    </row>
    <row r="709" spans="1:14" ht="11.25" customHeight="1" x14ac:dyDescent="0.2">
      <c r="A709" s="214"/>
      <c r="B709" s="210" t="e">
        <f>VLOOKUP(A709,Adr!A:B,2,FALSE)</f>
        <v>#N/A</v>
      </c>
      <c r="C709" s="196"/>
      <c r="D709" s="219"/>
      <c r="E709" s="213"/>
      <c r="F709" s="214"/>
      <c r="G709" s="196"/>
      <c r="H709" s="196"/>
      <c r="I709" s="214"/>
      <c r="J709" s="196"/>
      <c r="K709" s="215"/>
      <c r="L709" s="196" t="str">
        <f t="shared" si="17"/>
        <v/>
      </c>
      <c r="M709" s="215" t="e">
        <f t="shared" si="18"/>
        <v>#N/A</v>
      </c>
      <c r="N709" s="216" t="str">
        <f t="shared" si="16"/>
        <v/>
      </c>
    </row>
    <row r="710" spans="1:14" ht="11.25" customHeight="1" x14ac:dyDescent="0.2">
      <c r="A710" s="214"/>
      <c r="B710" s="210" t="e">
        <f>VLOOKUP(A710,Adr!A:B,2,FALSE)</f>
        <v>#N/A</v>
      </c>
      <c r="C710" s="196"/>
      <c r="D710" s="219"/>
      <c r="E710" s="213"/>
      <c r="F710" s="214"/>
      <c r="G710" s="196"/>
      <c r="H710" s="196"/>
      <c r="I710" s="214"/>
      <c r="J710" s="196"/>
      <c r="K710" s="215"/>
      <c r="L710" s="196" t="str">
        <f t="shared" si="17"/>
        <v/>
      </c>
      <c r="M710" s="215" t="e">
        <f t="shared" si="18"/>
        <v>#N/A</v>
      </c>
      <c r="N710" s="216" t="str">
        <f t="shared" si="16"/>
        <v/>
      </c>
    </row>
    <row r="711" spans="1:14" ht="11.25" customHeight="1" x14ac:dyDescent="0.2">
      <c r="A711" s="214"/>
      <c r="B711" s="210" t="e">
        <f>VLOOKUP(A711,Adr!A:B,2,FALSE)</f>
        <v>#N/A</v>
      </c>
      <c r="C711" s="211"/>
      <c r="D711" s="212"/>
      <c r="E711" s="213"/>
      <c r="F711" s="214"/>
      <c r="G711" s="196"/>
      <c r="H711" s="196"/>
      <c r="I711" s="196"/>
      <c r="J711" s="196"/>
      <c r="K711" s="215"/>
      <c r="L711" s="196" t="str">
        <f t="shared" si="17"/>
        <v/>
      </c>
      <c r="M711" s="215" t="e">
        <f t="shared" si="18"/>
        <v>#N/A</v>
      </c>
      <c r="N711" s="216" t="str">
        <f t="shared" si="16"/>
        <v/>
      </c>
    </row>
    <row r="712" spans="1:14" ht="11.25" customHeight="1" x14ac:dyDescent="0.2">
      <c r="A712" s="214"/>
      <c r="B712" s="210" t="e">
        <f>VLOOKUP(A712,Adr!A:B,2,FALSE)</f>
        <v>#N/A</v>
      </c>
      <c r="C712" s="196"/>
      <c r="D712" s="219"/>
      <c r="E712" s="213"/>
      <c r="F712" s="214"/>
      <c r="G712" s="196"/>
      <c r="H712" s="196"/>
      <c r="I712" s="214"/>
      <c r="J712" s="196"/>
      <c r="K712" s="215"/>
      <c r="L712" s="196" t="str">
        <f t="shared" si="17"/>
        <v/>
      </c>
      <c r="M712" s="215" t="e">
        <f t="shared" si="18"/>
        <v>#N/A</v>
      </c>
      <c r="N712" s="216" t="str">
        <f t="shared" si="16"/>
        <v/>
      </c>
    </row>
    <row r="713" spans="1:14" ht="11.25" customHeight="1" x14ac:dyDescent="0.2">
      <c r="A713" s="214"/>
      <c r="B713" s="210" t="e">
        <f>VLOOKUP(A713,Adr!A:B,2,FALSE)</f>
        <v>#N/A</v>
      </c>
      <c r="C713" s="196"/>
      <c r="D713" s="219"/>
      <c r="E713" s="213"/>
      <c r="F713" s="214"/>
      <c r="G713" s="196"/>
      <c r="H713" s="196"/>
      <c r="I713" s="214"/>
      <c r="J713" s="196"/>
      <c r="K713" s="215"/>
      <c r="L713" s="196" t="str">
        <f t="shared" si="17"/>
        <v/>
      </c>
      <c r="M713" s="215" t="e">
        <f t="shared" si="18"/>
        <v>#N/A</v>
      </c>
      <c r="N713" s="216" t="str">
        <f t="shared" si="16"/>
        <v/>
      </c>
    </row>
    <row r="714" spans="1:14" ht="11.25" customHeight="1" x14ac:dyDescent="0.2">
      <c r="A714" s="214"/>
      <c r="B714" s="210" t="e">
        <f>VLOOKUP(A714,Adr!A:B,2,FALSE)</f>
        <v>#N/A</v>
      </c>
      <c r="C714" s="196"/>
      <c r="D714" s="219"/>
      <c r="E714" s="213"/>
      <c r="F714" s="214"/>
      <c r="G714" s="196"/>
      <c r="H714" s="196"/>
      <c r="I714" s="214"/>
      <c r="J714" s="196"/>
      <c r="K714" s="215"/>
      <c r="L714" s="196" t="str">
        <f t="shared" si="17"/>
        <v/>
      </c>
      <c r="M714" s="215" t="e">
        <f t="shared" si="18"/>
        <v>#N/A</v>
      </c>
      <c r="N714" s="216" t="str">
        <f t="shared" si="16"/>
        <v/>
      </c>
    </row>
    <row r="715" spans="1:14" ht="11.25" customHeight="1" x14ac:dyDescent="0.2">
      <c r="A715" s="214"/>
      <c r="B715" s="210" t="e">
        <f>VLOOKUP(A715,Adr!A:B,2,FALSE)</f>
        <v>#N/A</v>
      </c>
      <c r="C715" s="211"/>
      <c r="D715" s="212"/>
      <c r="E715" s="213"/>
      <c r="F715" s="217"/>
      <c r="G715" s="220"/>
      <c r="H715" s="220"/>
      <c r="I715" s="196"/>
      <c r="J715" s="196"/>
      <c r="K715" s="215"/>
      <c r="L715" s="196" t="str">
        <f t="shared" si="17"/>
        <v/>
      </c>
      <c r="M715" s="215" t="e">
        <f t="shared" si="18"/>
        <v>#N/A</v>
      </c>
      <c r="N715" s="216" t="str">
        <f t="shared" si="16"/>
        <v/>
      </c>
    </row>
    <row r="716" spans="1:14" ht="11.25" customHeight="1" x14ac:dyDescent="0.2">
      <c r="A716" s="214"/>
      <c r="B716" s="210" t="e">
        <f>VLOOKUP(A716,Adr!A:B,2,FALSE)</f>
        <v>#N/A</v>
      </c>
      <c r="C716" s="211"/>
      <c r="D716" s="212"/>
      <c r="E716" s="213"/>
      <c r="F716" s="217"/>
      <c r="G716" s="220"/>
      <c r="H716" s="220"/>
      <c r="I716" s="196"/>
      <c r="J716" s="196"/>
      <c r="K716" s="215"/>
      <c r="L716" s="196" t="str">
        <f t="shared" si="17"/>
        <v/>
      </c>
      <c r="M716" s="215" t="e">
        <f t="shared" si="18"/>
        <v>#N/A</v>
      </c>
      <c r="N716" s="216" t="str">
        <f t="shared" si="16"/>
        <v/>
      </c>
    </row>
    <row r="717" spans="1:14" ht="11.25" customHeight="1" x14ac:dyDescent="0.2">
      <c r="A717" s="214"/>
      <c r="B717" s="210" t="e">
        <f>VLOOKUP(A717,Adr!A:B,2,FALSE)</f>
        <v>#N/A</v>
      </c>
      <c r="C717" s="211"/>
      <c r="D717" s="212"/>
      <c r="E717" s="213"/>
      <c r="F717" s="217"/>
      <c r="G717" s="220"/>
      <c r="H717" s="220"/>
      <c r="I717" s="196"/>
      <c r="J717" s="196"/>
      <c r="K717" s="215"/>
      <c r="L717" s="196" t="str">
        <f t="shared" si="17"/>
        <v/>
      </c>
      <c r="M717" s="215" t="e">
        <f t="shared" si="18"/>
        <v>#N/A</v>
      </c>
      <c r="N717" s="216" t="str">
        <f t="shared" si="16"/>
        <v/>
      </c>
    </row>
    <row r="718" spans="1:14" ht="11.25" customHeight="1" x14ac:dyDescent="0.2">
      <c r="A718" s="214"/>
      <c r="B718" s="210" t="e">
        <f>VLOOKUP(A718,Adr!A:B,2,FALSE)</f>
        <v>#N/A</v>
      </c>
      <c r="C718" s="211"/>
      <c r="D718" s="212"/>
      <c r="E718" s="213"/>
      <c r="F718" s="217"/>
      <c r="G718" s="220"/>
      <c r="H718" s="220"/>
      <c r="I718" s="196"/>
      <c r="J718" s="196"/>
      <c r="K718" s="215"/>
      <c r="L718" s="196" t="str">
        <f t="shared" si="17"/>
        <v/>
      </c>
      <c r="M718" s="215" t="e">
        <f t="shared" si="18"/>
        <v>#N/A</v>
      </c>
      <c r="N718" s="216" t="str">
        <f t="shared" si="16"/>
        <v/>
      </c>
    </row>
    <row r="719" spans="1:14" ht="11.25" customHeight="1" x14ac:dyDescent="0.2">
      <c r="A719" s="214"/>
      <c r="B719" s="210" t="e">
        <f>VLOOKUP(A719,Adr!A:B,2,FALSE)</f>
        <v>#N/A</v>
      </c>
      <c r="C719" s="211"/>
      <c r="D719" s="212"/>
      <c r="E719" s="213"/>
      <c r="F719" s="214"/>
      <c r="G719" s="196"/>
      <c r="H719" s="196"/>
      <c r="I719" s="196"/>
      <c r="J719" s="196"/>
      <c r="K719" s="215"/>
      <c r="L719" s="196" t="str">
        <f t="shared" si="17"/>
        <v/>
      </c>
      <c r="M719" s="215" t="e">
        <f t="shared" si="18"/>
        <v>#N/A</v>
      </c>
      <c r="N719" s="216" t="str">
        <f t="shared" si="16"/>
        <v/>
      </c>
    </row>
    <row r="720" spans="1:14" ht="11.25" customHeight="1" x14ac:dyDescent="0.2">
      <c r="A720" s="214"/>
      <c r="B720" s="210" t="e">
        <f>VLOOKUP(A720,Adr!A:B,2,FALSE)</f>
        <v>#N/A</v>
      </c>
      <c r="C720" s="211"/>
      <c r="D720" s="212"/>
      <c r="E720" s="213"/>
      <c r="F720" s="214"/>
      <c r="G720" s="196"/>
      <c r="H720" s="196"/>
      <c r="I720" s="196"/>
      <c r="J720" s="196"/>
      <c r="K720" s="215"/>
      <c r="L720" s="196" t="str">
        <f t="shared" si="17"/>
        <v/>
      </c>
      <c r="M720" s="215" t="e">
        <f t="shared" si="18"/>
        <v>#N/A</v>
      </c>
      <c r="N720" s="216" t="str">
        <f t="shared" si="16"/>
        <v/>
      </c>
    </row>
    <row r="721" spans="1:14" ht="11.25" customHeight="1" x14ac:dyDescent="0.2">
      <c r="A721" s="214"/>
      <c r="B721" s="210" t="e">
        <f>VLOOKUP(A721,Adr!A:B,2,FALSE)</f>
        <v>#N/A</v>
      </c>
      <c r="C721" s="211"/>
      <c r="D721" s="212"/>
      <c r="E721" s="213"/>
      <c r="F721" s="217"/>
      <c r="G721" s="220"/>
      <c r="H721" s="220"/>
      <c r="I721" s="196"/>
      <c r="J721" s="196"/>
      <c r="K721" s="215"/>
      <c r="L721" s="196" t="str">
        <f t="shared" si="17"/>
        <v/>
      </c>
      <c r="M721" s="215" t="e">
        <f t="shared" si="18"/>
        <v>#N/A</v>
      </c>
      <c r="N721" s="216" t="str">
        <f t="shared" si="16"/>
        <v/>
      </c>
    </row>
    <row r="722" spans="1:14" ht="11.25" customHeight="1" x14ac:dyDescent="0.2">
      <c r="A722" s="214"/>
      <c r="B722" s="210" t="e">
        <f>VLOOKUP(A722,Adr!A:B,2,FALSE)</f>
        <v>#N/A</v>
      </c>
      <c r="C722" s="199"/>
      <c r="D722" s="219"/>
      <c r="E722" s="213"/>
      <c r="F722" s="217"/>
      <c r="G722" s="220"/>
      <c r="H722" s="220"/>
      <c r="I722" s="196"/>
      <c r="J722" s="196"/>
      <c r="K722" s="215"/>
      <c r="L722" s="196" t="str">
        <f t="shared" si="17"/>
        <v/>
      </c>
      <c r="M722" s="215" t="e">
        <f t="shared" si="18"/>
        <v>#N/A</v>
      </c>
      <c r="N722" s="216" t="str">
        <f t="shared" si="16"/>
        <v/>
      </c>
    </row>
    <row r="723" spans="1:14" ht="11.25" customHeight="1" x14ac:dyDescent="0.2">
      <c r="A723" s="214"/>
      <c r="B723" s="210" t="e">
        <f>VLOOKUP(A723,Adr!A:B,2,FALSE)</f>
        <v>#N/A</v>
      </c>
      <c r="C723" s="199"/>
      <c r="D723" s="219"/>
      <c r="E723" s="213"/>
      <c r="F723" s="217"/>
      <c r="G723" s="220"/>
      <c r="H723" s="220"/>
      <c r="I723" s="196"/>
      <c r="J723" s="196"/>
      <c r="K723" s="215"/>
      <c r="L723" s="196" t="str">
        <f t="shared" si="17"/>
        <v/>
      </c>
      <c r="M723" s="215" t="e">
        <f t="shared" si="18"/>
        <v>#N/A</v>
      </c>
      <c r="N723" s="216" t="str">
        <f t="shared" si="16"/>
        <v/>
      </c>
    </row>
    <row r="724" spans="1:14" ht="11.25" customHeight="1" x14ac:dyDescent="0.2">
      <c r="A724" s="214"/>
      <c r="B724" s="210" t="e">
        <f>VLOOKUP(A724,Adr!A:B,2,FALSE)</f>
        <v>#N/A</v>
      </c>
      <c r="C724" s="211"/>
      <c r="D724" s="212"/>
      <c r="E724" s="213"/>
      <c r="F724" s="217"/>
      <c r="G724" s="220"/>
      <c r="H724" s="220"/>
      <c r="I724" s="196"/>
      <c r="J724" s="196"/>
      <c r="K724" s="215"/>
      <c r="L724" s="196" t="str">
        <f t="shared" si="17"/>
        <v/>
      </c>
      <c r="M724" s="215" t="e">
        <f t="shared" si="18"/>
        <v>#N/A</v>
      </c>
      <c r="N724" s="216" t="str">
        <f t="shared" si="16"/>
        <v/>
      </c>
    </row>
    <row r="725" spans="1:14" ht="11.25" customHeight="1" x14ac:dyDescent="0.2">
      <c r="A725" s="214"/>
      <c r="B725" s="210" t="e">
        <f>VLOOKUP(A725,Adr!A:B,2,FALSE)</f>
        <v>#N/A</v>
      </c>
      <c r="C725" s="211"/>
      <c r="D725" s="212"/>
      <c r="E725" s="213"/>
      <c r="F725" s="217"/>
      <c r="G725" s="220"/>
      <c r="H725" s="220"/>
      <c r="I725" s="196"/>
      <c r="J725" s="196"/>
      <c r="K725" s="215"/>
      <c r="L725" s="196" t="str">
        <f t="shared" si="17"/>
        <v/>
      </c>
      <c r="M725" s="215" t="e">
        <f t="shared" si="18"/>
        <v>#N/A</v>
      </c>
      <c r="N725" s="216" t="str">
        <f t="shared" si="16"/>
        <v/>
      </c>
    </row>
    <row r="726" spans="1:14" ht="11.25" customHeight="1" x14ac:dyDescent="0.2">
      <c r="A726" s="214"/>
      <c r="B726" s="210" t="e">
        <f>VLOOKUP(A726,Adr!A:B,2,FALSE)</f>
        <v>#N/A</v>
      </c>
      <c r="C726" s="211"/>
      <c r="D726" s="212"/>
      <c r="E726" s="213"/>
      <c r="F726" s="217"/>
      <c r="G726" s="220"/>
      <c r="H726" s="220"/>
      <c r="I726" s="196"/>
      <c r="J726" s="196"/>
      <c r="K726" s="215"/>
      <c r="L726" s="196" t="str">
        <f t="shared" si="17"/>
        <v/>
      </c>
      <c r="M726" s="215" t="e">
        <f t="shared" si="18"/>
        <v>#N/A</v>
      </c>
      <c r="N726" s="216" t="str">
        <f t="shared" si="16"/>
        <v/>
      </c>
    </row>
    <row r="727" spans="1:14" ht="11.25" customHeight="1" x14ac:dyDescent="0.2">
      <c r="A727" s="214"/>
      <c r="B727" s="210" t="e">
        <f>VLOOKUP(A727,Adr!A:B,2,FALSE)</f>
        <v>#N/A</v>
      </c>
      <c r="C727" s="211"/>
      <c r="D727" s="212"/>
      <c r="E727" s="213"/>
      <c r="F727" s="217"/>
      <c r="G727" s="220"/>
      <c r="H727" s="220"/>
      <c r="I727" s="196"/>
      <c r="J727" s="196"/>
      <c r="K727" s="215"/>
      <c r="L727" s="196" t="str">
        <f t="shared" si="17"/>
        <v/>
      </c>
      <c r="M727" s="215" t="e">
        <f t="shared" si="18"/>
        <v>#N/A</v>
      </c>
      <c r="N727" s="216" t="str">
        <f t="shared" si="16"/>
        <v/>
      </c>
    </row>
    <row r="728" spans="1:14" ht="11.25" customHeight="1" x14ac:dyDescent="0.2">
      <c r="A728" s="214"/>
      <c r="B728" s="210" t="e">
        <f>VLOOKUP(A728,Adr!A:B,2,FALSE)</f>
        <v>#N/A</v>
      </c>
      <c r="C728" s="211"/>
      <c r="D728" s="212"/>
      <c r="E728" s="213"/>
      <c r="F728" s="217"/>
      <c r="G728" s="220"/>
      <c r="H728" s="220"/>
      <c r="I728" s="196"/>
      <c r="J728" s="196"/>
      <c r="K728" s="215"/>
      <c r="L728" s="196" t="str">
        <f t="shared" si="17"/>
        <v/>
      </c>
      <c r="M728" s="215" t="e">
        <f t="shared" si="18"/>
        <v>#N/A</v>
      </c>
      <c r="N728" s="216" t="str">
        <f t="shared" ref="N728:N823" si="19">+I728&amp;H728</f>
        <v/>
      </c>
    </row>
    <row r="729" spans="1:14" ht="11.25" customHeight="1" x14ac:dyDescent="0.2">
      <c r="A729" s="217"/>
      <c r="B729" s="210" t="e">
        <f>VLOOKUP(A729,Adr!A:B,2,FALSE)</f>
        <v>#N/A</v>
      </c>
      <c r="C729" s="220"/>
      <c r="D729" s="212"/>
      <c r="E729" s="218"/>
      <c r="F729" s="217"/>
      <c r="G729" s="220"/>
      <c r="H729" s="220"/>
      <c r="I729" s="214"/>
      <c r="J729" s="196"/>
      <c r="K729" s="215"/>
      <c r="L729" s="196" t="str">
        <f t="shared" si="17"/>
        <v/>
      </c>
      <c r="M729" s="215" t="e">
        <f t="shared" si="18"/>
        <v>#N/A</v>
      </c>
      <c r="N729" s="216" t="str">
        <f t="shared" si="19"/>
        <v/>
      </c>
    </row>
    <row r="730" spans="1:14" ht="11.25" customHeight="1" x14ac:dyDescent="0.2">
      <c r="A730" s="214"/>
      <c r="B730" s="210" t="e">
        <f>VLOOKUP(A730,Adr!A:B,2,FALSE)</f>
        <v>#N/A</v>
      </c>
      <c r="C730" s="199"/>
      <c r="D730" s="219"/>
      <c r="E730" s="213"/>
      <c r="F730" s="214"/>
      <c r="G730" s="196"/>
      <c r="H730" s="196"/>
      <c r="I730" s="214"/>
      <c r="J730" s="196"/>
      <c r="K730" s="215"/>
      <c r="L730" s="196" t="str">
        <f t="shared" si="17"/>
        <v/>
      </c>
      <c r="M730" s="215" t="e">
        <f t="shared" si="18"/>
        <v>#N/A</v>
      </c>
      <c r="N730" s="216" t="str">
        <f t="shared" si="19"/>
        <v/>
      </c>
    </row>
    <row r="731" spans="1:14" ht="11.25" customHeight="1" x14ac:dyDescent="0.2">
      <c r="A731" s="214"/>
      <c r="B731" s="210" t="e">
        <f>VLOOKUP(A731,Adr!A:B,2,FALSE)</f>
        <v>#N/A</v>
      </c>
      <c r="C731" s="211"/>
      <c r="D731" s="212"/>
      <c r="E731" s="213"/>
      <c r="F731" s="214"/>
      <c r="G731" s="196"/>
      <c r="H731" s="196"/>
      <c r="I731" s="214"/>
      <c r="J731" s="196"/>
      <c r="K731" s="215"/>
      <c r="L731" s="196" t="str">
        <f t="shared" si="17"/>
        <v/>
      </c>
      <c r="M731" s="215" t="e">
        <f t="shared" si="18"/>
        <v>#N/A</v>
      </c>
      <c r="N731" s="216" t="str">
        <f t="shared" si="19"/>
        <v/>
      </c>
    </row>
    <row r="732" spans="1:14" ht="11.25" customHeight="1" x14ac:dyDescent="0.2">
      <c r="A732" s="214"/>
      <c r="B732" s="210" t="e">
        <f>VLOOKUP(A732,Adr!A:B,2,FALSE)</f>
        <v>#N/A</v>
      </c>
      <c r="C732" s="211"/>
      <c r="D732" s="212"/>
      <c r="E732" s="213"/>
      <c r="F732" s="214"/>
      <c r="G732" s="196"/>
      <c r="H732" s="196"/>
      <c r="I732" s="214"/>
      <c r="J732" s="196"/>
      <c r="K732" s="215"/>
      <c r="L732" s="196" t="str">
        <f t="shared" si="17"/>
        <v/>
      </c>
      <c r="M732" s="215" t="e">
        <f t="shared" si="18"/>
        <v>#N/A</v>
      </c>
      <c r="N732" s="216" t="str">
        <f t="shared" si="19"/>
        <v/>
      </c>
    </row>
    <row r="733" spans="1:14" ht="11.25" customHeight="1" x14ac:dyDescent="0.2">
      <c r="A733" s="214"/>
      <c r="B733" s="210" t="e">
        <f>VLOOKUP(A733,Adr!A:B,2,FALSE)</f>
        <v>#N/A</v>
      </c>
      <c r="C733" s="211"/>
      <c r="D733" s="212"/>
      <c r="E733" s="213"/>
      <c r="F733" s="214"/>
      <c r="G733" s="196"/>
      <c r="H733" s="196"/>
      <c r="I733" s="214"/>
      <c r="J733" s="196"/>
      <c r="K733" s="215"/>
      <c r="L733" s="196" t="str">
        <f t="shared" si="17"/>
        <v/>
      </c>
      <c r="M733" s="215" t="e">
        <f t="shared" si="18"/>
        <v>#N/A</v>
      </c>
      <c r="N733" s="216" t="str">
        <f t="shared" si="19"/>
        <v/>
      </c>
    </row>
    <row r="734" spans="1:14" ht="11.25" customHeight="1" x14ac:dyDescent="0.2">
      <c r="A734" s="214"/>
      <c r="B734" s="210" t="e">
        <f>VLOOKUP(A734,Adr!A:B,2,FALSE)</f>
        <v>#N/A</v>
      </c>
      <c r="C734" s="211"/>
      <c r="D734" s="212"/>
      <c r="E734" s="213"/>
      <c r="F734" s="214"/>
      <c r="G734" s="196"/>
      <c r="H734" s="196"/>
      <c r="I734" s="214"/>
      <c r="J734" s="196"/>
      <c r="K734" s="215"/>
      <c r="L734" s="196" t="str">
        <f t="shared" si="17"/>
        <v/>
      </c>
      <c r="M734" s="215" t="e">
        <f t="shared" si="18"/>
        <v>#N/A</v>
      </c>
      <c r="N734" s="216" t="str">
        <f t="shared" si="19"/>
        <v/>
      </c>
    </row>
    <row r="735" spans="1:14" ht="11.25" customHeight="1" x14ac:dyDescent="0.2">
      <c r="A735" s="214"/>
      <c r="B735" s="210" t="e">
        <f>VLOOKUP(A735,Adr!A:B,2,FALSE)</f>
        <v>#N/A</v>
      </c>
      <c r="C735" s="211"/>
      <c r="D735" s="212"/>
      <c r="E735" s="213"/>
      <c r="F735" s="214"/>
      <c r="G735" s="196"/>
      <c r="H735" s="196"/>
      <c r="I735" s="214"/>
      <c r="J735" s="196"/>
      <c r="K735" s="215"/>
      <c r="L735" s="196" t="str">
        <f t="shared" si="17"/>
        <v/>
      </c>
      <c r="M735" s="215" t="e">
        <f t="shared" si="18"/>
        <v>#N/A</v>
      </c>
      <c r="N735" s="216" t="str">
        <f t="shared" si="19"/>
        <v/>
      </c>
    </row>
    <row r="736" spans="1:14" ht="11.25" customHeight="1" x14ac:dyDescent="0.2">
      <c r="A736" s="214"/>
      <c r="B736" s="210" t="e">
        <f>VLOOKUP(A736,Adr!A:B,2,FALSE)</f>
        <v>#N/A</v>
      </c>
      <c r="C736" s="199"/>
      <c r="D736" s="219"/>
      <c r="E736" s="213"/>
      <c r="F736" s="214"/>
      <c r="G736" s="196"/>
      <c r="H736" s="196"/>
      <c r="I736" s="214"/>
      <c r="J736" s="196"/>
      <c r="K736" s="215"/>
      <c r="L736" s="196" t="str">
        <f t="shared" si="17"/>
        <v/>
      </c>
      <c r="M736" s="215" t="e">
        <f t="shared" si="18"/>
        <v>#N/A</v>
      </c>
      <c r="N736" s="216" t="str">
        <f t="shared" si="19"/>
        <v/>
      </c>
    </row>
    <row r="737" spans="1:14" ht="11.25" customHeight="1" x14ac:dyDescent="0.2">
      <c r="A737" s="194"/>
      <c r="B737" s="210" t="e">
        <f>VLOOKUP(A737,Adr!A:B,2,FALSE)</f>
        <v>#N/A</v>
      </c>
      <c r="C737" s="196"/>
      <c r="D737" s="219"/>
      <c r="E737" s="213"/>
      <c r="F737" s="214"/>
      <c r="G737" s="196"/>
      <c r="H737" s="196"/>
      <c r="I737" s="214"/>
      <c r="J737" s="196"/>
      <c r="K737" s="215"/>
      <c r="L737" s="196" t="str">
        <f t="shared" si="17"/>
        <v/>
      </c>
      <c r="M737" s="215" t="e">
        <f t="shared" si="18"/>
        <v>#N/A</v>
      </c>
      <c r="N737" s="216" t="str">
        <f t="shared" si="19"/>
        <v/>
      </c>
    </row>
    <row r="738" spans="1:14" ht="11.25" customHeight="1" x14ac:dyDescent="0.2">
      <c r="A738" s="214"/>
      <c r="B738" s="210" t="e">
        <f>VLOOKUP(A738,Adr!A:B,2,FALSE)</f>
        <v>#N/A</v>
      </c>
      <c r="C738" s="211"/>
      <c r="D738" s="212"/>
      <c r="E738" s="213"/>
      <c r="F738" s="214"/>
      <c r="G738" s="196"/>
      <c r="H738" s="196"/>
      <c r="I738" s="214"/>
      <c r="J738" s="196"/>
      <c r="K738" s="215"/>
      <c r="L738" s="196" t="str">
        <f t="shared" si="17"/>
        <v/>
      </c>
      <c r="M738" s="215" t="e">
        <f t="shared" si="18"/>
        <v>#N/A</v>
      </c>
      <c r="N738" s="216" t="str">
        <f t="shared" si="19"/>
        <v/>
      </c>
    </row>
    <row r="739" spans="1:14" ht="11.25" customHeight="1" x14ac:dyDescent="0.2">
      <c r="A739" s="214"/>
      <c r="B739" s="210" t="e">
        <f>VLOOKUP(A739,Adr!A:B,2,FALSE)</f>
        <v>#N/A</v>
      </c>
      <c r="C739" s="211"/>
      <c r="D739" s="212"/>
      <c r="E739" s="213"/>
      <c r="F739" s="214"/>
      <c r="G739" s="196"/>
      <c r="H739" s="196"/>
      <c r="I739" s="214"/>
      <c r="J739" s="196"/>
      <c r="K739" s="215"/>
      <c r="L739" s="196" t="str">
        <f t="shared" si="17"/>
        <v/>
      </c>
      <c r="M739" s="215" t="e">
        <f t="shared" si="18"/>
        <v>#N/A</v>
      </c>
      <c r="N739" s="216" t="str">
        <f t="shared" si="19"/>
        <v/>
      </c>
    </row>
    <row r="740" spans="1:14" ht="11.25" customHeight="1" x14ac:dyDescent="0.2">
      <c r="A740" s="194"/>
      <c r="B740" s="210" t="e">
        <f>VLOOKUP(A740,Adr!A:B,2,FALSE)</f>
        <v>#N/A</v>
      </c>
      <c r="C740" s="196"/>
      <c r="D740" s="219"/>
      <c r="E740" s="213"/>
      <c r="F740" s="214"/>
      <c r="G740" s="196"/>
      <c r="H740" s="196"/>
      <c r="I740" s="214"/>
      <c r="J740" s="196"/>
      <c r="K740" s="215"/>
      <c r="L740" s="196" t="str">
        <f t="shared" si="17"/>
        <v/>
      </c>
      <c r="M740" s="215" t="e">
        <f t="shared" si="18"/>
        <v>#N/A</v>
      </c>
      <c r="N740" s="216" t="str">
        <f t="shared" si="19"/>
        <v/>
      </c>
    </row>
    <row r="741" spans="1:14" ht="11.25" customHeight="1" x14ac:dyDescent="0.2">
      <c r="A741" s="214"/>
      <c r="B741" s="210" t="e">
        <f>VLOOKUP(A741,Adr!A:B,2,FALSE)</f>
        <v>#N/A</v>
      </c>
      <c r="C741" s="199"/>
      <c r="D741" s="219"/>
      <c r="E741" s="213"/>
      <c r="F741" s="214"/>
      <c r="G741" s="196"/>
      <c r="H741" s="196"/>
      <c r="I741" s="214"/>
      <c r="J741" s="196"/>
      <c r="K741" s="215"/>
      <c r="L741" s="196" t="str">
        <f t="shared" si="17"/>
        <v/>
      </c>
      <c r="M741" s="215" t="e">
        <f t="shared" si="18"/>
        <v>#N/A</v>
      </c>
      <c r="N741" s="216" t="str">
        <f t="shared" si="19"/>
        <v/>
      </c>
    </row>
    <row r="742" spans="1:14" ht="11.25" customHeight="1" x14ac:dyDescent="0.2">
      <c r="A742" s="214"/>
      <c r="B742" s="210" t="e">
        <f>VLOOKUP(A742,Adr!A:B,2,FALSE)</f>
        <v>#N/A</v>
      </c>
      <c r="C742" s="211"/>
      <c r="D742" s="212"/>
      <c r="E742" s="213"/>
      <c r="F742" s="214"/>
      <c r="G742" s="196"/>
      <c r="H742" s="196"/>
      <c r="I742" s="214"/>
      <c r="J742" s="196"/>
      <c r="K742" s="215"/>
      <c r="L742" s="196" t="str">
        <f t="shared" si="17"/>
        <v/>
      </c>
      <c r="M742" s="215" t="e">
        <f t="shared" si="18"/>
        <v>#N/A</v>
      </c>
      <c r="N742" s="216" t="str">
        <f t="shared" si="19"/>
        <v/>
      </c>
    </row>
    <row r="743" spans="1:14" ht="11.25" customHeight="1" x14ac:dyDescent="0.2">
      <c r="A743" s="214"/>
      <c r="B743" s="210" t="e">
        <f>VLOOKUP(A743,Adr!A:B,2,FALSE)</f>
        <v>#N/A</v>
      </c>
      <c r="C743" s="199"/>
      <c r="D743" s="219"/>
      <c r="E743" s="213"/>
      <c r="F743" s="214"/>
      <c r="G743" s="196"/>
      <c r="H743" s="196"/>
      <c r="I743" s="214"/>
      <c r="J743" s="196"/>
      <c r="K743" s="215"/>
      <c r="L743" s="196" t="str">
        <f t="shared" si="17"/>
        <v/>
      </c>
      <c r="M743" s="215" t="e">
        <f t="shared" si="18"/>
        <v>#N/A</v>
      </c>
      <c r="N743" s="216" t="str">
        <f t="shared" si="19"/>
        <v/>
      </c>
    </row>
    <row r="744" spans="1:14" ht="11.25" customHeight="1" x14ac:dyDescent="0.2">
      <c r="A744" s="214"/>
      <c r="B744" s="210" t="e">
        <f>VLOOKUP(A744,Adr!A:B,2,FALSE)</f>
        <v>#N/A</v>
      </c>
      <c r="C744" s="199"/>
      <c r="D744" s="219"/>
      <c r="E744" s="213"/>
      <c r="F744" s="214"/>
      <c r="G744" s="196"/>
      <c r="H744" s="196"/>
      <c r="I744" s="214"/>
      <c r="J744" s="196"/>
      <c r="K744" s="215"/>
      <c r="L744" s="196" t="str">
        <f t="shared" si="17"/>
        <v/>
      </c>
      <c r="M744" s="215" t="e">
        <f t="shared" si="18"/>
        <v>#N/A</v>
      </c>
      <c r="N744" s="216" t="str">
        <f t="shared" si="19"/>
        <v/>
      </c>
    </row>
    <row r="745" spans="1:14" ht="11.25" customHeight="1" x14ac:dyDescent="0.2">
      <c r="A745" s="214"/>
      <c r="B745" s="210" t="e">
        <f>VLOOKUP(A745,Adr!A:B,2,FALSE)</f>
        <v>#N/A</v>
      </c>
      <c r="C745" s="211"/>
      <c r="D745" s="212"/>
      <c r="E745" s="213"/>
      <c r="F745" s="214"/>
      <c r="G745" s="196"/>
      <c r="H745" s="196"/>
      <c r="I745" s="214"/>
      <c r="J745" s="196"/>
      <c r="K745" s="215"/>
      <c r="L745" s="196" t="str">
        <f t="shared" si="17"/>
        <v/>
      </c>
      <c r="M745" s="215" t="e">
        <f t="shared" si="18"/>
        <v>#N/A</v>
      </c>
      <c r="N745" s="216" t="str">
        <f t="shared" si="19"/>
        <v/>
      </c>
    </row>
    <row r="746" spans="1:14" ht="11.25" customHeight="1" x14ac:dyDescent="0.2">
      <c r="A746" s="214"/>
      <c r="B746" s="210" t="e">
        <f>VLOOKUP(A746,Adr!A:B,2,FALSE)</f>
        <v>#N/A</v>
      </c>
      <c r="C746" s="199"/>
      <c r="D746" s="219"/>
      <c r="E746" s="213"/>
      <c r="F746" s="214"/>
      <c r="G746" s="196"/>
      <c r="H746" s="196"/>
      <c r="I746" s="214"/>
      <c r="J746" s="196"/>
      <c r="K746" s="215"/>
      <c r="L746" s="196" t="str">
        <f t="shared" si="17"/>
        <v/>
      </c>
      <c r="M746" s="215" t="e">
        <f t="shared" si="18"/>
        <v>#N/A</v>
      </c>
      <c r="N746" s="216" t="str">
        <f t="shared" si="19"/>
        <v/>
      </c>
    </row>
    <row r="747" spans="1:14" ht="11.25" customHeight="1" x14ac:dyDescent="0.2">
      <c r="A747" s="194"/>
      <c r="B747" s="210" t="e">
        <f>VLOOKUP(A747,Adr!A:B,2,FALSE)</f>
        <v>#N/A</v>
      </c>
      <c r="C747" s="196"/>
      <c r="D747" s="219"/>
      <c r="E747" s="213"/>
      <c r="F747" s="214"/>
      <c r="G747" s="196"/>
      <c r="H747" s="196"/>
      <c r="I747" s="214"/>
      <c r="J747" s="196"/>
      <c r="K747" s="215"/>
      <c r="L747" s="196" t="str">
        <f t="shared" si="17"/>
        <v/>
      </c>
      <c r="M747" s="215" t="e">
        <f t="shared" si="18"/>
        <v>#N/A</v>
      </c>
      <c r="N747" s="216" t="str">
        <f t="shared" si="19"/>
        <v/>
      </c>
    </row>
    <row r="748" spans="1:14" ht="11.25" customHeight="1" x14ac:dyDescent="0.2">
      <c r="A748" s="214"/>
      <c r="B748" s="210" t="e">
        <f>VLOOKUP(A748,Adr!A:B,2,FALSE)</f>
        <v>#N/A</v>
      </c>
      <c r="C748" s="196"/>
      <c r="D748" s="219"/>
      <c r="E748" s="213"/>
      <c r="F748" s="214"/>
      <c r="G748" s="196"/>
      <c r="H748" s="196"/>
      <c r="I748" s="214"/>
      <c r="J748" s="196"/>
      <c r="K748" s="215"/>
      <c r="L748" s="196" t="str">
        <f t="shared" si="17"/>
        <v/>
      </c>
      <c r="M748" s="215" t="e">
        <f t="shared" si="18"/>
        <v>#N/A</v>
      </c>
      <c r="N748" s="216" t="str">
        <f t="shared" si="19"/>
        <v/>
      </c>
    </row>
    <row r="749" spans="1:14" ht="11.25" customHeight="1" x14ac:dyDescent="0.2">
      <c r="A749" s="214"/>
      <c r="B749" s="210" t="e">
        <f>VLOOKUP(A749,Adr!A:B,2,FALSE)</f>
        <v>#N/A</v>
      </c>
      <c r="C749" s="220"/>
      <c r="D749" s="212"/>
      <c r="E749" s="213"/>
      <c r="F749" s="217"/>
      <c r="G749" s="220"/>
      <c r="H749" s="220"/>
      <c r="I749" s="214"/>
      <c r="J749" s="196"/>
      <c r="K749" s="215"/>
      <c r="L749" s="196" t="str">
        <f t="shared" si="17"/>
        <v/>
      </c>
      <c r="M749" s="215" t="e">
        <f t="shared" si="18"/>
        <v>#N/A</v>
      </c>
      <c r="N749" s="216" t="str">
        <f t="shared" si="19"/>
        <v/>
      </c>
    </row>
    <row r="750" spans="1:14" ht="11.25" customHeight="1" x14ac:dyDescent="0.2">
      <c r="A750" s="214"/>
      <c r="B750" s="210" t="e">
        <f>VLOOKUP(A750,Adr!A:B,2,FALSE)</f>
        <v>#N/A</v>
      </c>
      <c r="C750" s="220"/>
      <c r="D750" s="212"/>
      <c r="E750" s="213"/>
      <c r="F750" s="217"/>
      <c r="G750" s="220"/>
      <c r="H750" s="220"/>
      <c r="I750" s="214"/>
      <c r="J750" s="196"/>
      <c r="K750" s="215"/>
      <c r="L750" s="196" t="str">
        <f t="shared" si="17"/>
        <v/>
      </c>
      <c r="M750" s="215" t="e">
        <f t="shared" si="18"/>
        <v>#N/A</v>
      </c>
      <c r="N750" s="216" t="str">
        <f t="shared" si="19"/>
        <v/>
      </c>
    </row>
    <row r="751" spans="1:14" ht="11.25" customHeight="1" x14ac:dyDescent="0.2">
      <c r="A751" s="214"/>
      <c r="B751" s="210" t="e">
        <f>VLOOKUP(A751,Adr!A:B,2,FALSE)</f>
        <v>#N/A</v>
      </c>
      <c r="C751" s="196"/>
      <c r="D751" s="219"/>
      <c r="E751" s="213"/>
      <c r="F751" s="214"/>
      <c r="G751" s="196"/>
      <c r="H751" s="196"/>
      <c r="I751" s="214"/>
      <c r="J751" s="196"/>
      <c r="K751" s="215"/>
      <c r="L751" s="196" t="str">
        <f t="shared" si="17"/>
        <v/>
      </c>
      <c r="M751" s="215" t="e">
        <f t="shared" si="18"/>
        <v>#N/A</v>
      </c>
      <c r="N751" s="216" t="str">
        <f t="shared" si="19"/>
        <v/>
      </c>
    </row>
    <row r="752" spans="1:14" ht="11.25" customHeight="1" x14ac:dyDescent="0.2">
      <c r="A752" s="217"/>
      <c r="B752" s="210" t="e">
        <f>VLOOKUP(A752,Adr!A:B,2,FALSE)</f>
        <v>#N/A</v>
      </c>
      <c r="C752" s="220"/>
      <c r="D752" s="212"/>
      <c r="E752" s="213"/>
      <c r="F752" s="217"/>
      <c r="G752" s="196"/>
      <c r="H752" s="220"/>
      <c r="I752" s="214"/>
      <c r="J752" s="196"/>
      <c r="K752" s="215"/>
      <c r="L752" s="196" t="str">
        <f t="shared" si="17"/>
        <v/>
      </c>
      <c r="M752" s="215" t="e">
        <f t="shared" si="18"/>
        <v>#N/A</v>
      </c>
      <c r="N752" s="216" t="str">
        <f t="shared" si="19"/>
        <v/>
      </c>
    </row>
    <row r="753" spans="1:14" ht="11.25" customHeight="1" x14ac:dyDescent="0.2">
      <c r="A753" s="214"/>
      <c r="B753" s="210" t="e">
        <f>VLOOKUP(A753,Adr!A:B,2,FALSE)</f>
        <v>#N/A</v>
      </c>
      <c r="C753" s="220"/>
      <c r="D753" s="212"/>
      <c r="E753" s="213"/>
      <c r="F753" s="217"/>
      <c r="G753" s="220"/>
      <c r="H753" s="220"/>
      <c r="I753" s="214"/>
      <c r="J753" s="196"/>
      <c r="K753" s="215"/>
      <c r="L753" s="196" t="str">
        <f t="shared" si="17"/>
        <v/>
      </c>
      <c r="M753" s="215" t="e">
        <f t="shared" si="18"/>
        <v>#N/A</v>
      </c>
      <c r="N753" s="216" t="str">
        <f t="shared" si="19"/>
        <v/>
      </c>
    </row>
    <row r="754" spans="1:14" ht="11.25" customHeight="1" x14ac:dyDescent="0.2">
      <c r="A754" s="214"/>
      <c r="B754" s="210" t="e">
        <f>VLOOKUP(A754,Adr!A:B,2,FALSE)</f>
        <v>#N/A</v>
      </c>
      <c r="C754" s="199"/>
      <c r="D754" s="219"/>
      <c r="E754" s="213"/>
      <c r="F754" s="217"/>
      <c r="G754" s="220"/>
      <c r="H754" s="220"/>
      <c r="I754" s="196"/>
      <c r="J754" s="196"/>
      <c r="K754" s="215"/>
      <c r="L754" s="196" t="str">
        <f t="shared" si="17"/>
        <v/>
      </c>
      <c r="M754" s="215" t="e">
        <f t="shared" si="18"/>
        <v>#N/A</v>
      </c>
      <c r="N754" s="216" t="str">
        <f t="shared" si="19"/>
        <v/>
      </c>
    </row>
    <row r="755" spans="1:14" ht="11.25" customHeight="1" x14ac:dyDescent="0.2">
      <c r="A755" s="214"/>
      <c r="B755" s="210" t="e">
        <f>VLOOKUP(A755,Adr!A:B,2,FALSE)</f>
        <v>#N/A</v>
      </c>
      <c r="C755" s="199"/>
      <c r="D755" s="219"/>
      <c r="E755" s="213"/>
      <c r="F755" s="217"/>
      <c r="G755" s="220"/>
      <c r="H755" s="220"/>
      <c r="I755" s="196"/>
      <c r="J755" s="196"/>
      <c r="K755" s="215"/>
      <c r="L755" s="196" t="str">
        <f t="shared" si="17"/>
        <v/>
      </c>
      <c r="M755" s="215" t="e">
        <f t="shared" si="18"/>
        <v>#N/A</v>
      </c>
      <c r="N755" s="216" t="str">
        <f t="shared" si="19"/>
        <v/>
      </c>
    </row>
    <row r="756" spans="1:14" ht="11.25" customHeight="1" x14ac:dyDescent="0.2">
      <c r="A756" s="214"/>
      <c r="B756" s="210" t="e">
        <f>VLOOKUP(A756,Adr!A:B,2,FALSE)</f>
        <v>#N/A</v>
      </c>
      <c r="C756" s="211"/>
      <c r="D756" s="212"/>
      <c r="E756" s="213"/>
      <c r="F756" s="214"/>
      <c r="G756" s="196"/>
      <c r="H756" s="196"/>
      <c r="I756" s="196"/>
      <c r="J756" s="196"/>
      <c r="K756" s="215"/>
      <c r="L756" s="196" t="str">
        <f t="shared" si="17"/>
        <v/>
      </c>
      <c r="M756" s="215" t="e">
        <f t="shared" si="18"/>
        <v>#N/A</v>
      </c>
      <c r="N756" s="216" t="str">
        <f t="shared" si="19"/>
        <v/>
      </c>
    </row>
    <row r="757" spans="1:14" ht="11.25" customHeight="1" x14ac:dyDescent="0.2">
      <c r="A757" s="214"/>
      <c r="B757" s="210" t="e">
        <f>VLOOKUP(A757,Adr!A:B,2,FALSE)</f>
        <v>#N/A</v>
      </c>
      <c r="C757" s="211"/>
      <c r="D757" s="212"/>
      <c r="E757" s="213"/>
      <c r="F757" s="214"/>
      <c r="G757" s="196"/>
      <c r="H757" s="196"/>
      <c r="I757" s="196"/>
      <c r="J757" s="196"/>
      <c r="K757" s="215"/>
      <c r="L757" s="196" t="str">
        <f t="shared" si="17"/>
        <v/>
      </c>
      <c r="M757" s="215" t="e">
        <f t="shared" si="18"/>
        <v>#N/A</v>
      </c>
      <c r="N757" s="216" t="str">
        <f t="shared" si="19"/>
        <v/>
      </c>
    </row>
    <row r="758" spans="1:14" ht="11.25" customHeight="1" x14ac:dyDescent="0.2">
      <c r="A758" s="214"/>
      <c r="B758" s="210" t="e">
        <f>VLOOKUP(A758,Adr!A:B,2,FALSE)</f>
        <v>#N/A</v>
      </c>
      <c r="C758" s="199"/>
      <c r="D758" s="219"/>
      <c r="E758" s="213"/>
      <c r="F758" s="214"/>
      <c r="G758" s="196"/>
      <c r="H758" s="196"/>
      <c r="I758" s="214"/>
      <c r="J758" s="196"/>
      <c r="K758" s="215"/>
      <c r="L758" s="196" t="str">
        <f t="shared" si="17"/>
        <v/>
      </c>
      <c r="M758" s="215" t="e">
        <f t="shared" si="18"/>
        <v>#N/A</v>
      </c>
      <c r="N758" s="216" t="str">
        <f t="shared" si="19"/>
        <v/>
      </c>
    </row>
    <row r="759" spans="1:14" ht="11.25" customHeight="1" x14ac:dyDescent="0.2">
      <c r="A759" s="214"/>
      <c r="B759" s="210" t="e">
        <f>VLOOKUP(A759,Adr!A:B,2,FALSE)</f>
        <v>#N/A</v>
      </c>
      <c r="C759" s="220"/>
      <c r="D759" s="212"/>
      <c r="E759" s="213"/>
      <c r="F759" s="217"/>
      <c r="G759" s="220"/>
      <c r="H759" s="220"/>
      <c r="I759" s="214"/>
      <c r="J759" s="196"/>
      <c r="K759" s="215"/>
      <c r="L759" s="196" t="str">
        <f t="shared" si="17"/>
        <v/>
      </c>
      <c r="M759" s="215" t="e">
        <f t="shared" si="18"/>
        <v>#N/A</v>
      </c>
      <c r="N759" s="216" t="str">
        <f t="shared" si="19"/>
        <v/>
      </c>
    </row>
    <row r="760" spans="1:14" ht="11.25" customHeight="1" x14ac:dyDescent="0.2">
      <c r="A760" s="214"/>
      <c r="B760" s="210" t="e">
        <f>VLOOKUP(A760,Adr!A:B,2,FALSE)</f>
        <v>#N/A</v>
      </c>
      <c r="C760" s="220"/>
      <c r="D760" s="212"/>
      <c r="E760" s="213"/>
      <c r="F760" s="217"/>
      <c r="G760" s="220"/>
      <c r="H760" s="220"/>
      <c r="I760" s="214"/>
      <c r="J760" s="196"/>
      <c r="K760" s="215"/>
      <c r="L760" s="196" t="str">
        <f t="shared" si="17"/>
        <v/>
      </c>
      <c r="M760" s="215" t="e">
        <f t="shared" si="18"/>
        <v>#N/A</v>
      </c>
      <c r="N760" s="216" t="str">
        <f t="shared" si="19"/>
        <v/>
      </c>
    </row>
    <row r="761" spans="1:14" ht="11.25" customHeight="1" x14ac:dyDescent="0.2">
      <c r="A761" s="214"/>
      <c r="B761" s="210" t="e">
        <f>VLOOKUP(A761,Adr!A:B,2,FALSE)</f>
        <v>#N/A</v>
      </c>
      <c r="C761" s="199"/>
      <c r="D761" s="219"/>
      <c r="E761" s="213"/>
      <c r="F761" s="217"/>
      <c r="G761" s="220"/>
      <c r="H761" s="220"/>
      <c r="I761" s="196"/>
      <c r="J761" s="196"/>
      <c r="K761" s="215"/>
      <c r="L761" s="196" t="str">
        <f t="shared" si="17"/>
        <v/>
      </c>
      <c r="M761" s="215" t="e">
        <f t="shared" si="18"/>
        <v>#N/A</v>
      </c>
      <c r="N761" s="216" t="str">
        <f t="shared" si="19"/>
        <v/>
      </c>
    </row>
    <row r="762" spans="1:14" ht="11.25" customHeight="1" x14ac:dyDescent="0.2">
      <c r="A762" s="214"/>
      <c r="B762" s="210" t="e">
        <f>VLOOKUP(A762,Adr!A:B,2,FALSE)</f>
        <v>#N/A</v>
      </c>
      <c r="C762" s="220"/>
      <c r="D762" s="212"/>
      <c r="E762" s="213"/>
      <c r="F762" s="217"/>
      <c r="G762" s="220"/>
      <c r="H762" s="220"/>
      <c r="I762" s="214"/>
      <c r="J762" s="196"/>
      <c r="K762" s="215"/>
      <c r="L762" s="196" t="str">
        <f t="shared" si="17"/>
        <v/>
      </c>
      <c r="M762" s="215" t="e">
        <f t="shared" si="18"/>
        <v>#N/A</v>
      </c>
      <c r="N762" s="216" t="str">
        <f t="shared" si="19"/>
        <v/>
      </c>
    </row>
    <row r="763" spans="1:14" ht="11.25" customHeight="1" x14ac:dyDescent="0.2">
      <c r="A763" s="214"/>
      <c r="B763" s="210" t="e">
        <f>VLOOKUP(A763,Adr!A:B,2,FALSE)</f>
        <v>#N/A</v>
      </c>
      <c r="C763" s="220"/>
      <c r="D763" s="212"/>
      <c r="E763" s="213"/>
      <c r="F763" s="217"/>
      <c r="G763" s="220"/>
      <c r="H763" s="220"/>
      <c r="I763" s="214"/>
      <c r="J763" s="196"/>
      <c r="K763" s="215"/>
      <c r="L763" s="196" t="str">
        <f t="shared" si="17"/>
        <v/>
      </c>
      <c r="M763" s="215" t="e">
        <f t="shared" si="18"/>
        <v>#N/A</v>
      </c>
      <c r="N763" s="216" t="str">
        <f t="shared" si="19"/>
        <v/>
      </c>
    </row>
    <row r="764" spans="1:14" ht="11.25" customHeight="1" x14ac:dyDescent="0.2">
      <c r="A764" s="214"/>
      <c r="B764" s="210" t="e">
        <f>VLOOKUP(A764,Adr!A:B,2,FALSE)</f>
        <v>#N/A</v>
      </c>
      <c r="C764" s="220"/>
      <c r="D764" s="212"/>
      <c r="E764" s="213"/>
      <c r="F764" s="217"/>
      <c r="G764" s="220"/>
      <c r="H764" s="220"/>
      <c r="I764" s="214"/>
      <c r="J764" s="196"/>
      <c r="K764" s="215"/>
      <c r="L764" s="196" t="str">
        <f t="shared" si="17"/>
        <v/>
      </c>
      <c r="M764" s="215" t="e">
        <f t="shared" si="18"/>
        <v>#N/A</v>
      </c>
      <c r="N764" s="216" t="str">
        <f t="shared" si="19"/>
        <v/>
      </c>
    </row>
    <row r="765" spans="1:14" ht="11.25" customHeight="1" x14ac:dyDescent="0.2">
      <c r="A765" s="214"/>
      <c r="B765" s="210" t="e">
        <f>VLOOKUP(A765,Adr!A:B,2,FALSE)</f>
        <v>#N/A</v>
      </c>
      <c r="C765" s="220"/>
      <c r="D765" s="212"/>
      <c r="E765" s="213"/>
      <c r="F765" s="217"/>
      <c r="G765" s="220"/>
      <c r="H765" s="220"/>
      <c r="I765" s="214"/>
      <c r="J765" s="196"/>
      <c r="K765" s="215"/>
      <c r="L765" s="196" t="str">
        <f t="shared" si="17"/>
        <v/>
      </c>
      <c r="M765" s="215" t="e">
        <f t="shared" si="18"/>
        <v>#N/A</v>
      </c>
      <c r="N765" s="216" t="str">
        <f t="shared" si="19"/>
        <v/>
      </c>
    </row>
    <row r="766" spans="1:14" ht="11.25" customHeight="1" x14ac:dyDescent="0.2">
      <c r="A766" s="214"/>
      <c r="B766" s="210" t="e">
        <f>VLOOKUP(A766,Adr!A:B,2,FALSE)</f>
        <v>#N/A</v>
      </c>
      <c r="C766" s="199"/>
      <c r="D766" s="219"/>
      <c r="E766" s="213"/>
      <c r="F766" s="217"/>
      <c r="G766" s="220"/>
      <c r="H766" s="220"/>
      <c r="I766" s="196"/>
      <c r="J766" s="196"/>
      <c r="K766" s="215"/>
      <c r="L766" s="196" t="str">
        <f t="shared" si="17"/>
        <v/>
      </c>
      <c r="M766" s="215" t="e">
        <f t="shared" si="18"/>
        <v>#N/A</v>
      </c>
      <c r="N766" s="216" t="str">
        <f t="shared" si="19"/>
        <v/>
      </c>
    </row>
    <row r="767" spans="1:14" ht="11.25" customHeight="1" x14ac:dyDescent="0.2">
      <c r="A767" s="214"/>
      <c r="B767" s="210" t="e">
        <f>VLOOKUP(A767,Adr!A:B,2,FALSE)</f>
        <v>#N/A</v>
      </c>
      <c r="C767" s="220"/>
      <c r="D767" s="212"/>
      <c r="E767" s="213"/>
      <c r="F767" s="217"/>
      <c r="G767" s="220"/>
      <c r="H767" s="220"/>
      <c r="I767" s="214"/>
      <c r="J767" s="196"/>
      <c r="K767" s="215"/>
      <c r="L767" s="196" t="str">
        <f t="shared" ref="L767:L823" si="20">A767&amp;G767&amp;H767</f>
        <v/>
      </c>
      <c r="M767" s="215" t="e">
        <f t="shared" ref="M767:M823" si="21">B767&amp;F767&amp;H767&amp;C767</f>
        <v>#N/A</v>
      </c>
      <c r="N767" s="216" t="str">
        <f t="shared" si="19"/>
        <v/>
      </c>
    </row>
    <row r="768" spans="1:14" ht="11.25" customHeight="1" x14ac:dyDescent="0.2">
      <c r="A768" s="214"/>
      <c r="B768" s="210" t="e">
        <f>VLOOKUP(A768,Adr!A:B,2,FALSE)</f>
        <v>#N/A</v>
      </c>
      <c r="C768" s="211"/>
      <c r="D768" s="212"/>
      <c r="E768" s="213"/>
      <c r="F768" s="214"/>
      <c r="G768" s="196"/>
      <c r="H768" s="196"/>
      <c r="I768" s="196"/>
      <c r="J768" s="196"/>
      <c r="K768" s="215"/>
      <c r="L768" s="196" t="str">
        <f t="shared" si="20"/>
        <v/>
      </c>
      <c r="M768" s="215" t="e">
        <f t="shared" si="21"/>
        <v>#N/A</v>
      </c>
      <c r="N768" s="216" t="str">
        <f t="shared" si="19"/>
        <v/>
      </c>
    </row>
    <row r="769" spans="1:14" ht="11.25" customHeight="1" x14ac:dyDescent="0.2">
      <c r="A769" s="214"/>
      <c r="B769" s="210" t="e">
        <f>VLOOKUP(A769,Adr!A:B,2,FALSE)</f>
        <v>#N/A</v>
      </c>
      <c r="C769" s="199"/>
      <c r="D769" s="219"/>
      <c r="E769" s="213"/>
      <c r="F769" s="214"/>
      <c r="G769" s="196"/>
      <c r="H769" s="196"/>
      <c r="I769" s="214"/>
      <c r="J769" s="196"/>
      <c r="K769" s="215"/>
      <c r="L769" s="196" t="str">
        <f t="shared" si="20"/>
        <v/>
      </c>
      <c r="M769" s="215" t="e">
        <f t="shared" si="21"/>
        <v>#N/A</v>
      </c>
      <c r="N769" s="216" t="str">
        <f t="shared" si="19"/>
        <v/>
      </c>
    </row>
    <row r="770" spans="1:14" ht="11.25" customHeight="1" x14ac:dyDescent="0.2">
      <c r="A770" s="214"/>
      <c r="B770" s="210" t="e">
        <f>VLOOKUP(A770,Adr!A:B,2,FALSE)</f>
        <v>#N/A</v>
      </c>
      <c r="C770" s="211"/>
      <c r="D770" s="212"/>
      <c r="E770" s="213"/>
      <c r="F770" s="214"/>
      <c r="G770" s="196"/>
      <c r="H770" s="196"/>
      <c r="I770" s="214"/>
      <c r="J770" s="196"/>
      <c r="K770" s="215"/>
      <c r="L770" s="196" t="str">
        <f t="shared" si="20"/>
        <v/>
      </c>
      <c r="M770" s="215" t="e">
        <f t="shared" si="21"/>
        <v>#N/A</v>
      </c>
      <c r="N770" s="216" t="str">
        <f t="shared" si="19"/>
        <v/>
      </c>
    </row>
    <row r="771" spans="1:14" ht="11.25" customHeight="1" x14ac:dyDescent="0.2">
      <c r="A771" s="214"/>
      <c r="B771" s="210" t="e">
        <f>VLOOKUP(A771,Adr!A:B,2,FALSE)</f>
        <v>#N/A</v>
      </c>
      <c r="C771" s="199"/>
      <c r="D771" s="219"/>
      <c r="E771" s="213"/>
      <c r="F771" s="217"/>
      <c r="G771" s="220"/>
      <c r="H771" s="220"/>
      <c r="I771" s="196"/>
      <c r="J771" s="196"/>
      <c r="K771" s="215"/>
      <c r="L771" s="196" t="str">
        <f t="shared" si="20"/>
        <v/>
      </c>
      <c r="M771" s="215" t="e">
        <f t="shared" si="21"/>
        <v>#N/A</v>
      </c>
      <c r="N771" s="216" t="str">
        <f t="shared" si="19"/>
        <v/>
      </c>
    </row>
    <row r="772" spans="1:14" ht="11.25" customHeight="1" x14ac:dyDescent="0.2">
      <c r="A772" s="214"/>
      <c r="B772" s="210" t="e">
        <f>VLOOKUP(A772,Adr!A:B,2,FALSE)</f>
        <v>#N/A</v>
      </c>
      <c r="C772" s="199"/>
      <c r="D772" s="219"/>
      <c r="E772" s="213"/>
      <c r="F772" s="217"/>
      <c r="G772" s="220"/>
      <c r="H772" s="220"/>
      <c r="I772" s="196"/>
      <c r="J772" s="196"/>
      <c r="K772" s="215"/>
      <c r="L772" s="196" t="str">
        <f t="shared" si="20"/>
        <v/>
      </c>
      <c r="M772" s="215" t="e">
        <f t="shared" si="21"/>
        <v>#N/A</v>
      </c>
      <c r="N772" s="216" t="str">
        <f t="shared" si="19"/>
        <v/>
      </c>
    </row>
    <row r="773" spans="1:14" ht="11.25" customHeight="1" x14ac:dyDescent="0.2">
      <c r="A773" s="214"/>
      <c r="B773" s="210" t="e">
        <f>VLOOKUP(A773,Adr!A:B,2,FALSE)</f>
        <v>#N/A</v>
      </c>
      <c r="C773" s="220"/>
      <c r="D773" s="212"/>
      <c r="E773" s="213"/>
      <c r="F773" s="217"/>
      <c r="G773" s="220"/>
      <c r="H773" s="220"/>
      <c r="I773" s="214"/>
      <c r="J773" s="196"/>
      <c r="K773" s="215"/>
      <c r="L773" s="196" t="str">
        <f t="shared" si="20"/>
        <v/>
      </c>
      <c r="M773" s="215" t="e">
        <f t="shared" si="21"/>
        <v>#N/A</v>
      </c>
      <c r="N773" s="216" t="str">
        <f t="shared" si="19"/>
        <v/>
      </c>
    </row>
    <row r="774" spans="1:14" ht="11.25" customHeight="1" x14ac:dyDescent="0.2">
      <c r="A774" s="214"/>
      <c r="B774" s="210" t="e">
        <f>VLOOKUP(A774,Adr!A:B,2,FALSE)</f>
        <v>#N/A</v>
      </c>
      <c r="C774" s="196"/>
      <c r="D774" s="219"/>
      <c r="E774" s="213"/>
      <c r="F774" s="214"/>
      <c r="G774" s="196"/>
      <c r="H774" s="196"/>
      <c r="I774" s="214"/>
      <c r="J774" s="196"/>
      <c r="K774" s="215"/>
      <c r="L774" s="196" t="str">
        <f t="shared" si="20"/>
        <v/>
      </c>
      <c r="M774" s="215" t="e">
        <f t="shared" si="21"/>
        <v>#N/A</v>
      </c>
      <c r="N774" s="216" t="str">
        <f t="shared" si="19"/>
        <v/>
      </c>
    </row>
    <row r="775" spans="1:14" ht="11.25" customHeight="1" x14ac:dyDescent="0.2">
      <c r="A775" s="214"/>
      <c r="B775" s="210" t="e">
        <f>VLOOKUP(A775,Adr!A:B,2,FALSE)</f>
        <v>#N/A</v>
      </c>
      <c r="C775" s="211"/>
      <c r="D775" s="212"/>
      <c r="E775" s="213"/>
      <c r="F775" s="214"/>
      <c r="G775" s="196"/>
      <c r="H775" s="196"/>
      <c r="I775" s="196"/>
      <c r="J775" s="196"/>
      <c r="K775" s="215"/>
      <c r="L775" s="196" t="str">
        <f t="shared" si="20"/>
        <v/>
      </c>
      <c r="M775" s="215" t="e">
        <f t="shared" si="21"/>
        <v>#N/A</v>
      </c>
      <c r="N775" s="216" t="str">
        <f t="shared" si="19"/>
        <v/>
      </c>
    </row>
    <row r="776" spans="1:14" ht="11.25" customHeight="1" x14ac:dyDescent="0.2">
      <c r="A776" s="214"/>
      <c r="B776" s="210" t="e">
        <f>VLOOKUP(A776,Adr!A:B,2,FALSE)</f>
        <v>#N/A</v>
      </c>
      <c r="C776" s="211"/>
      <c r="D776" s="212"/>
      <c r="E776" s="213"/>
      <c r="F776" s="214"/>
      <c r="G776" s="196"/>
      <c r="H776" s="196"/>
      <c r="I776" s="196"/>
      <c r="J776" s="196"/>
      <c r="K776" s="215"/>
      <c r="L776" s="196" t="str">
        <f t="shared" si="20"/>
        <v/>
      </c>
      <c r="M776" s="215" t="e">
        <f t="shared" si="21"/>
        <v>#N/A</v>
      </c>
      <c r="N776" s="216" t="str">
        <f t="shared" si="19"/>
        <v/>
      </c>
    </row>
    <row r="777" spans="1:14" ht="11.25" customHeight="1" x14ac:dyDescent="0.2">
      <c r="A777" s="217"/>
      <c r="B777" s="210" t="e">
        <f>VLOOKUP(A777,Adr!A:B,2,FALSE)</f>
        <v>#N/A</v>
      </c>
      <c r="C777" s="220"/>
      <c r="D777" s="212"/>
      <c r="E777" s="213"/>
      <c r="F777" s="217"/>
      <c r="G777" s="220"/>
      <c r="H777" s="220"/>
      <c r="I777" s="214"/>
      <c r="J777" s="196"/>
      <c r="K777" s="215"/>
      <c r="L777" s="196" t="str">
        <f t="shared" si="20"/>
        <v/>
      </c>
      <c r="M777" s="215" t="e">
        <f t="shared" si="21"/>
        <v>#N/A</v>
      </c>
      <c r="N777" s="216" t="str">
        <f t="shared" si="19"/>
        <v/>
      </c>
    </row>
    <row r="778" spans="1:14" ht="11.25" customHeight="1" x14ac:dyDescent="0.2">
      <c r="A778" s="194"/>
      <c r="B778" s="210" t="e">
        <f>VLOOKUP(A778,Adr!A:B,2,FALSE)</f>
        <v>#N/A</v>
      </c>
      <c r="C778" s="196"/>
      <c r="D778" s="219"/>
      <c r="E778" s="213"/>
      <c r="F778" s="214"/>
      <c r="G778" s="196"/>
      <c r="H778" s="196"/>
      <c r="I778" s="214"/>
      <c r="J778" s="196"/>
      <c r="K778" s="215"/>
      <c r="L778" s="196" t="str">
        <f t="shared" si="20"/>
        <v/>
      </c>
      <c r="M778" s="215" t="e">
        <f t="shared" si="21"/>
        <v>#N/A</v>
      </c>
      <c r="N778" s="216" t="str">
        <f t="shared" si="19"/>
        <v/>
      </c>
    </row>
    <row r="779" spans="1:14" ht="11.25" customHeight="1" x14ac:dyDescent="0.2">
      <c r="A779" s="214"/>
      <c r="B779" s="210" t="e">
        <f>VLOOKUP(A779,Adr!A:B,2,FALSE)</f>
        <v>#N/A</v>
      </c>
      <c r="C779" s="199"/>
      <c r="D779" s="219"/>
      <c r="E779" s="213"/>
      <c r="F779" s="214"/>
      <c r="G779" s="196"/>
      <c r="H779" s="196"/>
      <c r="I779" s="214"/>
      <c r="J779" s="196"/>
      <c r="K779" s="215"/>
      <c r="L779" s="196" t="str">
        <f t="shared" si="20"/>
        <v/>
      </c>
      <c r="M779" s="215" t="e">
        <f t="shared" si="21"/>
        <v>#N/A</v>
      </c>
      <c r="N779" s="216" t="str">
        <f t="shared" si="19"/>
        <v/>
      </c>
    </row>
    <row r="780" spans="1:14" ht="11.25" customHeight="1" x14ac:dyDescent="0.2">
      <c r="A780" s="194"/>
      <c r="B780" s="210" t="e">
        <f>VLOOKUP(A780,Adr!A:B,2,FALSE)</f>
        <v>#N/A</v>
      </c>
      <c r="C780" s="196"/>
      <c r="D780" s="219"/>
      <c r="E780" s="213"/>
      <c r="F780" s="214"/>
      <c r="G780" s="196"/>
      <c r="H780" s="196"/>
      <c r="I780" s="214"/>
      <c r="J780" s="196"/>
      <c r="K780" s="215"/>
      <c r="L780" s="196" t="str">
        <f t="shared" si="20"/>
        <v/>
      </c>
      <c r="M780" s="215" t="e">
        <f t="shared" si="21"/>
        <v>#N/A</v>
      </c>
      <c r="N780" s="216" t="str">
        <f t="shared" si="19"/>
        <v/>
      </c>
    </row>
    <row r="781" spans="1:14" ht="11.25" customHeight="1" x14ac:dyDescent="0.2">
      <c r="A781" s="194"/>
      <c r="B781" s="210" t="e">
        <f>VLOOKUP(A781,Adr!A:B,2,FALSE)</f>
        <v>#N/A</v>
      </c>
      <c r="C781" s="196"/>
      <c r="D781" s="219"/>
      <c r="E781" s="213"/>
      <c r="F781" s="214"/>
      <c r="G781" s="196"/>
      <c r="H781" s="196"/>
      <c r="I781" s="214"/>
      <c r="J781" s="196"/>
      <c r="K781" s="215"/>
      <c r="L781" s="196" t="str">
        <f t="shared" si="20"/>
        <v/>
      </c>
      <c r="M781" s="215" t="e">
        <f t="shared" si="21"/>
        <v>#N/A</v>
      </c>
      <c r="N781" s="216" t="str">
        <f t="shared" si="19"/>
        <v/>
      </c>
    </row>
    <row r="782" spans="1:14" ht="11.25" customHeight="1" x14ac:dyDescent="0.2">
      <c r="A782" s="217"/>
      <c r="B782" s="210" t="e">
        <f>VLOOKUP(A782,Adr!A:B,2,FALSE)</f>
        <v>#N/A</v>
      </c>
      <c r="C782" s="220"/>
      <c r="D782" s="212"/>
      <c r="E782" s="213"/>
      <c r="F782" s="217"/>
      <c r="G782" s="220"/>
      <c r="H782" s="220"/>
      <c r="I782" s="214"/>
      <c r="J782" s="196"/>
      <c r="K782" s="215"/>
      <c r="L782" s="196" t="str">
        <f t="shared" si="20"/>
        <v/>
      </c>
      <c r="M782" s="215" t="e">
        <f t="shared" si="21"/>
        <v>#N/A</v>
      </c>
      <c r="N782" s="216" t="str">
        <f t="shared" si="19"/>
        <v/>
      </c>
    </row>
    <row r="783" spans="1:14" ht="11.25" customHeight="1" x14ac:dyDescent="0.2">
      <c r="A783" s="214"/>
      <c r="B783" s="210" t="e">
        <f>VLOOKUP(A783,Adr!A:B,2,FALSE)</f>
        <v>#N/A</v>
      </c>
      <c r="C783" s="199"/>
      <c r="D783" s="219"/>
      <c r="E783" s="213"/>
      <c r="F783" s="217"/>
      <c r="G783" s="220"/>
      <c r="H783" s="220"/>
      <c r="I783" s="196"/>
      <c r="J783" s="196"/>
      <c r="K783" s="215"/>
      <c r="L783" s="196" t="str">
        <f t="shared" si="20"/>
        <v/>
      </c>
      <c r="M783" s="215" t="e">
        <f t="shared" si="21"/>
        <v>#N/A</v>
      </c>
      <c r="N783" s="216" t="str">
        <f t="shared" si="19"/>
        <v/>
      </c>
    </row>
    <row r="784" spans="1:14" ht="11.25" customHeight="1" x14ac:dyDescent="0.2">
      <c r="A784" s="214"/>
      <c r="B784" s="210" t="e">
        <f>VLOOKUP(A784,Adr!A:B,2,FALSE)</f>
        <v>#N/A</v>
      </c>
      <c r="C784" s="199"/>
      <c r="D784" s="219"/>
      <c r="E784" s="213"/>
      <c r="F784" s="217"/>
      <c r="G784" s="220"/>
      <c r="H784" s="220"/>
      <c r="I784" s="196"/>
      <c r="J784" s="196"/>
      <c r="K784" s="215"/>
      <c r="L784" s="196" t="str">
        <f t="shared" si="20"/>
        <v/>
      </c>
      <c r="M784" s="215" t="e">
        <f t="shared" si="21"/>
        <v>#N/A</v>
      </c>
      <c r="N784" s="216" t="str">
        <f t="shared" si="19"/>
        <v/>
      </c>
    </row>
    <row r="785" spans="1:14" ht="11.25" customHeight="1" x14ac:dyDescent="0.2">
      <c r="A785" s="214"/>
      <c r="B785" s="210" t="e">
        <f>VLOOKUP(A785,Adr!A:B,2,FALSE)</f>
        <v>#N/A</v>
      </c>
      <c r="C785" s="196"/>
      <c r="D785" s="219"/>
      <c r="E785" s="213"/>
      <c r="F785" s="214"/>
      <c r="G785" s="196"/>
      <c r="H785" s="196"/>
      <c r="I785" s="214"/>
      <c r="J785" s="196"/>
      <c r="K785" s="215"/>
      <c r="L785" s="196" t="str">
        <f t="shared" si="20"/>
        <v/>
      </c>
      <c r="M785" s="215" t="e">
        <f t="shared" si="21"/>
        <v>#N/A</v>
      </c>
      <c r="N785" s="216" t="str">
        <f t="shared" si="19"/>
        <v/>
      </c>
    </row>
    <row r="786" spans="1:14" ht="11.25" customHeight="1" x14ac:dyDescent="0.2">
      <c r="A786" s="214"/>
      <c r="B786" s="210" t="e">
        <f>VLOOKUP(A786,Adr!A:B,2,FALSE)</f>
        <v>#N/A</v>
      </c>
      <c r="C786" s="220"/>
      <c r="D786" s="212"/>
      <c r="E786" s="213"/>
      <c r="F786" s="217"/>
      <c r="G786" s="220"/>
      <c r="H786" s="220"/>
      <c r="I786" s="214"/>
      <c r="J786" s="196"/>
      <c r="K786" s="215"/>
      <c r="L786" s="196" t="str">
        <f t="shared" si="20"/>
        <v/>
      </c>
      <c r="M786" s="215" t="e">
        <f t="shared" si="21"/>
        <v>#N/A</v>
      </c>
      <c r="N786" s="216" t="str">
        <f t="shared" si="19"/>
        <v/>
      </c>
    </row>
    <row r="787" spans="1:14" ht="11.25" customHeight="1" x14ac:dyDescent="0.2">
      <c r="A787" s="214"/>
      <c r="B787" s="210" t="e">
        <f>VLOOKUP(A787,Adr!A:B,2,FALSE)</f>
        <v>#N/A</v>
      </c>
      <c r="C787" s="220"/>
      <c r="D787" s="212"/>
      <c r="E787" s="213"/>
      <c r="F787" s="217"/>
      <c r="G787" s="220"/>
      <c r="H787" s="220"/>
      <c r="I787" s="214"/>
      <c r="J787" s="196"/>
      <c r="K787" s="215"/>
      <c r="L787" s="196" t="str">
        <f t="shared" si="20"/>
        <v/>
      </c>
      <c r="M787" s="215" t="e">
        <f t="shared" si="21"/>
        <v>#N/A</v>
      </c>
      <c r="N787" s="216" t="str">
        <f t="shared" si="19"/>
        <v/>
      </c>
    </row>
    <row r="788" spans="1:14" ht="11.25" customHeight="1" x14ac:dyDescent="0.2">
      <c r="A788" s="214"/>
      <c r="B788" s="210" t="e">
        <f>VLOOKUP(A788,Adr!A:B,2,FALSE)</f>
        <v>#N/A</v>
      </c>
      <c r="C788" s="199"/>
      <c r="D788" s="219"/>
      <c r="E788" s="213"/>
      <c r="F788" s="217"/>
      <c r="G788" s="220"/>
      <c r="H788" s="220"/>
      <c r="I788" s="196"/>
      <c r="J788" s="196"/>
      <c r="K788" s="215"/>
      <c r="L788" s="196" t="str">
        <f t="shared" si="20"/>
        <v/>
      </c>
      <c r="M788" s="215" t="e">
        <f t="shared" si="21"/>
        <v>#N/A</v>
      </c>
      <c r="N788" s="216" t="str">
        <f t="shared" si="19"/>
        <v/>
      </c>
    </row>
    <row r="789" spans="1:14" ht="11.25" customHeight="1" x14ac:dyDescent="0.2">
      <c r="A789" s="217"/>
      <c r="B789" s="210" t="e">
        <f>VLOOKUP(A789,Adr!A:B,2,FALSE)</f>
        <v>#N/A</v>
      </c>
      <c r="C789" s="220"/>
      <c r="D789" s="212"/>
      <c r="E789" s="218"/>
      <c r="F789" s="217"/>
      <c r="G789" s="220"/>
      <c r="H789" s="220"/>
      <c r="I789" s="214"/>
      <c r="J789" s="196"/>
      <c r="K789" s="215"/>
      <c r="L789" s="196" t="str">
        <f t="shared" si="20"/>
        <v/>
      </c>
      <c r="M789" s="215" t="e">
        <f t="shared" si="21"/>
        <v>#N/A</v>
      </c>
      <c r="N789" s="216" t="str">
        <f t="shared" si="19"/>
        <v/>
      </c>
    </row>
    <row r="790" spans="1:14" ht="11.25" customHeight="1" x14ac:dyDescent="0.2">
      <c r="A790" s="217"/>
      <c r="B790" s="210" t="e">
        <f>VLOOKUP(A790,Adr!A:B,2,FALSE)</f>
        <v>#N/A</v>
      </c>
      <c r="C790" s="220"/>
      <c r="D790" s="212"/>
      <c r="E790" s="218"/>
      <c r="F790" s="217"/>
      <c r="G790" s="220"/>
      <c r="H790" s="220"/>
      <c r="I790" s="214"/>
      <c r="J790" s="196"/>
      <c r="K790" s="215"/>
      <c r="L790" s="196" t="str">
        <f t="shared" si="20"/>
        <v/>
      </c>
      <c r="M790" s="215" t="e">
        <f t="shared" si="21"/>
        <v>#N/A</v>
      </c>
      <c r="N790" s="216" t="str">
        <f t="shared" si="19"/>
        <v/>
      </c>
    </row>
    <row r="791" spans="1:14" ht="11.25" customHeight="1" x14ac:dyDescent="0.2">
      <c r="A791" s="217"/>
      <c r="B791" s="210" t="e">
        <f>VLOOKUP(A791,Adr!A:B,2,FALSE)</f>
        <v>#N/A</v>
      </c>
      <c r="C791" s="220"/>
      <c r="D791" s="212"/>
      <c r="E791" s="218"/>
      <c r="F791" s="217"/>
      <c r="G791" s="220"/>
      <c r="H791" s="220"/>
      <c r="I791" s="214"/>
      <c r="J791" s="196"/>
      <c r="K791" s="215"/>
      <c r="L791" s="196" t="str">
        <f t="shared" si="20"/>
        <v/>
      </c>
      <c r="M791" s="215" t="e">
        <f t="shared" si="21"/>
        <v>#N/A</v>
      </c>
      <c r="N791" s="216" t="str">
        <f t="shared" si="19"/>
        <v/>
      </c>
    </row>
    <row r="792" spans="1:14" ht="11.25" customHeight="1" x14ac:dyDescent="0.2">
      <c r="A792" s="217"/>
      <c r="B792" s="210" t="e">
        <f>VLOOKUP(A792,Adr!A:B,2,FALSE)</f>
        <v>#N/A</v>
      </c>
      <c r="C792" s="220"/>
      <c r="D792" s="212"/>
      <c r="E792" s="218"/>
      <c r="F792" s="217"/>
      <c r="G792" s="220"/>
      <c r="H792" s="220"/>
      <c r="I792" s="214"/>
      <c r="J792" s="196"/>
      <c r="K792" s="215"/>
      <c r="L792" s="196" t="str">
        <f t="shared" si="20"/>
        <v/>
      </c>
      <c r="M792" s="215" t="e">
        <f t="shared" si="21"/>
        <v>#N/A</v>
      </c>
      <c r="N792" s="216" t="str">
        <f t="shared" si="19"/>
        <v/>
      </c>
    </row>
    <row r="793" spans="1:14" ht="11.25" customHeight="1" x14ac:dyDescent="0.2">
      <c r="A793" s="217"/>
      <c r="B793" s="210" t="e">
        <f>VLOOKUP(A793,Adr!A:B,2,FALSE)</f>
        <v>#N/A</v>
      </c>
      <c r="C793" s="220"/>
      <c r="D793" s="212"/>
      <c r="E793" s="218"/>
      <c r="F793" s="217"/>
      <c r="G793" s="220"/>
      <c r="H793" s="220"/>
      <c r="I793" s="214"/>
      <c r="J793" s="196"/>
      <c r="K793" s="215"/>
      <c r="L793" s="196" t="str">
        <f t="shared" si="20"/>
        <v/>
      </c>
      <c r="M793" s="215" t="e">
        <f t="shared" si="21"/>
        <v>#N/A</v>
      </c>
      <c r="N793" s="216" t="str">
        <f t="shared" si="19"/>
        <v/>
      </c>
    </row>
    <row r="794" spans="1:14" ht="11.25" customHeight="1" x14ac:dyDescent="0.2">
      <c r="A794" s="217"/>
      <c r="B794" s="210" t="e">
        <f>VLOOKUP(A794,Adr!A:B,2,FALSE)</f>
        <v>#N/A</v>
      </c>
      <c r="C794" s="220"/>
      <c r="D794" s="212"/>
      <c r="E794" s="218"/>
      <c r="F794" s="217"/>
      <c r="G794" s="220"/>
      <c r="H794" s="220"/>
      <c r="I794" s="214"/>
      <c r="J794" s="196"/>
      <c r="K794" s="215"/>
      <c r="L794" s="196" t="str">
        <f t="shared" si="20"/>
        <v/>
      </c>
      <c r="M794" s="215" t="e">
        <f t="shared" si="21"/>
        <v>#N/A</v>
      </c>
      <c r="N794" s="216" t="str">
        <f t="shared" si="19"/>
        <v/>
      </c>
    </row>
    <row r="795" spans="1:14" ht="11.25" customHeight="1" x14ac:dyDescent="0.2">
      <c r="A795" s="217"/>
      <c r="B795" s="210" t="e">
        <f>VLOOKUP(A795,Adr!A:B,2,FALSE)</f>
        <v>#N/A</v>
      </c>
      <c r="C795" s="220"/>
      <c r="D795" s="212"/>
      <c r="E795" s="218"/>
      <c r="F795" s="217"/>
      <c r="G795" s="220"/>
      <c r="H795" s="220"/>
      <c r="I795" s="214"/>
      <c r="J795" s="196"/>
      <c r="K795" s="215"/>
      <c r="L795" s="196" t="str">
        <f t="shared" si="20"/>
        <v/>
      </c>
      <c r="M795" s="215" t="e">
        <f t="shared" si="21"/>
        <v>#N/A</v>
      </c>
      <c r="N795" s="216" t="str">
        <f t="shared" si="19"/>
        <v/>
      </c>
    </row>
    <row r="796" spans="1:14" ht="11.25" customHeight="1" x14ac:dyDescent="0.2">
      <c r="A796" s="217"/>
      <c r="B796" s="210" t="e">
        <f>VLOOKUP(A796,Adr!A:B,2,FALSE)</f>
        <v>#N/A</v>
      </c>
      <c r="C796" s="220"/>
      <c r="D796" s="212"/>
      <c r="E796" s="218"/>
      <c r="F796" s="217"/>
      <c r="G796" s="220"/>
      <c r="H796" s="220"/>
      <c r="I796" s="214"/>
      <c r="J796" s="196"/>
      <c r="K796" s="215"/>
      <c r="L796" s="196" t="str">
        <f t="shared" si="20"/>
        <v/>
      </c>
      <c r="M796" s="215" t="e">
        <f t="shared" si="21"/>
        <v>#N/A</v>
      </c>
      <c r="N796" s="216" t="str">
        <f t="shared" si="19"/>
        <v/>
      </c>
    </row>
    <row r="797" spans="1:14" ht="11.25" customHeight="1" x14ac:dyDescent="0.2">
      <c r="A797" s="217"/>
      <c r="B797" s="210" t="e">
        <f>VLOOKUP(A797,Adr!A:B,2,FALSE)</f>
        <v>#N/A</v>
      </c>
      <c r="C797" s="220"/>
      <c r="D797" s="212"/>
      <c r="E797" s="218"/>
      <c r="F797" s="217"/>
      <c r="G797" s="220"/>
      <c r="H797" s="220"/>
      <c r="I797" s="214"/>
      <c r="J797" s="196"/>
      <c r="K797" s="215"/>
      <c r="L797" s="196" t="str">
        <f t="shared" si="20"/>
        <v/>
      </c>
      <c r="M797" s="215" t="e">
        <f t="shared" si="21"/>
        <v>#N/A</v>
      </c>
      <c r="N797" s="216" t="str">
        <f t="shared" si="19"/>
        <v/>
      </c>
    </row>
    <row r="798" spans="1:14" ht="11.25" customHeight="1" x14ac:dyDescent="0.2">
      <c r="A798" s="217"/>
      <c r="B798" s="210" t="e">
        <f>VLOOKUP(A798,Adr!A:B,2,FALSE)</f>
        <v>#N/A</v>
      </c>
      <c r="C798" s="220"/>
      <c r="D798" s="212"/>
      <c r="E798" s="218"/>
      <c r="F798" s="217"/>
      <c r="G798" s="220"/>
      <c r="H798" s="220"/>
      <c r="I798" s="214"/>
      <c r="J798" s="196"/>
      <c r="K798" s="215"/>
      <c r="L798" s="196" t="str">
        <f t="shared" si="20"/>
        <v/>
      </c>
      <c r="M798" s="215" t="e">
        <f t="shared" si="21"/>
        <v>#N/A</v>
      </c>
      <c r="N798" s="216" t="str">
        <f t="shared" si="19"/>
        <v/>
      </c>
    </row>
    <row r="799" spans="1:14" ht="11.25" customHeight="1" x14ac:dyDescent="0.2">
      <c r="A799" s="217"/>
      <c r="B799" s="210" t="e">
        <f>VLOOKUP(A799,Adr!A:B,2,FALSE)</f>
        <v>#N/A</v>
      </c>
      <c r="C799" s="220"/>
      <c r="D799" s="212"/>
      <c r="E799" s="218"/>
      <c r="F799" s="217"/>
      <c r="G799" s="220"/>
      <c r="H799" s="220"/>
      <c r="I799" s="214"/>
      <c r="J799" s="196"/>
      <c r="K799" s="215"/>
      <c r="L799" s="196" t="str">
        <f t="shared" si="20"/>
        <v/>
      </c>
      <c r="M799" s="215" t="e">
        <f t="shared" si="21"/>
        <v>#N/A</v>
      </c>
      <c r="N799" s="216" t="str">
        <f t="shared" si="19"/>
        <v/>
      </c>
    </row>
    <row r="800" spans="1:14" ht="11.25" customHeight="1" x14ac:dyDescent="0.2">
      <c r="A800" s="217"/>
      <c r="B800" s="210" t="e">
        <f>VLOOKUP(A800,Adr!A:B,2,FALSE)</f>
        <v>#N/A</v>
      </c>
      <c r="C800" s="220"/>
      <c r="D800" s="212"/>
      <c r="E800" s="218"/>
      <c r="F800" s="217"/>
      <c r="G800" s="220"/>
      <c r="H800" s="220"/>
      <c r="I800" s="214"/>
      <c r="J800" s="196"/>
      <c r="K800" s="215"/>
      <c r="L800" s="196" t="str">
        <f t="shared" si="20"/>
        <v/>
      </c>
      <c r="M800" s="215" t="e">
        <f t="shared" si="21"/>
        <v>#N/A</v>
      </c>
      <c r="N800" s="216" t="str">
        <f t="shared" si="19"/>
        <v/>
      </c>
    </row>
    <row r="801" spans="1:14" ht="11.25" customHeight="1" x14ac:dyDescent="0.2">
      <c r="A801" s="217"/>
      <c r="B801" s="210" t="e">
        <f>VLOOKUP(A801,Adr!A:B,2,FALSE)</f>
        <v>#N/A</v>
      </c>
      <c r="C801" s="220"/>
      <c r="D801" s="212"/>
      <c r="E801" s="218"/>
      <c r="F801" s="217"/>
      <c r="G801" s="220"/>
      <c r="H801" s="220"/>
      <c r="I801" s="214"/>
      <c r="J801" s="196"/>
      <c r="K801" s="215"/>
      <c r="L801" s="196" t="str">
        <f t="shared" si="20"/>
        <v/>
      </c>
      <c r="M801" s="215" t="e">
        <f t="shared" si="21"/>
        <v>#N/A</v>
      </c>
      <c r="N801" s="216" t="str">
        <f t="shared" si="19"/>
        <v/>
      </c>
    </row>
    <row r="802" spans="1:14" ht="11.25" customHeight="1" x14ac:dyDescent="0.2">
      <c r="A802" s="217"/>
      <c r="B802" s="210" t="e">
        <f>VLOOKUP(A802,Adr!A:B,2,FALSE)</f>
        <v>#N/A</v>
      </c>
      <c r="C802" s="220"/>
      <c r="D802" s="212"/>
      <c r="E802" s="218"/>
      <c r="F802" s="217"/>
      <c r="G802" s="220"/>
      <c r="H802" s="220"/>
      <c r="I802" s="214"/>
      <c r="J802" s="196"/>
      <c r="K802" s="215"/>
      <c r="L802" s="196" t="str">
        <f t="shared" si="20"/>
        <v/>
      </c>
      <c r="M802" s="215" t="e">
        <f t="shared" si="21"/>
        <v>#N/A</v>
      </c>
      <c r="N802" s="216" t="str">
        <f t="shared" si="19"/>
        <v/>
      </c>
    </row>
    <row r="803" spans="1:14" ht="11.25" customHeight="1" x14ac:dyDescent="0.2">
      <c r="A803" s="217"/>
      <c r="B803" s="210" t="e">
        <f>VLOOKUP(A803,Adr!A:B,2,FALSE)</f>
        <v>#N/A</v>
      </c>
      <c r="C803" s="220"/>
      <c r="D803" s="212"/>
      <c r="E803" s="218"/>
      <c r="F803" s="217"/>
      <c r="G803" s="220"/>
      <c r="H803" s="220"/>
      <c r="I803" s="214"/>
      <c r="J803" s="196"/>
      <c r="K803" s="215"/>
      <c r="L803" s="196" t="str">
        <f t="shared" si="20"/>
        <v/>
      </c>
      <c r="M803" s="215" t="e">
        <f t="shared" si="21"/>
        <v>#N/A</v>
      </c>
      <c r="N803" s="216" t="str">
        <f t="shared" si="19"/>
        <v/>
      </c>
    </row>
    <row r="804" spans="1:14" ht="11.25" customHeight="1" x14ac:dyDescent="0.2">
      <c r="A804" s="217"/>
      <c r="B804" s="210" t="e">
        <f>VLOOKUP(A804,Adr!A:B,2,FALSE)</f>
        <v>#N/A</v>
      </c>
      <c r="C804" s="220"/>
      <c r="D804" s="212"/>
      <c r="E804" s="218"/>
      <c r="F804" s="217"/>
      <c r="G804" s="220"/>
      <c r="H804" s="220"/>
      <c r="I804" s="214"/>
      <c r="J804" s="196"/>
      <c r="K804" s="215"/>
      <c r="L804" s="196" t="str">
        <f t="shared" si="20"/>
        <v/>
      </c>
      <c r="M804" s="215" t="e">
        <f t="shared" si="21"/>
        <v>#N/A</v>
      </c>
      <c r="N804" s="216" t="str">
        <f t="shared" si="19"/>
        <v/>
      </c>
    </row>
    <row r="805" spans="1:14" ht="11.25" customHeight="1" x14ac:dyDescent="0.2">
      <c r="A805" s="217"/>
      <c r="B805" s="210" t="e">
        <f>VLOOKUP(A805,Adr!A:B,2,FALSE)</f>
        <v>#N/A</v>
      </c>
      <c r="C805" s="220"/>
      <c r="D805" s="212"/>
      <c r="E805" s="218"/>
      <c r="F805" s="217"/>
      <c r="G805" s="220"/>
      <c r="H805" s="220"/>
      <c r="I805" s="214"/>
      <c r="J805" s="196"/>
      <c r="K805" s="215"/>
      <c r="L805" s="196" t="str">
        <f t="shared" si="20"/>
        <v/>
      </c>
      <c r="M805" s="215" t="e">
        <f t="shared" si="21"/>
        <v>#N/A</v>
      </c>
      <c r="N805" s="216" t="str">
        <f t="shared" si="19"/>
        <v/>
      </c>
    </row>
    <row r="806" spans="1:14" ht="11.25" customHeight="1" x14ac:dyDescent="0.2">
      <c r="A806" s="217"/>
      <c r="B806" s="210" t="e">
        <f>VLOOKUP(A806,Adr!A:B,2,FALSE)</f>
        <v>#N/A</v>
      </c>
      <c r="C806" s="220"/>
      <c r="D806" s="212"/>
      <c r="E806" s="218"/>
      <c r="F806" s="217"/>
      <c r="G806" s="220"/>
      <c r="H806" s="220"/>
      <c r="I806" s="214"/>
      <c r="J806" s="196"/>
      <c r="K806" s="215"/>
      <c r="L806" s="196" t="str">
        <f t="shared" si="20"/>
        <v/>
      </c>
      <c r="M806" s="215" t="e">
        <f t="shared" si="21"/>
        <v>#N/A</v>
      </c>
      <c r="N806" s="216" t="str">
        <f t="shared" si="19"/>
        <v/>
      </c>
    </row>
    <row r="807" spans="1:14" ht="11.25" customHeight="1" x14ac:dyDescent="0.2">
      <c r="A807" s="217"/>
      <c r="B807" s="210" t="e">
        <f>VLOOKUP(A807,Adr!A:B,2,FALSE)</f>
        <v>#N/A</v>
      </c>
      <c r="C807" s="220"/>
      <c r="D807" s="212"/>
      <c r="E807" s="218"/>
      <c r="F807" s="217"/>
      <c r="G807" s="220"/>
      <c r="H807" s="220"/>
      <c r="I807" s="214"/>
      <c r="J807" s="196"/>
      <c r="K807" s="215"/>
      <c r="L807" s="196" t="str">
        <f t="shared" si="20"/>
        <v/>
      </c>
      <c r="M807" s="215" t="e">
        <f t="shared" si="21"/>
        <v>#N/A</v>
      </c>
      <c r="N807" s="216" t="str">
        <f t="shared" si="19"/>
        <v/>
      </c>
    </row>
    <row r="808" spans="1:14" ht="11.25" customHeight="1" x14ac:dyDescent="0.2">
      <c r="A808" s="217"/>
      <c r="B808" s="210" t="e">
        <f>VLOOKUP(A808,Adr!A:B,2,FALSE)</f>
        <v>#N/A</v>
      </c>
      <c r="C808" s="220"/>
      <c r="D808" s="212"/>
      <c r="E808" s="218"/>
      <c r="F808" s="217"/>
      <c r="G808" s="220"/>
      <c r="H808" s="220"/>
      <c r="I808" s="214"/>
      <c r="J808" s="196"/>
      <c r="K808" s="215"/>
      <c r="L808" s="196" t="str">
        <f t="shared" si="20"/>
        <v/>
      </c>
      <c r="M808" s="215" t="e">
        <f t="shared" si="21"/>
        <v>#N/A</v>
      </c>
      <c r="N808" s="216" t="str">
        <f t="shared" si="19"/>
        <v/>
      </c>
    </row>
    <row r="809" spans="1:14" ht="11.25" customHeight="1" x14ac:dyDescent="0.2">
      <c r="A809" s="217"/>
      <c r="B809" s="210" t="e">
        <f>VLOOKUP(A809,Adr!A:B,2,FALSE)</f>
        <v>#N/A</v>
      </c>
      <c r="C809" s="220"/>
      <c r="D809" s="212"/>
      <c r="E809" s="218"/>
      <c r="F809" s="217"/>
      <c r="G809" s="220"/>
      <c r="H809" s="220"/>
      <c r="I809" s="214"/>
      <c r="J809" s="196"/>
      <c r="K809" s="215"/>
      <c r="L809" s="196" t="str">
        <f t="shared" si="20"/>
        <v/>
      </c>
      <c r="M809" s="215" t="e">
        <f t="shared" si="21"/>
        <v>#N/A</v>
      </c>
      <c r="N809" s="216" t="str">
        <f t="shared" si="19"/>
        <v/>
      </c>
    </row>
    <row r="810" spans="1:14" ht="11.25" customHeight="1" x14ac:dyDescent="0.2">
      <c r="A810" s="217"/>
      <c r="B810" s="210" t="e">
        <f>VLOOKUP(A810,Adr!A:B,2,FALSE)</f>
        <v>#N/A</v>
      </c>
      <c r="C810" s="220"/>
      <c r="D810" s="212"/>
      <c r="E810" s="218"/>
      <c r="F810" s="217"/>
      <c r="G810" s="220"/>
      <c r="H810" s="220"/>
      <c r="I810" s="214"/>
      <c r="J810" s="196"/>
      <c r="K810" s="215"/>
      <c r="L810" s="196" t="str">
        <f t="shared" si="20"/>
        <v/>
      </c>
      <c r="M810" s="215" t="e">
        <f t="shared" si="21"/>
        <v>#N/A</v>
      </c>
      <c r="N810" s="216" t="str">
        <f t="shared" si="19"/>
        <v/>
      </c>
    </row>
    <row r="811" spans="1:14" ht="11.25" customHeight="1" x14ac:dyDescent="0.2">
      <c r="A811" s="217"/>
      <c r="B811" s="210" t="e">
        <f>VLOOKUP(A811,Adr!A:B,2,FALSE)</f>
        <v>#N/A</v>
      </c>
      <c r="C811" s="220"/>
      <c r="D811" s="212"/>
      <c r="E811" s="218"/>
      <c r="F811" s="217"/>
      <c r="G811" s="220"/>
      <c r="H811" s="220"/>
      <c r="I811" s="214"/>
      <c r="J811" s="196"/>
      <c r="K811" s="215"/>
      <c r="L811" s="196" t="str">
        <f t="shared" si="20"/>
        <v/>
      </c>
      <c r="M811" s="215" t="e">
        <f t="shared" si="21"/>
        <v>#N/A</v>
      </c>
      <c r="N811" s="216" t="str">
        <f t="shared" si="19"/>
        <v/>
      </c>
    </row>
    <row r="812" spans="1:14" ht="11.25" customHeight="1" x14ac:dyDescent="0.2">
      <c r="A812" s="217"/>
      <c r="B812" s="210" t="e">
        <f>VLOOKUP(A812,Adr!A:B,2,FALSE)</f>
        <v>#N/A</v>
      </c>
      <c r="C812" s="220"/>
      <c r="D812" s="212"/>
      <c r="E812" s="218"/>
      <c r="F812" s="217"/>
      <c r="G812" s="220"/>
      <c r="H812" s="220"/>
      <c r="I812" s="214"/>
      <c r="J812" s="196"/>
      <c r="K812" s="215"/>
      <c r="L812" s="196" t="str">
        <f t="shared" si="20"/>
        <v/>
      </c>
      <c r="M812" s="215" t="e">
        <f t="shared" si="21"/>
        <v>#N/A</v>
      </c>
      <c r="N812" s="216" t="str">
        <f t="shared" si="19"/>
        <v/>
      </c>
    </row>
    <row r="813" spans="1:14" ht="11.25" customHeight="1" x14ac:dyDescent="0.2">
      <c r="A813" s="214"/>
      <c r="B813" s="210" t="e">
        <f>VLOOKUP(A813,Adr!A:B,2,FALSE)</f>
        <v>#N/A</v>
      </c>
      <c r="C813" s="211"/>
      <c r="D813" s="212"/>
      <c r="E813" s="213"/>
      <c r="F813" s="214"/>
      <c r="G813" s="196"/>
      <c r="H813" s="196"/>
      <c r="I813" s="196"/>
      <c r="J813" s="196"/>
      <c r="K813" s="215"/>
      <c r="L813" s="196" t="str">
        <f t="shared" si="20"/>
        <v/>
      </c>
      <c r="M813" s="215" t="e">
        <f t="shared" si="21"/>
        <v>#N/A</v>
      </c>
      <c r="N813" s="216" t="str">
        <f t="shared" si="19"/>
        <v/>
      </c>
    </row>
    <row r="814" spans="1:14" ht="11.25" customHeight="1" x14ac:dyDescent="0.2">
      <c r="A814" s="214"/>
      <c r="B814" s="210" t="e">
        <f>VLOOKUP(A814,Adr!A:B,2,FALSE)</f>
        <v>#N/A</v>
      </c>
      <c r="C814" s="211"/>
      <c r="D814" s="212"/>
      <c r="E814" s="213"/>
      <c r="F814" s="214"/>
      <c r="G814" s="196"/>
      <c r="H814" s="196"/>
      <c r="I814" s="196"/>
      <c r="J814" s="196"/>
      <c r="K814" s="215"/>
      <c r="L814" s="196" t="str">
        <f t="shared" si="20"/>
        <v/>
      </c>
      <c r="M814" s="215" t="e">
        <f t="shared" si="21"/>
        <v>#N/A</v>
      </c>
      <c r="N814" s="216" t="str">
        <f t="shared" si="19"/>
        <v/>
      </c>
    </row>
    <row r="815" spans="1:14" ht="11.25" customHeight="1" x14ac:dyDescent="0.2">
      <c r="A815" s="214"/>
      <c r="B815" s="210" t="e">
        <f>VLOOKUP(A815,Adr!A:B,2,FALSE)</f>
        <v>#N/A</v>
      </c>
      <c r="C815" s="211"/>
      <c r="D815" s="212"/>
      <c r="E815" s="213"/>
      <c r="F815" s="214"/>
      <c r="G815" s="196"/>
      <c r="H815" s="196"/>
      <c r="I815" s="196"/>
      <c r="J815" s="196"/>
      <c r="K815" s="215"/>
      <c r="L815" s="196" t="str">
        <f t="shared" si="20"/>
        <v/>
      </c>
      <c r="M815" s="215" t="e">
        <f t="shared" si="21"/>
        <v>#N/A</v>
      </c>
      <c r="N815" s="216" t="str">
        <f t="shared" si="19"/>
        <v/>
      </c>
    </row>
    <row r="816" spans="1:14" ht="11.25" customHeight="1" x14ac:dyDescent="0.2">
      <c r="A816" s="214"/>
      <c r="B816" s="210" t="e">
        <f>VLOOKUP(A816,Adr!A:B,2,FALSE)</f>
        <v>#N/A</v>
      </c>
      <c r="C816" s="211"/>
      <c r="D816" s="212"/>
      <c r="E816" s="213"/>
      <c r="F816" s="214"/>
      <c r="G816" s="196"/>
      <c r="H816" s="196"/>
      <c r="I816" s="196"/>
      <c r="J816" s="196"/>
      <c r="K816" s="215"/>
      <c r="L816" s="196" t="str">
        <f t="shared" si="20"/>
        <v/>
      </c>
      <c r="M816" s="215" t="e">
        <f t="shared" si="21"/>
        <v>#N/A</v>
      </c>
      <c r="N816" s="216" t="str">
        <f t="shared" si="19"/>
        <v/>
      </c>
    </row>
    <row r="817" spans="1:14" ht="11.25" customHeight="1" x14ac:dyDescent="0.2">
      <c r="A817" s="217"/>
      <c r="B817" s="210" t="e">
        <f>VLOOKUP(A817,Adr!A:B,2,FALSE)</f>
        <v>#N/A</v>
      </c>
      <c r="C817" s="220"/>
      <c r="D817" s="212"/>
      <c r="E817" s="213"/>
      <c r="F817" s="217"/>
      <c r="G817" s="220"/>
      <c r="H817" s="220"/>
      <c r="I817" s="214"/>
      <c r="J817" s="196"/>
      <c r="K817" s="215"/>
      <c r="L817" s="196" t="str">
        <f t="shared" si="20"/>
        <v/>
      </c>
      <c r="M817" s="215" t="e">
        <f t="shared" si="21"/>
        <v>#N/A</v>
      </c>
      <c r="N817" s="216" t="str">
        <f t="shared" si="19"/>
        <v/>
      </c>
    </row>
    <row r="818" spans="1:14" ht="11.25" customHeight="1" x14ac:dyDescent="0.2">
      <c r="A818" s="214"/>
      <c r="B818" s="210" t="e">
        <f>VLOOKUP(A818,Adr!A:B,2,FALSE)</f>
        <v>#N/A</v>
      </c>
      <c r="C818" s="199"/>
      <c r="D818" s="219"/>
      <c r="E818" s="213"/>
      <c r="F818" s="217"/>
      <c r="G818" s="220"/>
      <c r="H818" s="220"/>
      <c r="I818" s="196"/>
      <c r="J818" s="196"/>
      <c r="K818" s="215"/>
      <c r="L818" s="196" t="str">
        <f t="shared" si="20"/>
        <v/>
      </c>
      <c r="M818" s="215" t="e">
        <f t="shared" si="21"/>
        <v>#N/A</v>
      </c>
      <c r="N818" s="216" t="str">
        <f t="shared" si="19"/>
        <v/>
      </c>
    </row>
    <row r="819" spans="1:14" ht="11.25" customHeight="1" x14ac:dyDescent="0.2">
      <c r="A819" s="214"/>
      <c r="B819" s="210" t="e">
        <f>VLOOKUP(A819,Adr!A:B,2,FALSE)</f>
        <v>#N/A</v>
      </c>
      <c r="C819" s="199"/>
      <c r="D819" s="219"/>
      <c r="E819" s="213"/>
      <c r="F819" s="217"/>
      <c r="G819" s="220"/>
      <c r="H819" s="220"/>
      <c r="I819" s="196"/>
      <c r="J819" s="196"/>
      <c r="K819" s="215"/>
      <c r="L819" s="196" t="str">
        <f t="shared" si="20"/>
        <v/>
      </c>
      <c r="M819" s="215" t="e">
        <f t="shared" si="21"/>
        <v>#N/A</v>
      </c>
      <c r="N819" s="216" t="str">
        <f t="shared" si="19"/>
        <v/>
      </c>
    </row>
    <row r="820" spans="1:14" ht="11.25" customHeight="1" x14ac:dyDescent="0.2">
      <c r="A820" s="214"/>
      <c r="B820" s="210" t="e">
        <f>VLOOKUP(A820,Adr!A:B,2,FALSE)</f>
        <v>#N/A</v>
      </c>
      <c r="C820" s="220"/>
      <c r="D820" s="212"/>
      <c r="E820" s="213"/>
      <c r="F820" s="217"/>
      <c r="G820" s="220"/>
      <c r="H820" s="220"/>
      <c r="I820" s="214"/>
      <c r="J820" s="196"/>
      <c r="K820" s="215"/>
      <c r="L820" s="196" t="str">
        <f t="shared" si="20"/>
        <v/>
      </c>
      <c r="M820" s="215" t="e">
        <f t="shared" si="21"/>
        <v>#N/A</v>
      </c>
      <c r="N820" s="216" t="str">
        <f t="shared" si="19"/>
        <v/>
      </c>
    </row>
    <row r="821" spans="1:14" ht="11.25" customHeight="1" x14ac:dyDescent="0.2">
      <c r="A821" s="214"/>
      <c r="B821" s="210" t="e">
        <f>VLOOKUP(A821,Adr!A:B,2,FALSE)</f>
        <v>#N/A</v>
      </c>
      <c r="C821" s="220"/>
      <c r="D821" s="212"/>
      <c r="E821" s="213"/>
      <c r="F821" s="217"/>
      <c r="G821" s="220"/>
      <c r="H821" s="220"/>
      <c r="I821" s="214"/>
      <c r="J821" s="196"/>
      <c r="K821" s="215"/>
      <c r="L821" s="196" t="str">
        <f t="shared" si="20"/>
        <v/>
      </c>
      <c r="M821" s="215" t="e">
        <f t="shared" si="21"/>
        <v>#N/A</v>
      </c>
      <c r="N821" s="216" t="str">
        <f t="shared" si="19"/>
        <v/>
      </c>
    </row>
    <row r="822" spans="1:14" ht="11.25" customHeight="1" x14ac:dyDescent="0.2">
      <c r="A822" s="214"/>
      <c r="B822" s="210" t="e">
        <f>VLOOKUP(A822,Adr!A:B,2,FALSE)</f>
        <v>#N/A</v>
      </c>
      <c r="C822" s="220"/>
      <c r="D822" s="212"/>
      <c r="E822" s="213"/>
      <c r="F822" s="217"/>
      <c r="G822" s="220"/>
      <c r="H822" s="220"/>
      <c r="I822" s="214"/>
      <c r="J822" s="196"/>
      <c r="K822" s="215"/>
      <c r="L822" s="196" t="str">
        <f t="shared" si="20"/>
        <v/>
      </c>
      <c r="M822" s="215" t="e">
        <f t="shared" si="21"/>
        <v>#N/A</v>
      </c>
      <c r="N822" s="216" t="str">
        <f t="shared" si="19"/>
        <v/>
      </c>
    </row>
    <row r="823" spans="1:14" ht="11.25" customHeight="1" x14ac:dyDescent="0.2">
      <c r="A823" s="217"/>
      <c r="B823" s="210" t="e">
        <f>VLOOKUP(A823,Adr!A:B,2,FALSE)</f>
        <v>#N/A</v>
      </c>
      <c r="C823" s="220"/>
      <c r="D823" s="212"/>
      <c r="E823" s="218"/>
      <c r="F823" s="217"/>
      <c r="G823" s="220"/>
      <c r="H823" s="220"/>
      <c r="I823" s="214"/>
      <c r="J823" s="196"/>
      <c r="K823" s="215"/>
      <c r="L823" s="196" t="str">
        <f t="shared" si="20"/>
        <v/>
      </c>
      <c r="M823" s="215" t="e">
        <f t="shared" si="21"/>
        <v>#N/A</v>
      </c>
      <c r="N823" s="216" t="str">
        <f t="shared" si="19"/>
        <v/>
      </c>
    </row>
    <row r="824" spans="1:14" ht="11.25" customHeight="1" x14ac:dyDescent="0.2">
      <c r="A824" s="221"/>
      <c r="B824" s="222"/>
      <c r="C824" s="211"/>
      <c r="D824" s="223"/>
      <c r="E824" s="224"/>
      <c r="F824" s="221"/>
      <c r="G824" s="220"/>
      <c r="H824" s="220"/>
      <c r="I824" s="216"/>
      <c r="J824" s="216"/>
      <c r="K824" s="216"/>
      <c r="L824" s="216"/>
      <c r="M824" s="216"/>
      <c r="N824" s="216"/>
    </row>
    <row r="825" spans="1:14" ht="11.25" customHeight="1" x14ac:dyDescent="0.2">
      <c r="A825" s="221"/>
      <c r="B825" s="222"/>
      <c r="C825" s="211"/>
      <c r="D825" s="223"/>
      <c r="E825" s="224"/>
      <c r="F825" s="221"/>
      <c r="G825" s="220"/>
      <c r="H825" s="220"/>
      <c r="I825" s="216"/>
      <c r="J825" s="216"/>
      <c r="K825" s="216"/>
      <c r="L825" s="216"/>
      <c r="M825" s="216"/>
      <c r="N825" s="216"/>
    </row>
    <row r="826" spans="1:14" ht="11.25" customHeight="1" x14ac:dyDescent="0.2">
      <c r="A826" s="221"/>
      <c r="B826" s="222"/>
      <c r="C826" s="222"/>
      <c r="D826" s="223"/>
      <c r="E826" s="224"/>
      <c r="F826" s="221"/>
      <c r="G826" s="220"/>
      <c r="H826" s="220"/>
      <c r="I826" s="216"/>
      <c r="J826" s="216"/>
      <c r="K826" s="216"/>
      <c r="L826" s="216"/>
      <c r="M826" s="216"/>
      <c r="N826" s="216"/>
    </row>
    <row r="827" spans="1:14" ht="11.25" customHeight="1" x14ac:dyDescent="0.2">
      <c r="A827" s="221"/>
      <c r="B827" s="222"/>
      <c r="C827" s="222"/>
      <c r="D827" s="223"/>
      <c r="E827" s="224"/>
      <c r="F827" s="221"/>
      <c r="G827" s="220"/>
      <c r="H827" s="220"/>
      <c r="I827" s="216"/>
      <c r="J827" s="216"/>
      <c r="K827" s="216"/>
      <c r="L827" s="216"/>
      <c r="M827" s="216"/>
      <c r="N827" s="216"/>
    </row>
    <row r="828" spans="1:14" ht="11.25" customHeight="1" x14ac:dyDescent="0.2">
      <c r="A828" s="221"/>
      <c r="B828" s="222"/>
      <c r="C828" s="222"/>
      <c r="D828" s="223"/>
      <c r="E828" s="224"/>
      <c r="F828" s="221"/>
      <c r="G828" s="220"/>
      <c r="H828" s="220"/>
      <c r="I828" s="216"/>
      <c r="J828" s="216"/>
      <c r="K828" s="216"/>
      <c r="L828" s="216"/>
      <c r="M828" s="216"/>
      <c r="N828" s="216"/>
    </row>
    <row r="829" spans="1:14" ht="11.25" customHeight="1" x14ac:dyDescent="0.2">
      <c r="A829" s="221"/>
      <c r="B829" s="222"/>
      <c r="C829" s="222"/>
      <c r="D829" s="223"/>
      <c r="E829" s="224"/>
      <c r="F829" s="221"/>
      <c r="G829" s="220"/>
      <c r="H829" s="220"/>
      <c r="I829" s="216"/>
      <c r="J829" s="216"/>
      <c r="K829" s="216"/>
      <c r="L829" s="216"/>
      <c r="M829" s="216"/>
      <c r="N829" s="216"/>
    </row>
  </sheetData>
  <pageMargins left="0.7" right="0.7" top="0.75" bottom="0.75" header="0" footer="0"/>
  <pageSetup orientation="landscape"/>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100"/>
  <sheetViews>
    <sheetView workbookViewId="0">
      <pane ySplit="1" topLeftCell="A2" activePane="bottomLeft" state="frozen"/>
      <selection pane="bottomLeft" activeCell="B3" sqref="B3"/>
    </sheetView>
  </sheetViews>
  <sheetFormatPr defaultColWidth="14.42578125" defaultRowHeight="15" customHeight="1" x14ac:dyDescent="0.2"/>
  <cols>
    <col min="1" max="1" width="24.140625" customWidth="1"/>
    <col min="2" max="2" width="2.140625" customWidth="1"/>
    <col min="3" max="3" width="5" customWidth="1"/>
    <col min="4" max="4" width="14" customWidth="1"/>
    <col min="5" max="5" width="6.7109375" customWidth="1"/>
    <col min="6" max="6" width="8" customWidth="1"/>
    <col min="7" max="7" width="41.7109375" customWidth="1"/>
    <col min="8" max="8" width="2" customWidth="1"/>
    <col min="9" max="9" width="6.5703125" customWidth="1"/>
    <col min="10" max="10" width="41.140625" customWidth="1"/>
    <col min="11" max="14" width="8" customWidth="1"/>
  </cols>
  <sheetData>
    <row r="1" spans="1:14" ht="12.75" customHeight="1" x14ac:dyDescent="0.2">
      <c r="A1" s="225" t="s">
        <v>1464</v>
      </c>
      <c r="B1" s="225"/>
      <c r="C1" s="225" t="s">
        <v>375</v>
      </c>
      <c r="D1" s="225" t="s">
        <v>2015</v>
      </c>
      <c r="E1" s="225" t="s">
        <v>2016</v>
      </c>
      <c r="F1" s="225" t="s">
        <v>354</v>
      </c>
      <c r="G1" s="225" t="s">
        <v>2017</v>
      </c>
      <c r="H1" s="225"/>
      <c r="I1" s="225" t="s">
        <v>354</v>
      </c>
      <c r="J1" s="225" t="s">
        <v>2018</v>
      </c>
      <c r="K1" s="225"/>
      <c r="L1" s="225"/>
      <c r="M1" s="225"/>
      <c r="N1" s="225"/>
    </row>
    <row r="2" spans="1:14" ht="12.75" customHeight="1" x14ac:dyDescent="0.2">
      <c r="A2" t="s">
        <v>2019</v>
      </c>
      <c r="C2" t="s">
        <v>378</v>
      </c>
      <c r="D2" t="s">
        <v>2020</v>
      </c>
      <c r="E2">
        <v>1</v>
      </c>
      <c r="F2" t="s">
        <v>358</v>
      </c>
      <c r="G2" t="s">
        <v>2021</v>
      </c>
      <c r="I2" t="s">
        <v>356</v>
      </c>
      <c r="J2" t="s">
        <v>2022</v>
      </c>
    </row>
    <row r="3" spans="1:14" ht="12.75" customHeight="1" x14ac:dyDescent="0.2">
      <c r="A3" t="s">
        <v>1488</v>
      </c>
      <c r="C3" t="s">
        <v>380</v>
      </c>
      <c r="D3" t="s">
        <v>2023</v>
      </c>
      <c r="E3">
        <v>1</v>
      </c>
      <c r="F3" t="s">
        <v>358</v>
      </c>
      <c r="G3" t="s">
        <v>2021</v>
      </c>
      <c r="I3" t="s">
        <v>358</v>
      </c>
      <c r="J3" t="s">
        <v>359</v>
      </c>
    </row>
    <row r="4" spans="1:14" ht="12.75" customHeight="1" x14ac:dyDescent="0.2">
      <c r="A4" t="s">
        <v>1695</v>
      </c>
      <c r="C4" t="s">
        <v>382</v>
      </c>
      <c r="D4" t="s">
        <v>2024</v>
      </c>
      <c r="E4">
        <v>1</v>
      </c>
      <c r="F4" t="s">
        <v>358</v>
      </c>
      <c r="G4" t="s">
        <v>2021</v>
      </c>
      <c r="I4" t="s">
        <v>360</v>
      </c>
      <c r="J4" t="s">
        <v>361</v>
      </c>
    </row>
    <row r="5" spans="1:14" ht="12.75" customHeight="1" x14ac:dyDescent="0.2">
      <c r="A5" t="s">
        <v>1521</v>
      </c>
      <c r="C5" t="s">
        <v>384</v>
      </c>
      <c r="D5" t="s">
        <v>2025</v>
      </c>
      <c r="E5">
        <v>1</v>
      </c>
      <c r="F5" t="s">
        <v>358</v>
      </c>
      <c r="G5" t="s">
        <v>2021</v>
      </c>
      <c r="I5" t="s">
        <v>362</v>
      </c>
      <c r="J5" t="s">
        <v>363</v>
      </c>
    </row>
    <row r="6" spans="1:14" ht="12.75" customHeight="1" x14ac:dyDescent="0.2">
      <c r="A6" t="s">
        <v>2026</v>
      </c>
      <c r="C6" t="s">
        <v>386</v>
      </c>
      <c r="D6" t="s">
        <v>2027</v>
      </c>
      <c r="E6">
        <v>1</v>
      </c>
      <c r="F6" t="s">
        <v>358</v>
      </c>
      <c r="G6" t="s">
        <v>2021</v>
      </c>
      <c r="I6" t="s">
        <v>364</v>
      </c>
      <c r="J6" t="s">
        <v>2028</v>
      </c>
    </row>
    <row r="7" spans="1:14" ht="12.75" customHeight="1" x14ac:dyDescent="0.2">
      <c r="A7" t="s">
        <v>2029</v>
      </c>
      <c r="C7" t="s">
        <v>388</v>
      </c>
      <c r="D7" t="s">
        <v>2030</v>
      </c>
      <c r="E7">
        <v>2</v>
      </c>
      <c r="F7" t="s">
        <v>360</v>
      </c>
      <c r="G7" t="s">
        <v>2031</v>
      </c>
    </row>
    <row r="8" spans="1:14" ht="12.75" customHeight="1" x14ac:dyDescent="0.2">
      <c r="A8" t="s">
        <v>1534</v>
      </c>
      <c r="C8" t="s">
        <v>390</v>
      </c>
      <c r="D8" t="s">
        <v>2032</v>
      </c>
      <c r="E8">
        <v>3</v>
      </c>
      <c r="F8" t="s">
        <v>360</v>
      </c>
      <c r="G8" t="s">
        <v>2033</v>
      </c>
    </row>
    <row r="9" spans="1:14" ht="12.75" customHeight="1" x14ac:dyDescent="0.2">
      <c r="A9" t="s">
        <v>2034</v>
      </c>
      <c r="C9" t="s">
        <v>392</v>
      </c>
      <c r="D9" t="s">
        <v>2035</v>
      </c>
      <c r="E9">
        <v>3</v>
      </c>
      <c r="F9" t="s">
        <v>360</v>
      </c>
      <c r="G9" t="s">
        <v>2036</v>
      </c>
    </row>
    <row r="10" spans="1:14" ht="12.75" customHeight="1" x14ac:dyDescent="0.2">
      <c r="A10" t="s">
        <v>1855</v>
      </c>
      <c r="C10" t="s">
        <v>394</v>
      </c>
      <c r="D10" t="s">
        <v>2037</v>
      </c>
      <c r="E10">
        <v>4</v>
      </c>
      <c r="F10" t="s">
        <v>360</v>
      </c>
      <c r="G10" t="s">
        <v>2038</v>
      </c>
    </row>
    <row r="11" spans="1:14" ht="12.75" customHeight="1" x14ac:dyDescent="0.2">
      <c r="A11" t="s">
        <v>1858</v>
      </c>
      <c r="C11" t="s">
        <v>396</v>
      </c>
      <c r="D11" t="s">
        <v>2039</v>
      </c>
      <c r="E11">
        <v>4</v>
      </c>
      <c r="F11" t="s">
        <v>356</v>
      </c>
      <c r="G11" t="s">
        <v>2038</v>
      </c>
    </row>
    <row r="12" spans="1:14" ht="12.75" customHeight="1" x14ac:dyDescent="0.2">
      <c r="A12" t="s">
        <v>1714</v>
      </c>
      <c r="C12" t="s">
        <v>398</v>
      </c>
      <c r="D12" t="s">
        <v>2040</v>
      </c>
      <c r="E12">
        <v>4</v>
      </c>
      <c r="F12" t="s">
        <v>356</v>
      </c>
      <c r="G12" t="s">
        <v>2038</v>
      </c>
    </row>
    <row r="13" spans="1:14" ht="12.75" customHeight="1" x14ac:dyDescent="0.2">
      <c r="A13" t="s">
        <v>1875</v>
      </c>
      <c r="C13" t="s">
        <v>400</v>
      </c>
      <c r="D13" t="s">
        <v>2041</v>
      </c>
      <c r="E13">
        <v>4</v>
      </c>
      <c r="F13" t="s">
        <v>364</v>
      </c>
      <c r="G13" t="s">
        <v>2038</v>
      </c>
    </row>
    <row r="14" spans="1:14" ht="12.75" customHeight="1" x14ac:dyDescent="0.2">
      <c r="A14" t="s">
        <v>1490</v>
      </c>
      <c r="C14" t="s">
        <v>402</v>
      </c>
      <c r="D14" t="s">
        <v>2042</v>
      </c>
      <c r="E14">
        <v>4</v>
      </c>
      <c r="F14" t="s">
        <v>360</v>
      </c>
      <c r="G14" t="s">
        <v>2038</v>
      </c>
    </row>
    <row r="15" spans="1:14" ht="12.75" customHeight="1" x14ac:dyDescent="0.2">
      <c r="A15" t="s">
        <v>1492</v>
      </c>
      <c r="C15" t="s">
        <v>404</v>
      </c>
    </row>
    <row r="16" spans="1:14" ht="12.75" customHeight="1" x14ac:dyDescent="0.2">
      <c r="A16" t="s">
        <v>1716</v>
      </c>
      <c r="C16" t="s">
        <v>405</v>
      </c>
    </row>
    <row r="17" spans="1:3" ht="12.75" customHeight="1" x14ac:dyDescent="0.2">
      <c r="A17" t="s">
        <v>1538</v>
      </c>
      <c r="C17" t="s">
        <v>406</v>
      </c>
    </row>
    <row r="18" spans="1:3" ht="12.75" customHeight="1" x14ac:dyDescent="0.2">
      <c r="A18" t="s">
        <v>1718</v>
      </c>
      <c r="C18" t="s">
        <v>407</v>
      </c>
    </row>
    <row r="19" spans="1:3" ht="12.75" customHeight="1" x14ac:dyDescent="0.2">
      <c r="A19" t="s">
        <v>1720</v>
      </c>
      <c r="C19" t="s">
        <v>408</v>
      </c>
    </row>
    <row r="20" spans="1:3" ht="12.75" customHeight="1" x14ac:dyDescent="0.2">
      <c r="A20" t="s">
        <v>1877</v>
      </c>
      <c r="C20" t="s">
        <v>2043</v>
      </c>
    </row>
    <row r="21" spans="1:3" ht="12.75" customHeight="1" x14ac:dyDescent="0.2">
      <c r="A21" t="s">
        <v>2044</v>
      </c>
      <c r="C21" t="s">
        <v>2045</v>
      </c>
    </row>
    <row r="22" spans="1:3" ht="12.75" customHeight="1" x14ac:dyDescent="0.2">
      <c r="A22" t="s">
        <v>2046</v>
      </c>
      <c r="C22" t="s">
        <v>2047</v>
      </c>
    </row>
    <row r="23" spans="1:3" ht="12.75" customHeight="1" x14ac:dyDescent="0.2">
      <c r="A23" t="s">
        <v>1895</v>
      </c>
      <c r="C23" t="s">
        <v>2048</v>
      </c>
    </row>
    <row r="24" spans="1:3" ht="12.75" customHeight="1" x14ac:dyDescent="0.2">
      <c r="A24" t="s">
        <v>2049</v>
      </c>
      <c r="C24" t="s">
        <v>2050</v>
      </c>
    </row>
    <row r="25" spans="1:3" ht="12.75" customHeight="1" x14ac:dyDescent="0.2">
      <c r="A25" t="s">
        <v>1897</v>
      </c>
      <c r="C25" t="s">
        <v>2051</v>
      </c>
    </row>
    <row r="26" spans="1:3" ht="12.75" customHeight="1" x14ac:dyDescent="0.2">
      <c r="A26" t="s">
        <v>1723</v>
      </c>
      <c r="C26" t="s">
        <v>2052</v>
      </c>
    </row>
    <row r="27" spans="1:3" ht="12.75" customHeight="1" x14ac:dyDescent="0.2">
      <c r="A27" t="s">
        <v>1517</v>
      </c>
      <c r="C27" t="s">
        <v>2053</v>
      </c>
    </row>
    <row r="28" spans="1:3" ht="12.75" customHeight="1" x14ac:dyDescent="0.2">
      <c r="A28" t="s">
        <v>1561</v>
      </c>
    </row>
    <row r="29" spans="1:3" ht="12.75" customHeight="1" x14ac:dyDescent="0.2">
      <c r="A29" t="s">
        <v>1564</v>
      </c>
    </row>
    <row r="30" spans="1:3" ht="12.75" customHeight="1" x14ac:dyDescent="0.2">
      <c r="A30" t="s">
        <v>1901</v>
      </c>
    </row>
    <row r="31" spans="1:3" ht="12.75" customHeight="1" x14ac:dyDescent="0.2">
      <c r="A31" t="s">
        <v>1728</v>
      </c>
    </row>
    <row r="32" spans="1:3" ht="12.75" customHeight="1" x14ac:dyDescent="0.2">
      <c r="A32" t="s">
        <v>1904</v>
      </c>
    </row>
    <row r="33" spans="1:1" ht="12.75" customHeight="1" x14ac:dyDescent="0.2">
      <c r="A33" t="s">
        <v>1572</v>
      </c>
    </row>
    <row r="34" spans="1:1" ht="12.75" customHeight="1" x14ac:dyDescent="0.2">
      <c r="A34" t="s">
        <v>1908</v>
      </c>
    </row>
    <row r="35" spans="1:1" ht="12.75" customHeight="1" x14ac:dyDescent="0.2">
      <c r="A35" t="s">
        <v>1955</v>
      </c>
    </row>
    <row r="36" spans="1:1" ht="12.75" customHeight="1" x14ac:dyDescent="0.2">
      <c r="A36" t="s">
        <v>1574</v>
      </c>
    </row>
    <row r="37" spans="1:1" ht="12.75" customHeight="1" x14ac:dyDescent="0.2">
      <c r="A37" t="s">
        <v>1917</v>
      </c>
    </row>
    <row r="38" spans="1:1" ht="12.75" customHeight="1" x14ac:dyDescent="0.2">
      <c r="A38" t="s">
        <v>2054</v>
      </c>
    </row>
    <row r="39" spans="1:1" ht="12.75" customHeight="1" x14ac:dyDescent="0.2">
      <c r="A39" t="s">
        <v>1928</v>
      </c>
    </row>
    <row r="40" spans="1:1" ht="12.75" customHeight="1" x14ac:dyDescent="0.2">
      <c r="A40" t="s">
        <v>1766</v>
      </c>
    </row>
    <row r="41" spans="1:1" ht="12.75" customHeight="1" x14ac:dyDescent="0.2">
      <c r="A41" t="s">
        <v>1519</v>
      </c>
    </row>
    <row r="42" spans="1:1" ht="12.75" customHeight="1" x14ac:dyDescent="0.2">
      <c r="A42" t="s">
        <v>1735</v>
      </c>
    </row>
    <row r="43" spans="1:1" ht="12.75" customHeight="1" x14ac:dyDescent="0.2">
      <c r="A43" t="s">
        <v>2055</v>
      </c>
    </row>
    <row r="44" spans="1:1" ht="12.75" customHeight="1" x14ac:dyDescent="0.2">
      <c r="A44" t="s">
        <v>2056</v>
      </c>
    </row>
    <row r="45" spans="1:1" ht="12.75" customHeight="1" x14ac:dyDescent="0.2">
      <c r="A45" t="s">
        <v>2057</v>
      </c>
    </row>
    <row r="46" spans="1:1" ht="12.75" customHeight="1" x14ac:dyDescent="0.2">
      <c r="A46" t="s">
        <v>1932</v>
      </c>
    </row>
    <row r="47" spans="1:1" ht="12.75" customHeight="1" x14ac:dyDescent="0.2">
      <c r="A47" t="s">
        <v>1651</v>
      </c>
    </row>
    <row r="48" spans="1:1" ht="12.75" customHeight="1" x14ac:dyDescent="0.2">
      <c r="A48" t="s">
        <v>1744</v>
      </c>
    </row>
    <row r="49" spans="1:1" ht="12.75" customHeight="1" x14ac:dyDescent="0.2">
      <c r="A49" t="s">
        <v>1737</v>
      </c>
    </row>
    <row r="50" spans="1:1" ht="12.75" customHeight="1" x14ac:dyDescent="0.2">
      <c r="A50" t="s">
        <v>2003</v>
      </c>
    </row>
    <row r="51" spans="1:1" ht="12.75" customHeight="1" x14ac:dyDescent="0.2">
      <c r="A51" t="s">
        <v>1935</v>
      </c>
    </row>
    <row r="52" spans="1:1" ht="12.75" customHeight="1" x14ac:dyDescent="0.2">
      <c r="A52" t="s">
        <v>1653</v>
      </c>
    </row>
    <row r="53" spans="1:1" ht="12.75" customHeight="1" x14ac:dyDescent="0.2">
      <c r="A53" t="s">
        <v>2058</v>
      </c>
    </row>
    <row r="54" spans="1:1" ht="12.75" customHeight="1" x14ac:dyDescent="0.2">
      <c r="A54" t="s">
        <v>1937</v>
      </c>
    </row>
    <row r="55" spans="1:1" ht="12.75" customHeight="1" x14ac:dyDescent="0.2">
      <c r="A55" t="s">
        <v>2059</v>
      </c>
    </row>
    <row r="56" spans="1:1" ht="12.75" customHeight="1" x14ac:dyDescent="0.2">
      <c r="A56" t="s">
        <v>1662</v>
      </c>
    </row>
    <row r="57" spans="1:1" ht="12.75" customHeight="1" x14ac:dyDescent="0.2">
      <c r="A57" t="s">
        <v>2060</v>
      </c>
    </row>
    <row r="58" spans="1:1" ht="12.75" customHeight="1" x14ac:dyDescent="0.2">
      <c r="A58" t="s">
        <v>1999</v>
      </c>
    </row>
    <row r="59" spans="1:1" ht="12.75" customHeight="1" x14ac:dyDescent="0.2">
      <c r="A59" t="s">
        <v>2061</v>
      </c>
    </row>
    <row r="60" spans="1:1" ht="12.75" customHeight="1" x14ac:dyDescent="0.2">
      <c r="A60" t="s">
        <v>1939</v>
      </c>
    </row>
    <row r="61" spans="1:1" ht="12.75" customHeight="1" x14ac:dyDescent="0.2">
      <c r="A61" t="s">
        <v>2062</v>
      </c>
    </row>
    <row r="62" spans="1:1" ht="12.75" customHeight="1" x14ac:dyDescent="0.2">
      <c r="A62" t="s">
        <v>1941</v>
      </c>
    </row>
    <row r="63" spans="1:1" ht="12.75" customHeight="1" x14ac:dyDescent="0.2">
      <c r="A63" t="s">
        <v>2063</v>
      </c>
    </row>
    <row r="64" spans="1:1" ht="12.75" customHeight="1" x14ac:dyDescent="0.2">
      <c r="A64" t="s">
        <v>1674</v>
      </c>
    </row>
    <row r="65" spans="1:1" ht="12.75" customHeight="1" x14ac:dyDescent="0.2">
      <c r="A65" t="s">
        <v>1950</v>
      </c>
    </row>
    <row r="66" spans="1:1" ht="12.75" customHeight="1" x14ac:dyDescent="0.2">
      <c r="A66" t="s">
        <v>1768</v>
      </c>
    </row>
    <row r="67" spans="1:1" ht="12.75" customHeight="1" x14ac:dyDescent="0.2">
      <c r="A67" t="s">
        <v>2064</v>
      </c>
    </row>
    <row r="68" spans="1:1" ht="12.75" customHeight="1" x14ac:dyDescent="0.2">
      <c r="A68" t="s">
        <v>1952</v>
      </c>
    </row>
    <row r="69" spans="1:1" ht="12.75" customHeight="1" x14ac:dyDescent="0.2">
      <c r="A69" t="s">
        <v>2065</v>
      </c>
    </row>
    <row r="70" spans="1:1" ht="12.75" customHeight="1" x14ac:dyDescent="0.2">
      <c r="A70" t="s">
        <v>2066</v>
      </c>
    </row>
    <row r="71" spans="1:1" ht="12.75" customHeight="1" x14ac:dyDescent="0.2">
      <c r="A71" t="s">
        <v>2067</v>
      </c>
    </row>
    <row r="72" spans="1:1" ht="12.75" customHeight="1" x14ac:dyDescent="0.2">
      <c r="A72" t="s">
        <v>1676</v>
      </c>
    </row>
    <row r="73" spans="1:1" ht="12.75" customHeight="1" x14ac:dyDescent="0.2">
      <c r="A73" t="s">
        <v>2068</v>
      </c>
    </row>
    <row r="74" spans="1:1" ht="12.75" customHeight="1" x14ac:dyDescent="0.2">
      <c r="A74" t="s">
        <v>1679</v>
      </c>
    </row>
    <row r="75" spans="1:1" ht="12.75" customHeight="1" x14ac:dyDescent="0.2">
      <c r="A75" t="s">
        <v>1681</v>
      </c>
    </row>
    <row r="76" spans="1:1" ht="12.75" customHeight="1" x14ac:dyDescent="0.2">
      <c r="A76" t="s">
        <v>1770</v>
      </c>
    </row>
    <row r="77" spans="1:1" ht="12.75" customHeight="1" x14ac:dyDescent="0.2">
      <c r="A77" t="s">
        <v>1782</v>
      </c>
    </row>
    <row r="78" spans="1:1" ht="12.75" customHeight="1" x14ac:dyDescent="0.2">
      <c r="A78" t="s">
        <v>2069</v>
      </c>
    </row>
    <row r="79" spans="1:1" ht="12.75" customHeight="1" x14ac:dyDescent="0.2">
      <c r="A79" t="s">
        <v>2070</v>
      </c>
    </row>
    <row r="80" spans="1:1" ht="12.75" customHeight="1" x14ac:dyDescent="0.2">
      <c r="A80" t="s">
        <v>1814</v>
      </c>
    </row>
    <row r="81" spans="1:1" ht="12.75" customHeight="1" x14ac:dyDescent="0.2">
      <c r="A81" t="s">
        <v>1816</v>
      </c>
    </row>
    <row r="82" spans="1:1" ht="12.75" customHeight="1" x14ac:dyDescent="0.2">
      <c r="A82" t="s">
        <v>1997</v>
      </c>
    </row>
    <row r="83" spans="1:1" ht="12.75" customHeight="1" x14ac:dyDescent="0.2">
      <c r="A83" t="s">
        <v>2071</v>
      </c>
    </row>
    <row r="84" spans="1:1" ht="12.75" customHeight="1" x14ac:dyDescent="0.2">
      <c r="A84" t="s">
        <v>1958</v>
      </c>
    </row>
    <row r="85" spans="1:1" ht="12.75" customHeight="1" x14ac:dyDescent="0.2">
      <c r="A85" t="s">
        <v>1514</v>
      </c>
    </row>
    <row r="86" spans="1:1" ht="12.75" customHeight="1" x14ac:dyDescent="0.2">
      <c r="A86" t="s">
        <v>1526</v>
      </c>
    </row>
    <row r="87" spans="1:1" ht="12.75" customHeight="1" x14ac:dyDescent="0.2">
      <c r="A87" t="s">
        <v>1960</v>
      </c>
    </row>
    <row r="88" spans="1:1" ht="12.75" customHeight="1" x14ac:dyDescent="0.2">
      <c r="A88" t="s">
        <v>1819</v>
      </c>
    </row>
    <row r="89" spans="1:1" ht="12.75" customHeight="1" x14ac:dyDescent="0.2">
      <c r="A89" t="s">
        <v>1658</v>
      </c>
    </row>
    <row r="90" spans="1:1" ht="12.75" customHeight="1" x14ac:dyDescent="0.2">
      <c r="A90" t="s">
        <v>1683</v>
      </c>
    </row>
    <row r="91" spans="1:1" ht="12.75" customHeight="1" x14ac:dyDescent="0.2">
      <c r="A91" t="s">
        <v>1839</v>
      </c>
    </row>
    <row r="92" spans="1:1" ht="12.75" customHeight="1" x14ac:dyDescent="0.2">
      <c r="A92" t="s">
        <v>1984</v>
      </c>
    </row>
    <row r="93" spans="1:1" ht="12.75" customHeight="1" x14ac:dyDescent="0.2">
      <c r="A93" t="s">
        <v>2072</v>
      </c>
    </row>
    <row r="94" spans="1:1" ht="12.75" customHeight="1" x14ac:dyDescent="0.2">
      <c r="A94" t="s">
        <v>1986</v>
      </c>
    </row>
    <row r="95" spans="1:1" ht="12.75" customHeight="1" x14ac:dyDescent="0.2">
      <c r="A95" t="s">
        <v>1690</v>
      </c>
    </row>
    <row r="96" spans="1:1" ht="12.75" customHeight="1" x14ac:dyDescent="0.2">
      <c r="A96" t="s">
        <v>1989</v>
      </c>
    </row>
    <row r="97" spans="1:1" ht="12.75" customHeight="1" x14ac:dyDescent="0.2">
      <c r="A97" t="s">
        <v>1497</v>
      </c>
    </row>
    <row r="98" spans="1:1" ht="12.75" customHeight="1" x14ac:dyDescent="0.2">
      <c r="A98" t="s">
        <v>1844</v>
      </c>
    </row>
    <row r="99" spans="1:1" ht="12.75" customHeight="1" x14ac:dyDescent="0.2"/>
    <row r="100" spans="1:1" ht="12.75" customHeight="1" x14ac:dyDescent="0.2"/>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00"/>
  <sheetViews>
    <sheetView topLeftCell="A6" workbookViewId="0">
      <selection activeCell="C19" sqref="C19"/>
    </sheetView>
  </sheetViews>
  <sheetFormatPr defaultColWidth="14.42578125" defaultRowHeight="15" customHeight="1" x14ac:dyDescent="0.2"/>
  <cols>
    <col min="1" max="1" width="18.42578125" customWidth="1"/>
    <col min="2" max="2" width="37" customWidth="1"/>
    <col min="3" max="3" width="37.7109375" customWidth="1"/>
    <col min="4" max="4" width="10.28515625" customWidth="1"/>
    <col min="5" max="5" width="37.7109375" customWidth="1"/>
    <col min="6" max="6" width="36.42578125" customWidth="1"/>
    <col min="7" max="13" width="9.140625" customWidth="1"/>
    <col min="14" max="14" width="38.5703125" hidden="1" customWidth="1"/>
    <col min="15" max="16" width="9.140625" hidden="1" customWidth="1"/>
  </cols>
  <sheetData>
    <row r="1" spans="1:16" ht="37.5" customHeight="1" x14ac:dyDescent="0.2">
      <c r="A1" s="318" t="str">
        <f>Spolu!C3&amp;", "&amp;Spolu!C6</f>
        <v>Slovenský zväz psích záprahov, M.R.Štefánika 217, Vranov nad Topľou, 093 01</v>
      </c>
      <c r="B1" s="296"/>
      <c r="C1" s="297"/>
      <c r="D1" s="226"/>
      <c r="E1" s="226"/>
      <c r="F1" s="226"/>
      <c r="G1" s="226"/>
      <c r="H1" s="226"/>
      <c r="I1" s="226"/>
      <c r="J1" s="226"/>
      <c r="K1" s="226"/>
      <c r="L1" s="226"/>
      <c r="M1" s="226"/>
      <c r="N1" s="226" t="str">
        <f t="shared" ref="N1:N18" si="0">O1&amp;" - "&amp;P1</f>
        <v>a - príspevok uznaným športom</v>
      </c>
      <c r="O1" s="226" t="s">
        <v>378</v>
      </c>
      <c r="P1" s="226" t="s">
        <v>379</v>
      </c>
    </row>
    <row r="2" spans="1:16" x14ac:dyDescent="0.2">
      <c r="A2" s="227"/>
      <c r="B2" s="227"/>
      <c r="C2" s="227"/>
      <c r="D2" s="226"/>
      <c r="E2" s="226"/>
      <c r="F2" s="226"/>
      <c r="G2" s="226"/>
      <c r="H2" s="226"/>
      <c r="I2" s="226"/>
      <c r="J2" s="226"/>
      <c r="K2" s="226"/>
      <c r="L2" s="226"/>
      <c r="M2" s="226"/>
      <c r="N2" s="226" t="str">
        <f t="shared" si="0"/>
        <v>b - príspevok Slovenskému olympijskému a športovému výboru</v>
      </c>
      <c r="O2" s="226" t="s">
        <v>380</v>
      </c>
      <c r="P2" s="226" t="s">
        <v>381</v>
      </c>
    </row>
    <row r="3" spans="1:16" x14ac:dyDescent="0.2">
      <c r="A3" s="227"/>
      <c r="B3" s="227"/>
      <c r="C3" s="227"/>
      <c r="D3" s="226"/>
      <c r="E3" s="319" t="s">
        <v>2073</v>
      </c>
      <c r="F3" s="320"/>
      <c r="G3" s="226"/>
      <c r="H3" s="226"/>
      <c r="I3" s="226"/>
      <c r="J3" s="226"/>
      <c r="K3" s="226"/>
      <c r="L3" s="226"/>
      <c r="M3" s="226"/>
      <c r="N3" s="226" t="str">
        <f t="shared" si="0"/>
        <v>c - príspevok Slovenskému paralympijskému výboru</v>
      </c>
      <c r="O3" s="226" t="s">
        <v>382</v>
      </c>
      <c r="P3" s="226" t="s">
        <v>383</v>
      </c>
    </row>
    <row r="4" spans="1:16" ht="45.75" customHeight="1" x14ac:dyDescent="0.2">
      <c r="A4" s="227"/>
      <c r="B4" s="227"/>
      <c r="C4" s="227"/>
      <c r="D4" s="226"/>
      <c r="E4" s="321"/>
      <c r="F4" s="322"/>
      <c r="G4" s="226"/>
      <c r="H4" s="226"/>
      <c r="I4" s="226"/>
      <c r="J4" s="226"/>
      <c r="K4" s="226"/>
      <c r="L4" s="226"/>
      <c r="M4" s="226"/>
      <c r="N4" s="226" t="str">
        <f t="shared" si="0"/>
        <v>d - príspevok športovcom top tímu</v>
      </c>
      <c r="O4" s="226" t="s">
        <v>384</v>
      </c>
      <c r="P4" s="226" t="s">
        <v>385</v>
      </c>
    </row>
    <row r="5" spans="1:16" ht="30.75" customHeight="1" x14ac:dyDescent="0.2">
      <c r="A5" s="227"/>
      <c r="B5" s="227"/>
      <c r="C5" s="228" t="s">
        <v>2074</v>
      </c>
      <c r="D5" s="226"/>
      <c r="E5" s="226"/>
      <c r="F5" s="226"/>
      <c r="G5" s="226"/>
      <c r="H5" s="226"/>
      <c r="I5" s="226"/>
      <c r="J5" s="226"/>
      <c r="K5" s="226"/>
      <c r="L5" s="226"/>
      <c r="M5" s="226"/>
      <c r="N5" s="226" t="str">
        <f t="shared" si="0"/>
        <v>e - rozvoj športov, ktoré nie sú uznanými podľa zákona č. 440/2015 Z. z.</v>
      </c>
      <c r="O5" s="226" t="s">
        <v>386</v>
      </c>
      <c r="P5" s="226" t="s">
        <v>391</v>
      </c>
    </row>
    <row r="6" spans="1:16" x14ac:dyDescent="0.2">
      <c r="A6" s="227"/>
      <c r="B6" s="227"/>
      <c r="C6" s="228" t="s">
        <v>2075</v>
      </c>
      <c r="D6" s="226"/>
      <c r="E6" s="229" t="s">
        <v>2076</v>
      </c>
      <c r="F6" s="230"/>
      <c r="G6" s="226"/>
      <c r="H6" s="226"/>
      <c r="I6" s="226"/>
      <c r="J6" s="226"/>
      <c r="K6" s="226"/>
      <c r="L6" s="226"/>
      <c r="M6" s="226"/>
      <c r="N6" s="226" t="str">
        <f t="shared" si="0"/>
        <v>f - organizovanie významných a tradičných športových podujatí na území SR v roku 2020</v>
      </c>
      <c r="O6" s="226" t="s">
        <v>388</v>
      </c>
      <c r="P6" s="226" t="s">
        <v>2077</v>
      </c>
    </row>
    <row r="7" spans="1:16" x14ac:dyDescent="0.2">
      <c r="A7" s="227"/>
      <c r="B7" s="227"/>
      <c r="C7" s="228" t="s">
        <v>2078</v>
      </c>
      <c r="D7" s="226"/>
      <c r="E7" s="229" t="s">
        <v>2079</v>
      </c>
      <c r="F7" s="231"/>
      <c r="G7" s="226"/>
      <c r="H7" s="226"/>
      <c r="I7" s="226"/>
      <c r="J7" s="226"/>
      <c r="K7" s="226"/>
      <c r="L7" s="226"/>
      <c r="M7" s="226"/>
      <c r="N7" s="226" t="str">
        <f t="shared" si="0"/>
        <v>g - projekty školského, univerzitného športu a športu pre všetkých</v>
      </c>
      <c r="O7" s="226" t="s">
        <v>390</v>
      </c>
      <c r="P7" s="226" t="s">
        <v>2080</v>
      </c>
    </row>
    <row r="8" spans="1:16" x14ac:dyDescent="0.2">
      <c r="A8" s="227"/>
      <c r="B8" s="227"/>
      <c r="C8" s="228" t="s">
        <v>2081</v>
      </c>
      <c r="D8" s="226"/>
      <c r="E8" s="229" t="s">
        <v>2082</v>
      </c>
      <c r="F8" s="232"/>
      <c r="G8" s="226"/>
      <c r="H8" s="226"/>
      <c r="I8" s="226"/>
      <c r="J8" s="226"/>
      <c r="K8" s="226"/>
      <c r="L8" s="226"/>
      <c r="M8" s="226"/>
      <c r="N8" s="226" t="str">
        <f t="shared" si="0"/>
        <v>h - podpora a rozvoj turistických a cykloturistických trás</v>
      </c>
      <c r="O8" s="226" t="s">
        <v>392</v>
      </c>
      <c r="P8" s="226" t="s">
        <v>393</v>
      </c>
    </row>
    <row r="9" spans="1:16" x14ac:dyDescent="0.2">
      <c r="A9" s="227"/>
      <c r="B9" s="227"/>
      <c r="C9" s="227"/>
      <c r="D9" s="226"/>
      <c r="E9" s="229" t="s">
        <v>2083</v>
      </c>
      <c r="F9" s="230"/>
      <c r="G9" s="226"/>
      <c r="H9" s="226"/>
      <c r="I9" s="226"/>
      <c r="J9" s="226"/>
      <c r="K9" s="226"/>
      <c r="L9" s="226"/>
      <c r="M9" s="226"/>
      <c r="N9" s="226" t="str">
        <f t="shared" si="0"/>
        <v>i - finančné odmeny športovcom za výsledky dosiahnuté v roku 2019 a trénerom mládeže za dosiahnuté výsledky ich športovcov v roku 2019 a za celoživotnú prácu s mládežou</v>
      </c>
      <c r="O9" s="226" t="s">
        <v>394</v>
      </c>
      <c r="P9" s="226" t="s">
        <v>2084</v>
      </c>
    </row>
    <row r="10" spans="1:16" x14ac:dyDescent="0.2">
      <c r="A10" s="227"/>
      <c r="B10" s="227"/>
      <c r="C10" s="227"/>
      <c r="D10" s="226"/>
      <c r="E10" s="226"/>
      <c r="F10" s="226"/>
      <c r="G10" s="226"/>
      <c r="H10" s="226"/>
      <c r="I10" s="226"/>
      <c r="J10" s="226"/>
      <c r="K10" s="226"/>
      <c r="L10" s="226"/>
      <c r="M10" s="226"/>
      <c r="N10" s="226" t="str">
        <f t="shared" si="0"/>
        <v>j - projekty pre popularizáciu pohybových aktivít detí, mládeže a seniorov</v>
      </c>
      <c r="O10" s="226" t="s">
        <v>396</v>
      </c>
      <c r="P10" s="226" t="s">
        <v>2085</v>
      </c>
    </row>
    <row r="11" spans="1:16" x14ac:dyDescent="0.2">
      <c r="A11" s="227"/>
      <c r="B11" s="227"/>
      <c r="C11" s="227"/>
      <c r="D11" s="226"/>
      <c r="E11" s="226"/>
      <c r="F11" s="226"/>
      <c r="G11" s="226"/>
      <c r="H11" s="226"/>
      <c r="I11" s="226"/>
      <c r="J11" s="226"/>
      <c r="K11" s="226"/>
      <c r="L11" s="226"/>
      <c r="M11" s="226"/>
      <c r="N11" s="226" t="str">
        <f t="shared" si="0"/>
        <v>k - výstavba, modernizácia a rekonštrukcia športovej infraštruktúry národného významu</v>
      </c>
      <c r="O11" s="226" t="s">
        <v>398</v>
      </c>
      <c r="P11" s="226" t="s">
        <v>399</v>
      </c>
    </row>
    <row r="12" spans="1:16" ht="54.75" customHeight="1" x14ac:dyDescent="0.25">
      <c r="A12" s="323" t="s">
        <v>2086</v>
      </c>
      <c r="B12" s="282"/>
      <c r="C12" s="278"/>
      <c r="D12" s="228"/>
      <c r="E12" s="228"/>
      <c r="F12" s="233"/>
      <c r="G12" s="228"/>
      <c r="H12" s="226"/>
      <c r="I12" s="226"/>
      <c r="J12" s="226"/>
      <c r="K12" s="226"/>
      <c r="L12" s="226"/>
      <c r="M12" s="226"/>
      <c r="N12" s="226" t="str">
        <f t="shared" si="0"/>
        <v>l - podpora zdravotne postihnutých športovcov</v>
      </c>
      <c r="O12" s="226" t="s">
        <v>400</v>
      </c>
      <c r="P12" s="226" t="s">
        <v>401</v>
      </c>
    </row>
    <row r="13" spans="1:16" ht="45" customHeight="1" x14ac:dyDescent="0.2">
      <c r="A13" s="227"/>
      <c r="B13" s="227"/>
      <c r="C13" s="227"/>
      <c r="D13" s="226"/>
      <c r="E13" s="226"/>
      <c r="F13" s="233"/>
      <c r="G13" s="226"/>
      <c r="H13" s="226"/>
      <c r="I13" s="226"/>
      <c r="J13" s="226"/>
      <c r="K13" s="226"/>
      <c r="L13" s="226"/>
      <c r="M13" s="226"/>
      <c r="N13" s="226" t="str">
        <f t="shared" si="0"/>
        <v>m - plnenie úloh verejného záujmu v športe národnými športovými organizáciami</v>
      </c>
      <c r="O13" s="226" t="s">
        <v>402</v>
      </c>
      <c r="P13" s="226" t="s">
        <v>2087</v>
      </c>
    </row>
    <row r="14" spans="1:16" ht="45" customHeight="1" x14ac:dyDescent="0.2">
      <c r="A14" s="324" t="str">
        <f>"Oznamujeme Vám, že dňa "&amp;TEXT(F6,"dd..mm.yyyy")&amp;" sme poukázali Ministerstvu školstva, vedy, výskumu a športu Slovenskej republiky výnosy z príspevku/dotácie poskytnutého/poskytnutej na úlohy v oblasti športu v roku 2023 v sume "&amp;TEXT(F7,"### ### ###,00")&amp;" eur. Finančné prostriedky vraciame z programu 026 Národný program rozvoja športu v SR."</f>
        <v>Oznamujeme Vám, že dňa 00.01.1900 sme poukázali Ministerstvu školstva, vedy, výskumu a športu Slovenskej republiky výnosy z príspevku/dotácie poskytnutého/poskytnutej na úlohy v oblasti športu v roku 2023 v sume ,00 eur. Finančné prostriedky vraciame z programu 026 Národný program rozvoja športu v SR.</v>
      </c>
      <c r="B14" s="282"/>
      <c r="C14" s="278"/>
      <c r="D14" s="226"/>
      <c r="E14" s="226"/>
      <c r="F14" s="233"/>
      <c r="G14" s="226"/>
      <c r="H14" s="226"/>
      <c r="I14" s="226"/>
      <c r="J14" s="226"/>
      <c r="K14" s="226"/>
      <c r="L14" s="226"/>
      <c r="M14" s="226"/>
      <c r="N14" s="226" t="str">
        <f t="shared" si="0"/>
        <v>n - organizovanie významnej súťaže podľa § 55 ods. 1 písm. b)</v>
      </c>
      <c r="O14" s="226" t="s">
        <v>404</v>
      </c>
      <c r="P14" s="226" t="s">
        <v>2088</v>
      </c>
    </row>
    <row r="15" spans="1:16" ht="31.5" customHeight="1" x14ac:dyDescent="0.2">
      <c r="A15" s="227" t="s">
        <v>2089</v>
      </c>
      <c r="B15" s="325" t="s">
        <v>2090</v>
      </c>
      <c r="C15" s="285"/>
      <c r="D15" s="226"/>
      <c r="E15" s="226"/>
      <c r="F15" s="226"/>
      <c r="G15" s="226"/>
      <c r="H15" s="226"/>
      <c r="I15" s="226"/>
      <c r="J15" s="226"/>
      <c r="K15" s="226"/>
      <c r="L15" s="226"/>
      <c r="M15" s="226"/>
      <c r="N15" s="226" t="str">
        <f t="shared" si="0"/>
        <v>o - účasť na významnej súťaži podľa § 3 písm. h) druhého až štvrtého bodu Zákona o športe vrátane prípravy na túto súťaž</v>
      </c>
      <c r="O15" s="226" t="s">
        <v>405</v>
      </c>
      <c r="P15" s="226" t="s">
        <v>2091</v>
      </c>
    </row>
    <row r="16" spans="1:16" x14ac:dyDescent="0.2">
      <c r="A16" s="227" t="s">
        <v>2092</v>
      </c>
      <c r="B16" s="234">
        <f>F8</f>
        <v>0</v>
      </c>
      <c r="C16" s="227"/>
      <c r="D16" s="226"/>
      <c r="E16" s="235" t="s">
        <v>2093</v>
      </c>
      <c r="F16" s="236"/>
      <c r="G16" s="226"/>
      <c r="H16" s="226"/>
      <c r="I16" s="226"/>
      <c r="J16" s="226"/>
      <c r="K16" s="226"/>
      <c r="L16" s="226"/>
      <c r="M16" s="226"/>
      <c r="N16" s="226" t="str">
        <f t="shared" si="0"/>
        <v>p - účasť na významnej súťaži podľa § 3 písm. h) prvého bodu Zákona o športe</v>
      </c>
      <c r="O16" s="226" t="s">
        <v>406</v>
      </c>
      <c r="P16" s="226" t="s">
        <v>2094</v>
      </c>
    </row>
    <row r="17" spans="1:16" x14ac:dyDescent="0.2">
      <c r="A17" s="227" t="s">
        <v>2095</v>
      </c>
      <c r="B17" s="237" t="s">
        <v>2096</v>
      </c>
      <c r="C17" s="238">
        <v>31</v>
      </c>
      <c r="D17" s="226"/>
      <c r="E17" s="239" t="s">
        <v>2097</v>
      </c>
      <c r="F17" s="240" t="s">
        <v>2098</v>
      </c>
      <c r="G17" s="226"/>
      <c r="H17" s="226"/>
      <c r="I17" s="226"/>
      <c r="J17" s="226"/>
      <c r="K17" s="226"/>
      <c r="L17" s="226"/>
      <c r="M17" s="226"/>
      <c r="N17" s="226" t="str">
        <f t="shared" si="0"/>
        <v xml:space="preserve">q - </v>
      </c>
      <c r="O17" s="226" t="s">
        <v>407</v>
      </c>
      <c r="P17" s="226"/>
    </row>
    <row r="18" spans="1:16" x14ac:dyDescent="0.2">
      <c r="A18" s="227"/>
      <c r="B18" s="241" t="s">
        <v>2099</v>
      </c>
      <c r="C18" s="242" t="str">
        <f>Spolu!C4</f>
        <v>37818058</v>
      </c>
      <c r="D18" s="226"/>
      <c r="E18" s="239" t="s">
        <v>2100</v>
      </c>
      <c r="F18" s="240" t="s">
        <v>2101</v>
      </c>
      <c r="G18" s="226"/>
      <c r="H18" s="226"/>
      <c r="I18" s="226"/>
      <c r="J18" s="226"/>
      <c r="K18" s="226"/>
      <c r="L18" s="226"/>
      <c r="M18" s="226"/>
      <c r="N18" s="226" t="str">
        <f t="shared" si="0"/>
        <v xml:space="preserve">r - </v>
      </c>
      <c r="O18" s="226" t="s">
        <v>408</v>
      </c>
      <c r="P18" s="226"/>
    </row>
    <row r="19" spans="1:16" x14ac:dyDescent="0.2">
      <c r="A19" s="227"/>
      <c r="B19" s="227"/>
      <c r="C19" s="227"/>
      <c r="D19" s="226"/>
      <c r="E19" s="239" t="s">
        <v>2102</v>
      </c>
      <c r="F19" s="240" t="s">
        <v>2103</v>
      </c>
      <c r="G19" s="226"/>
      <c r="H19" s="226"/>
      <c r="I19" s="226"/>
      <c r="J19" s="226"/>
      <c r="K19" s="226"/>
      <c r="L19" s="226"/>
      <c r="M19" s="226"/>
      <c r="N19" s="226"/>
      <c r="O19" s="226"/>
      <c r="P19" s="226"/>
    </row>
    <row r="20" spans="1:16" ht="15.75" customHeight="1" x14ac:dyDescent="0.2">
      <c r="A20" s="227" t="s">
        <v>440</v>
      </c>
      <c r="B20" s="243">
        <f>F6</f>
        <v>0</v>
      </c>
      <c r="C20" s="227"/>
      <c r="D20" s="226"/>
      <c r="E20" s="244" t="s">
        <v>2104</v>
      </c>
      <c r="F20" s="245" t="s">
        <v>2105</v>
      </c>
      <c r="G20" s="226"/>
      <c r="H20" s="226"/>
      <c r="I20" s="226"/>
      <c r="J20" s="226"/>
      <c r="K20" s="226"/>
      <c r="L20" s="226"/>
      <c r="M20" s="226"/>
      <c r="N20" s="226"/>
      <c r="O20" s="226"/>
      <c r="P20" s="226"/>
    </row>
    <row r="21" spans="1:16" ht="189" customHeight="1" x14ac:dyDescent="0.2">
      <c r="A21" s="227"/>
      <c r="B21" s="246"/>
      <c r="C21" s="247"/>
      <c r="D21" s="226"/>
      <c r="E21" s="226"/>
      <c r="F21" s="226"/>
      <c r="G21" s="226"/>
      <c r="H21" s="226"/>
      <c r="I21" s="226"/>
      <c r="J21" s="226"/>
      <c r="K21" s="226"/>
      <c r="L21" s="226"/>
      <c r="M21" s="226"/>
      <c r="N21" s="226"/>
      <c r="O21" s="226"/>
      <c r="P21" s="226"/>
    </row>
    <row r="22" spans="1:16" ht="39.75" customHeight="1" x14ac:dyDescent="0.2">
      <c r="A22" s="227"/>
      <c r="B22" s="317" t="s">
        <v>2106</v>
      </c>
      <c r="C22" s="278"/>
      <c r="D22" s="226"/>
      <c r="E22" s="226"/>
      <c r="F22" s="226"/>
      <c r="G22" s="226"/>
      <c r="H22" s="226"/>
      <c r="I22" s="226"/>
      <c r="J22" s="226"/>
      <c r="K22" s="226"/>
      <c r="L22" s="226"/>
      <c r="M22" s="226"/>
      <c r="N22" s="226" t="str">
        <f t="shared" ref="N22:N26" si="1">O22&amp;" - "&amp;P22</f>
        <v>026 01 - Šport pre všetkých, školský a univerzitný šport</v>
      </c>
      <c r="O22" s="226" t="s">
        <v>356</v>
      </c>
      <c r="P22" s="226" t="s">
        <v>357</v>
      </c>
    </row>
    <row r="23" spans="1:16" ht="15.75" customHeight="1" x14ac:dyDescent="0.2">
      <c r="A23" s="227"/>
      <c r="B23" s="227"/>
      <c r="C23" s="227"/>
      <c r="D23" s="226"/>
      <c r="E23" s="226"/>
      <c r="F23" s="226"/>
      <c r="G23" s="226"/>
      <c r="H23" s="226"/>
      <c r="I23" s="226"/>
      <c r="J23" s="226"/>
      <c r="K23" s="226"/>
      <c r="L23" s="226"/>
      <c r="M23" s="226"/>
      <c r="N23" s="226" t="str">
        <f t="shared" si="1"/>
        <v>026 02 - Uznané športy</v>
      </c>
      <c r="O23" s="226" t="s">
        <v>358</v>
      </c>
      <c r="P23" s="226" t="s">
        <v>359</v>
      </c>
    </row>
    <row r="24" spans="1:16" ht="15.75" customHeight="1" x14ac:dyDescent="0.2">
      <c r="A24" s="227"/>
      <c r="B24" s="227"/>
      <c r="C24" s="227"/>
      <c r="D24" s="226"/>
      <c r="E24" s="226"/>
      <c r="F24" s="226"/>
      <c r="G24" s="226"/>
      <c r="H24" s="226"/>
      <c r="I24" s="226"/>
      <c r="J24" s="226"/>
      <c r="K24" s="226"/>
      <c r="L24" s="226"/>
      <c r="M24" s="226"/>
      <c r="N24" s="226" t="str">
        <f t="shared" si="1"/>
        <v>026 03 - Národné športové projekty</v>
      </c>
      <c r="O24" s="226" t="s">
        <v>360</v>
      </c>
      <c r="P24" s="226" t="s">
        <v>361</v>
      </c>
    </row>
    <row r="25" spans="1:16" ht="15.75" customHeight="1" x14ac:dyDescent="0.2">
      <c r="A25" s="227"/>
      <c r="B25" s="227"/>
      <c r="C25" s="227"/>
      <c r="D25" s="226"/>
      <c r="E25" s="226"/>
      <c r="F25" s="226"/>
      <c r="G25" s="226"/>
      <c r="H25" s="226"/>
      <c r="I25" s="226"/>
      <c r="J25" s="226"/>
      <c r="K25" s="226"/>
      <c r="L25" s="226"/>
      <c r="M25" s="226"/>
      <c r="N25" s="226" t="str">
        <f t="shared" si="1"/>
        <v>026 04 - Športová infraštruktúra</v>
      </c>
      <c r="O25" s="226" t="s">
        <v>362</v>
      </c>
      <c r="P25" s="226" t="s">
        <v>363</v>
      </c>
    </row>
    <row r="26" spans="1:16" ht="15.75" customHeight="1" x14ac:dyDescent="0.2">
      <c r="A26" s="227"/>
      <c r="B26" s="227"/>
      <c r="C26" s="227"/>
      <c r="D26" s="226"/>
      <c r="E26" s="226"/>
      <c r="F26" s="226"/>
      <c r="G26" s="226"/>
      <c r="H26" s="226"/>
      <c r="I26" s="226"/>
      <c r="J26" s="226"/>
      <c r="K26" s="226"/>
      <c r="L26" s="226"/>
      <c r="M26" s="226"/>
      <c r="N26" s="226" t="str">
        <f t="shared" si="1"/>
        <v>026 05 - Prierezové činnosti v športe</v>
      </c>
      <c r="O26" s="226" t="s">
        <v>364</v>
      </c>
      <c r="P26" s="226" t="s">
        <v>365</v>
      </c>
    </row>
    <row r="27" spans="1:16" ht="15.75" customHeight="1" x14ac:dyDescent="0.2">
      <c r="A27" s="227"/>
      <c r="B27" s="227"/>
      <c r="C27" s="227"/>
      <c r="D27" s="226"/>
      <c r="E27" s="226"/>
      <c r="F27" s="226"/>
      <c r="G27" s="226"/>
      <c r="H27" s="226"/>
      <c r="I27" s="226"/>
      <c r="J27" s="226"/>
      <c r="K27" s="226"/>
      <c r="L27" s="226"/>
      <c r="M27" s="226"/>
      <c r="N27" s="226"/>
      <c r="O27" s="226"/>
      <c r="P27" s="226"/>
    </row>
    <row r="28" spans="1:16" ht="15.75" customHeight="1" x14ac:dyDescent="0.2">
      <c r="A28" s="227"/>
      <c r="B28" s="227"/>
      <c r="C28" s="227"/>
      <c r="D28" s="226"/>
      <c r="E28" s="226"/>
      <c r="F28" s="226"/>
      <c r="G28" s="226"/>
      <c r="H28" s="226"/>
      <c r="I28" s="226"/>
      <c r="J28" s="226"/>
      <c r="K28" s="226"/>
      <c r="L28" s="226"/>
      <c r="M28" s="226"/>
      <c r="N28" s="226" t="s">
        <v>2107</v>
      </c>
      <c r="O28" s="226"/>
      <c r="P28" s="226"/>
    </row>
    <row r="29" spans="1:16" ht="15.75" customHeight="1" x14ac:dyDescent="0.2">
      <c r="A29" s="227"/>
      <c r="B29" s="227"/>
      <c r="C29" s="227"/>
      <c r="D29" s="226"/>
      <c r="E29" s="226"/>
      <c r="F29" s="226"/>
      <c r="G29" s="226"/>
      <c r="H29" s="226"/>
      <c r="I29" s="226"/>
      <c r="J29" s="226"/>
      <c r="K29" s="226"/>
      <c r="L29" s="226"/>
      <c r="M29" s="226"/>
      <c r="N29" s="226" t="s">
        <v>2096</v>
      </c>
      <c r="O29" s="226"/>
      <c r="P29" s="226"/>
    </row>
    <row r="30" spans="1:16" ht="15.75" customHeight="1" x14ac:dyDescent="0.2">
      <c r="A30" s="227"/>
      <c r="B30" s="227"/>
      <c r="C30" s="227"/>
      <c r="D30" s="226"/>
      <c r="E30" s="226"/>
      <c r="F30" s="226"/>
      <c r="G30" s="226"/>
      <c r="H30" s="226"/>
      <c r="I30" s="226"/>
      <c r="J30" s="226"/>
      <c r="K30" s="226"/>
      <c r="L30" s="226"/>
      <c r="M30" s="226"/>
      <c r="N30" s="226" t="s">
        <v>2108</v>
      </c>
      <c r="O30" s="226"/>
      <c r="P30" s="226"/>
    </row>
    <row r="31" spans="1:16" ht="15.75" customHeight="1" x14ac:dyDescent="0.2">
      <c r="A31" s="227"/>
      <c r="B31" s="227"/>
      <c r="C31" s="227"/>
      <c r="D31" s="226"/>
      <c r="E31" s="226"/>
      <c r="F31" s="226"/>
      <c r="G31" s="226"/>
      <c r="H31" s="226"/>
      <c r="I31" s="226"/>
      <c r="J31" s="226"/>
      <c r="K31" s="226"/>
      <c r="L31" s="226"/>
      <c r="M31" s="226"/>
      <c r="N31" s="226"/>
      <c r="O31" s="226"/>
      <c r="P31" s="226"/>
    </row>
    <row r="32" spans="1:16" ht="15.75" customHeight="1" x14ac:dyDescent="0.2">
      <c r="A32" s="227"/>
      <c r="B32" s="227"/>
      <c r="C32" s="227"/>
      <c r="D32" s="226"/>
      <c r="E32" s="226"/>
      <c r="F32" s="226"/>
      <c r="G32" s="226"/>
      <c r="H32" s="226"/>
      <c r="I32" s="226"/>
      <c r="J32" s="226"/>
      <c r="K32" s="226"/>
      <c r="L32" s="226"/>
      <c r="M32" s="226"/>
      <c r="N32" s="226"/>
      <c r="O32" s="226"/>
      <c r="P32" s="226"/>
    </row>
    <row r="33" spans="1:16" ht="15.75" customHeight="1" x14ac:dyDescent="0.2">
      <c r="A33" s="227"/>
      <c r="B33" s="227"/>
      <c r="C33" s="227"/>
      <c r="D33" s="226"/>
      <c r="E33" s="226"/>
      <c r="F33" s="226"/>
      <c r="G33" s="226"/>
      <c r="H33" s="226"/>
      <c r="I33" s="226"/>
      <c r="J33" s="226"/>
      <c r="K33" s="226"/>
      <c r="L33" s="226"/>
      <c r="M33" s="226"/>
      <c r="N33" s="226"/>
      <c r="O33" s="226"/>
      <c r="P33" s="226"/>
    </row>
    <row r="34" spans="1:16" ht="15.75" customHeight="1" x14ac:dyDescent="0.2">
      <c r="A34" s="227"/>
      <c r="B34" s="227"/>
      <c r="C34" s="227"/>
      <c r="D34" s="226"/>
      <c r="E34" s="226"/>
      <c r="F34" s="226"/>
      <c r="G34" s="226"/>
      <c r="H34" s="226"/>
      <c r="I34" s="226"/>
      <c r="J34" s="226"/>
      <c r="K34" s="226"/>
      <c r="L34" s="226"/>
      <c r="M34" s="226"/>
      <c r="N34" s="226"/>
      <c r="O34" s="226"/>
      <c r="P34" s="226"/>
    </row>
    <row r="35" spans="1:16" ht="15.75" customHeight="1" x14ac:dyDescent="0.2">
      <c r="A35" s="227"/>
      <c r="B35" s="227"/>
      <c r="C35" s="227"/>
      <c r="D35" s="226"/>
      <c r="E35" s="226"/>
      <c r="F35" s="226"/>
      <c r="G35" s="226"/>
      <c r="H35" s="226"/>
      <c r="I35" s="226"/>
      <c r="J35" s="226"/>
      <c r="K35" s="226"/>
      <c r="L35" s="226"/>
      <c r="M35" s="226"/>
      <c r="N35" s="226"/>
      <c r="O35" s="226"/>
      <c r="P35" s="226"/>
    </row>
    <row r="36" spans="1:16" ht="15.75" customHeight="1" x14ac:dyDescent="0.2">
      <c r="A36" s="227"/>
      <c r="B36" s="227"/>
      <c r="C36" s="227"/>
      <c r="D36" s="226"/>
      <c r="E36" s="226"/>
      <c r="F36" s="226"/>
      <c r="G36" s="226"/>
      <c r="H36" s="226"/>
      <c r="I36" s="226"/>
      <c r="J36" s="226"/>
      <c r="K36" s="226"/>
      <c r="L36" s="226"/>
      <c r="M36" s="226"/>
      <c r="N36" s="226"/>
      <c r="O36" s="226"/>
      <c r="P36" s="226"/>
    </row>
    <row r="37" spans="1:16" ht="15.75" customHeight="1" x14ac:dyDescent="0.2">
      <c r="A37" s="227"/>
      <c r="B37" s="227"/>
      <c r="C37" s="227"/>
      <c r="D37" s="226"/>
      <c r="E37" s="226"/>
      <c r="F37" s="226"/>
      <c r="G37" s="226"/>
      <c r="H37" s="226"/>
      <c r="I37" s="226"/>
      <c r="J37" s="226"/>
      <c r="K37" s="226"/>
      <c r="L37" s="226"/>
      <c r="M37" s="226"/>
      <c r="N37" s="226"/>
      <c r="O37" s="226"/>
      <c r="P37" s="226"/>
    </row>
    <row r="38" spans="1:16" ht="15.75" customHeight="1" x14ac:dyDescent="0.2">
      <c r="A38" s="227"/>
      <c r="B38" s="227"/>
      <c r="C38" s="227"/>
      <c r="D38" s="226"/>
      <c r="E38" s="226"/>
      <c r="F38" s="226"/>
      <c r="G38" s="226"/>
      <c r="H38" s="226"/>
      <c r="I38" s="226"/>
      <c r="J38" s="226"/>
      <c r="K38" s="226"/>
      <c r="L38" s="226"/>
      <c r="M38" s="226"/>
      <c r="N38" s="226"/>
      <c r="O38" s="226"/>
      <c r="P38" s="226"/>
    </row>
    <row r="39" spans="1:16" ht="15.75" customHeight="1" x14ac:dyDescent="0.2">
      <c r="A39" s="227"/>
      <c r="B39" s="227"/>
      <c r="C39" s="227"/>
      <c r="D39" s="226"/>
      <c r="E39" s="226"/>
      <c r="F39" s="226"/>
      <c r="G39" s="226"/>
      <c r="H39" s="226"/>
      <c r="I39" s="226"/>
      <c r="J39" s="226"/>
      <c r="K39" s="226"/>
      <c r="L39" s="226"/>
      <c r="M39" s="226"/>
      <c r="N39" s="226"/>
      <c r="O39" s="226"/>
      <c r="P39" s="226"/>
    </row>
    <row r="40" spans="1:16" ht="15.75" customHeight="1" x14ac:dyDescent="0.2">
      <c r="A40" s="227"/>
      <c r="B40" s="227"/>
      <c r="C40" s="227"/>
      <c r="D40" s="226"/>
      <c r="E40" s="226"/>
      <c r="F40" s="226"/>
      <c r="G40" s="226"/>
      <c r="H40" s="226"/>
      <c r="I40" s="226"/>
      <c r="J40" s="226"/>
      <c r="K40" s="226"/>
      <c r="L40" s="226"/>
      <c r="M40" s="226"/>
      <c r="N40" s="226"/>
      <c r="O40" s="226"/>
      <c r="P40" s="226"/>
    </row>
    <row r="41" spans="1:16" ht="15.75" customHeight="1" x14ac:dyDescent="0.2">
      <c r="A41" s="227"/>
      <c r="B41" s="227"/>
      <c r="C41" s="227"/>
      <c r="D41" s="226"/>
      <c r="E41" s="226"/>
      <c r="F41" s="226"/>
      <c r="G41" s="226"/>
      <c r="H41" s="226"/>
      <c r="I41" s="226"/>
      <c r="J41" s="226"/>
      <c r="K41" s="226"/>
      <c r="L41" s="226"/>
      <c r="M41" s="226"/>
      <c r="N41" s="226"/>
      <c r="O41" s="226"/>
      <c r="P41" s="226"/>
    </row>
    <row r="42" spans="1:16" ht="15.75" customHeight="1" x14ac:dyDescent="0.2">
      <c r="A42" s="227"/>
      <c r="B42" s="227"/>
      <c r="C42" s="227"/>
      <c r="D42" s="226"/>
      <c r="E42" s="226"/>
      <c r="F42" s="226"/>
      <c r="G42" s="226"/>
      <c r="H42" s="226"/>
      <c r="I42" s="226"/>
      <c r="J42" s="226"/>
      <c r="K42" s="226"/>
      <c r="L42" s="226"/>
      <c r="M42" s="226"/>
      <c r="N42" s="226"/>
      <c r="O42" s="226"/>
      <c r="P42" s="226"/>
    </row>
    <row r="43" spans="1:16" ht="15.75" customHeight="1" x14ac:dyDescent="0.2">
      <c r="A43" s="227"/>
      <c r="B43" s="227"/>
      <c r="C43" s="227"/>
      <c r="D43" s="226"/>
      <c r="E43" s="226"/>
      <c r="F43" s="226"/>
      <c r="G43" s="226"/>
      <c r="H43" s="226"/>
      <c r="I43" s="226"/>
      <c r="J43" s="226"/>
      <c r="K43" s="226"/>
      <c r="L43" s="226"/>
      <c r="M43" s="226"/>
      <c r="N43" s="226"/>
      <c r="O43" s="226"/>
      <c r="P43" s="226"/>
    </row>
    <row r="44" spans="1:16" ht="15.75" customHeight="1" x14ac:dyDescent="0.2">
      <c r="A44" s="227"/>
      <c r="B44" s="227"/>
      <c r="C44" s="227"/>
      <c r="D44" s="226"/>
      <c r="E44" s="226"/>
      <c r="F44" s="226"/>
      <c r="G44" s="226"/>
      <c r="H44" s="226"/>
      <c r="I44" s="226"/>
      <c r="J44" s="226"/>
      <c r="K44" s="226"/>
      <c r="L44" s="226"/>
      <c r="M44" s="226"/>
      <c r="N44" s="226"/>
      <c r="O44" s="226"/>
      <c r="P44" s="226"/>
    </row>
    <row r="45" spans="1:16" ht="15.75" customHeight="1" x14ac:dyDescent="0.2">
      <c r="A45" s="227"/>
      <c r="B45" s="227"/>
      <c r="C45" s="227"/>
      <c r="D45" s="226"/>
      <c r="E45" s="226"/>
      <c r="F45" s="226"/>
      <c r="G45" s="226"/>
      <c r="H45" s="226"/>
      <c r="I45" s="226"/>
      <c r="J45" s="226"/>
      <c r="K45" s="226"/>
      <c r="L45" s="226"/>
      <c r="M45" s="226"/>
      <c r="N45" s="226"/>
      <c r="O45" s="226"/>
      <c r="P45" s="226"/>
    </row>
    <row r="46" spans="1:16" ht="15.75" customHeight="1" x14ac:dyDescent="0.2">
      <c r="A46" s="227"/>
      <c r="B46" s="227"/>
      <c r="C46" s="227"/>
      <c r="D46" s="226"/>
      <c r="E46" s="226"/>
      <c r="F46" s="226"/>
      <c r="G46" s="226"/>
      <c r="H46" s="226"/>
      <c r="I46" s="226"/>
      <c r="J46" s="226"/>
      <c r="K46" s="226"/>
      <c r="L46" s="226"/>
      <c r="M46" s="226"/>
      <c r="N46" s="226"/>
      <c r="O46" s="226"/>
      <c r="P46" s="226"/>
    </row>
    <row r="47" spans="1:16" ht="15.75" customHeight="1" x14ac:dyDescent="0.2">
      <c r="A47" s="227"/>
      <c r="B47" s="227"/>
      <c r="C47" s="227"/>
      <c r="D47" s="226"/>
      <c r="E47" s="226"/>
      <c r="F47" s="226"/>
      <c r="G47" s="226"/>
      <c r="H47" s="226"/>
      <c r="I47" s="226"/>
      <c r="J47" s="226"/>
      <c r="K47" s="226"/>
      <c r="L47" s="226"/>
      <c r="M47" s="226"/>
      <c r="N47" s="226"/>
      <c r="O47" s="226"/>
      <c r="P47" s="226"/>
    </row>
    <row r="48" spans="1:16" ht="15.75" customHeight="1" x14ac:dyDescent="0.2">
      <c r="A48" s="227"/>
      <c r="B48" s="227"/>
      <c r="C48" s="227"/>
      <c r="D48" s="226"/>
      <c r="E48" s="226"/>
      <c r="F48" s="226"/>
      <c r="G48" s="226"/>
      <c r="H48" s="226"/>
      <c r="I48" s="226"/>
      <c r="J48" s="226"/>
      <c r="K48" s="226"/>
      <c r="L48" s="226"/>
      <c r="M48" s="226"/>
      <c r="N48" s="226"/>
      <c r="O48" s="226"/>
      <c r="P48" s="226"/>
    </row>
    <row r="49" spans="1:16" ht="15.75" customHeight="1" x14ac:dyDescent="0.2">
      <c r="A49" s="227"/>
      <c r="B49" s="227"/>
      <c r="C49" s="227"/>
      <c r="D49" s="226"/>
      <c r="E49" s="226"/>
      <c r="F49" s="226"/>
      <c r="G49" s="226"/>
      <c r="H49" s="226"/>
      <c r="I49" s="226"/>
      <c r="J49" s="226"/>
      <c r="K49" s="226"/>
      <c r="L49" s="226"/>
      <c r="M49" s="226"/>
      <c r="N49" s="226"/>
      <c r="O49" s="226"/>
      <c r="P49" s="226"/>
    </row>
    <row r="50" spans="1:16" ht="15.75" customHeight="1" x14ac:dyDescent="0.2">
      <c r="A50" s="227"/>
      <c r="B50" s="227"/>
      <c r="C50" s="227"/>
      <c r="D50" s="226"/>
      <c r="E50" s="226"/>
      <c r="F50" s="226"/>
      <c r="G50" s="226"/>
      <c r="H50" s="226"/>
      <c r="I50" s="226"/>
      <c r="J50" s="226"/>
      <c r="K50" s="226"/>
      <c r="L50" s="226"/>
      <c r="M50" s="226"/>
      <c r="N50" s="226"/>
      <c r="O50" s="226"/>
      <c r="P50" s="226"/>
    </row>
    <row r="51" spans="1:16" ht="15.75" customHeight="1" x14ac:dyDescent="0.2">
      <c r="A51" s="227"/>
      <c r="B51" s="227"/>
      <c r="C51" s="227"/>
      <c r="D51" s="226"/>
      <c r="E51" s="226"/>
      <c r="F51" s="226"/>
      <c r="G51" s="226"/>
      <c r="H51" s="226"/>
      <c r="I51" s="226"/>
      <c r="J51" s="226"/>
      <c r="K51" s="226"/>
      <c r="L51" s="226"/>
      <c r="M51" s="226"/>
      <c r="N51" s="226"/>
      <c r="O51" s="226"/>
      <c r="P51" s="226"/>
    </row>
    <row r="52" spans="1:16" ht="15.75" customHeight="1" x14ac:dyDescent="0.2">
      <c r="A52" s="227"/>
      <c r="B52" s="227"/>
      <c r="C52" s="227"/>
      <c r="D52" s="226"/>
      <c r="E52" s="226"/>
      <c r="F52" s="226"/>
      <c r="G52" s="226"/>
      <c r="H52" s="226"/>
      <c r="I52" s="226"/>
      <c r="J52" s="226"/>
      <c r="K52" s="226"/>
      <c r="L52" s="226"/>
      <c r="M52" s="226"/>
      <c r="N52" s="226"/>
      <c r="O52" s="226"/>
      <c r="P52" s="226"/>
    </row>
    <row r="53" spans="1:16" ht="15.75" customHeight="1" x14ac:dyDescent="0.2">
      <c r="A53" s="227"/>
      <c r="B53" s="227"/>
      <c r="C53" s="227"/>
      <c r="D53" s="226"/>
      <c r="E53" s="226"/>
      <c r="F53" s="226"/>
      <c r="G53" s="226"/>
      <c r="H53" s="226"/>
      <c r="I53" s="226"/>
      <c r="J53" s="226"/>
      <c r="K53" s="226"/>
      <c r="L53" s="226"/>
      <c r="M53" s="226"/>
      <c r="N53" s="226"/>
      <c r="O53" s="226"/>
      <c r="P53" s="226"/>
    </row>
    <row r="54" spans="1:16" ht="15.75" customHeight="1" x14ac:dyDescent="0.2">
      <c r="A54" s="227"/>
      <c r="B54" s="227"/>
      <c r="C54" s="227"/>
      <c r="D54" s="226"/>
      <c r="E54" s="226"/>
      <c r="F54" s="226"/>
      <c r="G54" s="226"/>
      <c r="H54" s="226"/>
      <c r="I54" s="226"/>
      <c r="J54" s="226"/>
      <c r="K54" s="226"/>
      <c r="L54" s="226"/>
      <c r="M54" s="226"/>
      <c r="N54" s="226"/>
      <c r="O54" s="226"/>
      <c r="P54" s="226"/>
    </row>
    <row r="55" spans="1:16" ht="15.75" customHeight="1" x14ac:dyDescent="0.2">
      <c r="A55" s="227"/>
      <c r="B55" s="227"/>
      <c r="C55" s="227"/>
      <c r="D55" s="226"/>
      <c r="E55" s="226"/>
      <c r="F55" s="226"/>
      <c r="G55" s="226"/>
      <c r="H55" s="226"/>
      <c r="I55" s="226"/>
      <c r="J55" s="226"/>
      <c r="K55" s="226"/>
      <c r="L55" s="226"/>
      <c r="M55" s="226"/>
      <c r="N55" s="226"/>
      <c r="O55" s="226"/>
      <c r="P55" s="226"/>
    </row>
    <row r="56" spans="1:16" ht="15.75" customHeight="1" x14ac:dyDescent="0.2">
      <c r="A56" s="227"/>
      <c r="B56" s="227"/>
      <c r="C56" s="227"/>
      <c r="D56" s="226"/>
      <c r="E56" s="226"/>
      <c r="F56" s="226"/>
      <c r="G56" s="226"/>
      <c r="H56" s="226"/>
      <c r="I56" s="226"/>
      <c r="J56" s="226"/>
      <c r="K56" s="226"/>
      <c r="L56" s="226"/>
      <c r="M56" s="226"/>
      <c r="N56" s="226"/>
      <c r="O56" s="226"/>
      <c r="P56" s="226"/>
    </row>
    <row r="57" spans="1:16" ht="15.75" customHeight="1" x14ac:dyDescent="0.2">
      <c r="A57" s="227"/>
      <c r="B57" s="227"/>
      <c r="C57" s="227"/>
      <c r="D57" s="226"/>
      <c r="E57" s="226"/>
      <c r="F57" s="226"/>
      <c r="G57" s="226"/>
      <c r="H57" s="226"/>
      <c r="I57" s="226"/>
      <c r="J57" s="226"/>
      <c r="K57" s="226"/>
      <c r="L57" s="226"/>
      <c r="M57" s="226"/>
      <c r="N57" s="226"/>
      <c r="O57" s="226"/>
      <c r="P57" s="226"/>
    </row>
    <row r="58" spans="1:16" ht="15.75" customHeight="1" x14ac:dyDescent="0.2">
      <c r="A58" s="227"/>
      <c r="B58" s="227"/>
      <c r="C58" s="227"/>
      <c r="D58" s="226"/>
      <c r="E58" s="226"/>
      <c r="F58" s="226"/>
      <c r="G58" s="226"/>
      <c r="H58" s="226"/>
      <c r="I58" s="226"/>
      <c r="J58" s="226"/>
      <c r="K58" s="226"/>
      <c r="L58" s="226"/>
      <c r="M58" s="226"/>
      <c r="N58" s="226"/>
      <c r="O58" s="226"/>
      <c r="P58" s="226"/>
    </row>
    <row r="59" spans="1:16" ht="15.75" customHeight="1" x14ac:dyDescent="0.2">
      <c r="A59" s="227"/>
      <c r="B59" s="227"/>
      <c r="C59" s="227"/>
      <c r="D59" s="226"/>
      <c r="E59" s="226"/>
      <c r="F59" s="226"/>
      <c r="G59" s="226"/>
      <c r="H59" s="226"/>
      <c r="I59" s="226"/>
      <c r="J59" s="226"/>
      <c r="K59" s="226"/>
      <c r="L59" s="226"/>
      <c r="M59" s="226"/>
      <c r="N59" s="226"/>
      <c r="O59" s="226"/>
      <c r="P59" s="226"/>
    </row>
    <row r="60" spans="1:16" ht="15.75" customHeight="1" x14ac:dyDescent="0.2">
      <c r="A60" s="227"/>
      <c r="B60" s="227"/>
      <c r="C60" s="227"/>
      <c r="D60" s="226"/>
      <c r="E60" s="226"/>
      <c r="F60" s="226"/>
      <c r="G60" s="226"/>
      <c r="H60" s="226"/>
      <c r="I60" s="226"/>
      <c r="J60" s="226"/>
      <c r="K60" s="226"/>
      <c r="L60" s="226"/>
      <c r="M60" s="226"/>
      <c r="N60" s="226"/>
      <c r="O60" s="226"/>
      <c r="P60" s="226"/>
    </row>
    <row r="61" spans="1:16" ht="15.75" customHeight="1" x14ac:dyDescent="0.2">
      <c r="A61" s="227"/>
      <c r="B61" s="227"/>
      <c r="C61" s="227"/>
      <c r="D61" s="226"/>
      <c r="E61" s="226"/>
      <c r="F61" s="226"/>
      <c r="G61" s="226"/>
      <c r="H61" s="226"/>
      <c r="I61" s="226"/>
      <c r="J61" s="226"/>
      <c r="K61" s="226"/>
      <c r="L61" s="226"/>
      <c r="M61" s="226"/>
      <c r="N61" s="226"/>
      <c r="O61" s="226"/>
      <c r="P61" s="226"/>
    </row>
    <row r="62" spans="1:16" ht="15.75" customHeight="1" x14ac:dyDescent="0.2">
      <c r="A62" s="227"/>
      <c r="B62" s="227"/>
      <c r="C62" s="227"/>
      <c r="D62" s="226"/>
      <c r="E62" s="226"/>
      <c r="F62" s="226"/>
      <c r="G62" s="226"/>
      <c r="H62" s="226"/>
      <c r="I62" s="226"/>
      <c r="J62" s="226"/>
      <c r="K62" s="226"/>
      <c r="L62" s="226"/>
      <c r="M62" s="226"/>
      <c r="N62" s="226"/>
      <c r="O62" s="226"/>
      <c r="P62" s="226"/>
    </row>
    <row r="63" spans="1:16" ht="15.75" customHeight="1" x14ac:dyDescent="0.2">
      <c r="A63" s="227"/>
      <c r="B63" s="227"/>
      <c r="C63" s="227"/>
      <c r="D63" s="226"/>
      <c r="E63" s="226"/>
      <c r="F63" s="226"/>
      <c r="G63" s="226"/>
      <c r="H63" s="226"/>
      <c r="I63" s="226"/>
      <c r="J63" s="226"/>
      <c r="K63" s="226"/>
      <c r="L63" s="226"/>
      <c r="M63" s="226"/>
      <c r="N63" s="226"/>
      <c r="O63" s="226"/>
      <c r="P63" s="226"/>
    </row>
    <row r="64" spans="1:16" ht="15.75" customHeight="1" x14ac:dyDescent="0.2">
      <c r="A64" s="227"/>
      <c r="B64" s="227"/>
      <c r="C64" s="227"/>
      <c r="D64" s="226"/>
      <c r="E64" s="226"/>
      <c r="F64" s="226"/>
      <c r="G64" s="226"/>
      <c r="H64" s="226"/>
      <c r="I64" s="226"/>
      <c r="J64" s="226"/>
      <c r="K64" s="226"/>
      <c r="L64" s="226"/>
      <c r="M64" s="226"/>
      <c r="N64" s="226"/>
      <c r="O64" s="226"/>
      <c r="P64" s="226"/>
    </row>
    <row r="65" spans="1:16" ht="15.75" customHeight="1" x14ac:dyDescent="0.2">
      <c r="A65" s="227"/>
      <c r="B65" s="227"/>
      <c r="C65" s="227"/>
      <c r="D65" s="226"/>
      <c r="E65" s="226"/>
      <c r="F65" s="226"/>
      <c r="G65" s="226"/>
      <c r="H65" s="226"/>
      <c r="I65" s="226"/>
      <c r="J65" s="226"/>
      <c r="K65" s="226"/>
      <c r="L65" s="226"/>
      <c r="M65" s="226"/>
      <c r="N65" s="226"/>
      <c r="O65" s="226"/>
      <c r="P65" s="226"/>
    </row>
    <row r="66" spans="1:16" ht="15.75" customHeight="1" x14ac:dyDescent="0.2">
      <c r="A66" s="227"/>
      <c r="B66" s="227"/>
      <c r="C66" s="227"/>
      <c r="D66" s="226"/>
      <c r="E66" s="226"/>
      <c r="F66" s="226"/>
      <c r="G66" s="226"/>
      <c r="H66" s="226"/>
      <c r="I66" s="226"/>
      <c r="J66" s="226"/>
      <c r="K66" s="226"/>
      <c r="L66" s="226"/>
      <c r="M66" s="226"/>
      <c r="N66" s="226"/>
      <c r="O66" s="226"/>
      <c r="P66" s="226"/>
    </row>
    <row r="67" spans="1:16" ht="15.75" customHeight="1" x14ac:dyDescent="0.2">
      <c r="A67" s="227"/>
      <c r="B67" s="227"/>
      <c r="C67" s="227"/>
      <c r="D67" s="226"/>
      <c r="E67" s="226"/>
      <c r="F67" s="226"/>
      <c r="G67" s="226"/>
      <c r="H67" s="226"/>
      <c r="I67" s="226"/>
      <c r="J67" s="226"/>
      <c r="K67" s="226"/>
      <c r="L67" s="226"/>
      <c r="M67" s="226"/>
      <c r="N67" s="226"/>
      <c r="O67" s="226"/>
      <c r="P67" s="226"/>
    </row>
    <row r="68" spans="1:16" ht="15.75" customHeight="1" x14ac:dyDescent="0.2">
      <c r="A68" s="227"/>
      <c r="B68" s="227"/>
      <c r="C68" s="227"/>
      <c r="D68" s="226"/>
      <c r="E68" s="226"/>
      <c r="F68" s="226"/>
      <c r="G68" s="226"/>
      <c r="H68" s="226"/>
      <c r="I68" s="226"/>
      <c r="J68" s="226"/>
      <c r="K68" s="226"/>
      <c r="L68" s="226"/>
      <c r="M68" s="226"/>
      <c r="N68" s="226"/>
      <c r="O68" s="226"/>
      <c r="P68" s="226"/>
    </row>
    <row r="69" spans="1:16" ht="15.75" customHeight="1" x14ac:dyDescent="0.2">
      <c r="A69" s="227"/>
      <c r="B69" s="227"/>
      <c r="C69" s="227"/>
      <c r="D69" s="226"/>
      <c r="E69" s="226"/>
      <c r="F69" s="226"/>
      <c r="G69" s="226"/>
      <c r="H69" s="226"/>
      <c r="I69" s="226"/>
      <c r="J69" s="226"/>
      <c r="K69" s="226"/>
      <c r="L69" s="226"/>
      <c r="M69" s="226"/>
      <c r="N69" s="226"/>
      <c r="O69" s="226"/>
      <c r="P69" s="226"/>
    </row>
    <row r="70" spans="1:16" ht="15.75" customHeight="1" x14ac:dyDescent="0.2">
      <c r="A70" s="227"/>
      <c r="B70" s="227"/>
      <c r="C70" s="227"/>
      <c r="D70" s="226"/>
      <c r="E70" s="226"/>
      <c r="F70" s="226"/>
      <c r="G70" s="226"/>
      <c r="H70" s="226"/>
      <c r="I70" s="226"/>
      <c r="J70" s="226"/>
      <c r="K70" s="226"/>
      <c r="L70" s="226"/>
      <c r="M70" s="226"/>
      <c r="N70" s="226"/>
      <c r="O70" s="226"/>
      <c r="P70" s="226"/>
    </row>
    <row r="71" spans="1:16" ht="15.75" customHeight="1" x14ac:dyDescent="0.2">
      <c r="A71" s="227"/>
      <c r="B71" s="227"/>
      <c r="C71" s="227"/>
      <c r="D71" s="226"/>
      <c r="E71" s="226"/>
      <c r="F71" s="226"/>
      <c r="G71" s="226"/>
      <c r="H71" s="226"/>
      <c r="I71" s="226"/>
      <c r="J71" s="226"/>
      <c r="K71" s="226"/>
      <c r="L71" s="226"/>
      <c r="M71" s="226"/>
      <c r="N71" s="226"/>
      <c r="O71" s="226"/>
      <c r="P71" s="226"/>
    </row>
    <row r="72" spans="1:16" ht="15.75" customHeight="1" x14ac:dyDescent="0.2">
      <c r="A72" s="227"/>
      <c r="B72" s="227"/>
      <c r="C72" s="227"/>
      <c r="D72" s="226"/>
      <c r="E72" s="226"/>
      <c r="F72" s="226"/>
      <c r="G72" s="226"/>
      <c r="H72" s="226"/>
      <c r="I72" s="226"/>
      <c r="J72" s="226"/>
      <c r="K72" s="226"/>
      <c r="L72" s="226"/>
      <c r="M72" s="226"/>
      <c r="N72" s="226"/>
      <c r="O72" s="226"/>
      <c r="P72" s="226"/>
    </row>
    <row r="73" spans="1:16" ht="15.75" customHeight="1" x14ac:dyDescent="0.2">
      <c r="A73" s="227"/>
      <c r="B73" s="227"/>
      <c r="C73" s="227"/>
      <c r="D73" s="226"/>
      <c r="E73" s="226"/>
      <c r="F73" s="226"/>
      <c r="G73" s="226"/>
      <c r="H73" s="226"/>
      <c r="I73" s="226"/>
      <c r="J73" s="226"/>
      <c r="K73" s="226"/>
      <c r="L73" s="226"/>
      <c r="M73" s="226"/>
      <c r="N73" s="226"/>
      <c r="O73" s="226"/>
      <c r="P73" s="226"/>
    </row>
    <row r="74" spans="1:16" ht="15.75" customHeight="1" x14ac:dyDescent="0.2">
      <c r="A74" s="227"/>
      <c r="B74" s="227"/>
      <c r="C74" s="227"/>
      <c r="D74" s="226"/>
      <c r="E74" s="226"/>
      <c r="F74" s="226"/>
      <c r="G74" s="226"/>
      <c r="H74" s="226"/>
      <c r="I74" s="226"/>
      <c r="J74" s="226"/>
      <c r="K74" s="226"/>
      <c r="L74" s="226"/>
      <c r="M74" s="226"/>
      <c r="N74" s="226"/>
      <c r="O74" s="226"/>
      <c r="P74" s="226"/>
    </row>
    <row r="75" spans="1:16" ht="15.75" customHeight="1" x14ac:dyDescent="0.2">
      <c r="A75" s="227"/>
      <c r="B75" s="227"/>
      <c r="C75" s="227"/>
      <c r="D75" s="226"/>
      <c r="E75" s="226"/>
      <c r="F75" s="226"/>
      <c r="G75" s="226"/>
      <c r="H75" s="226"/>
      <c r="I75" s="226"/>
      <c r="J75" s="226"/>
      <c r="K75" s="226"/>
      <c r="L75" s="226"/>
      <c r="M75" s="226"/>
      <c r="N75" s="226"/>
      <c r="O75" s="226"/>
      <c r="P75" s="226"/>
    </row>
    <row r="76" spans="1:16" ht="15.75" customHeight="1" x14ac:dyDescent="0.2">
      <c r="A76" s="227"/>
      <c r="B76" s="227"/>
      <c r="C76" s="227"/>
      <c r="D76" s="226"/>
      <c r="E76" s="226"/>
      <c r="F76" s="226"/>
      <c r="G76" s="226"/>
      <c r="H76" s="226"/>
      <c r="I76" s="226"/>
      <c r="J76" s="226"/>
      <c r="K76" s="226"/>
      <c r="L76" s="226"/>
      <c r="M76" s="226"/>
      <c r="N76" s="226"/>
      <c r="O76" s="226"/>
      <c r="P76" s="226"/>
    </row>
    <row r="77" spans="1:16" ht="15.75" customHeight="1" x14ac:dyDescent="0.2">
      <c r="A77" s="227"/>
      <c r="B77" s="227"/>
      <c r="C77" s="227"/>
      <c r="D77" s="226"/>
      <c r="E77" s="226"/>
      <c r="F77" s="226"/>
      <c r="G77" s="226"/>
      <c r="H77" s="226"/>
      <c r="I77" s="226"/>
      <c r="J77" s="226"/>
      <c r="K77" s="226"/>
      <c r="L77" s="226"/>
      <c r="M77" s="226"/>
      <c r="N77" s="226"/>
      <c r="O77" s="226"/>
      <c r="P77" s="226"/>
    </row>
    <row r="78" spans="1:16" ht="15.75" customHeight="1" x14ac:dyDescent="0.2">
      <c r="A78" s="227"/>
      <c r="B78" s="227"/>
      <c r="C78" s="227"/>
      <c r="D78" s="226"/>
      <c r="E78" s="226"/>
      <c r="F78" s="226"/>
      <c r="G78" s="226"/>
      <c r="H78" s="226"/>
      <c r="I78" s="226"/>
      <c r="J78" s="226"/>
      <c r="K78" s="226"/>
      <c r="L78" s="226"/>
      <c r="M78" s="226"/>
      <c r="N78" s="226"/>
      <c r="O78" s="226"/>
      <c r="P78" s="226"/>
    </row>
    <row r="79" spans="1:16" ht="15.75" customHeight="1" x14ac:dyDescent="0.2">
      <c r="A79" s="227"/>
      <c r="B79" s="227"/>
      <c r="C79" s="227"/>
      <c r="D79" s="226"/>
      <c r="E79" s="226"/>
      <c r="F79" s="226"/>
      <c r="G79" s="226"/>
      <c r="H79" s="226"/>
      <c r="I79" s="226"/>
      <c r="J79" s="226"/>
      <c r="K79" s="226"/>
      <c r="L79" s="226"/>
      <c r="M79" s="226"/>
      <c r="N79" s="226"/>
      <c r="O79" s="226"/>
      <c r="P79" s="226"/>
    </row>
    <row r="80" spans="1:16" ht="15.75" customHeight="1" x14ac:dyDescent="0.2">
      <c r="A80" s="227"/>
      <c r="B80" s="227"/>
      <c r="C80" s="227"/>
      <c r="D80" s="226"/>
      <c r="E80" s="226"/>
      <c r="F80" s="226"/>
      <c r="G80" s="226"/>
      <c r="H80" s="226"/>
      <c r="I80" s="226"/>
      <c r="J80" s="226"/>
      <c r="K80" s="226"/>
      <c r="L80" s="226"/>
      <c r="M80" s="226"/>
      <c r="N80" s="226"/>
      <c r="O80" s="226"/>
      <c r="P80" s="226"/>
    </row>
    <row r="81" spans="1:16" ht="15.75" customHeight="1" x14ac:dyDescent="0.2">
      <c r="A81" s="227"/>
      <c r="B81" s="227"/>
      <c r="C81" s="227"/>
      <c r="D81" s="226"/>
      <c r="E81" s="226"/>
      <c r="F81" s="226"/>
      <c r="G81" s="226"/>
      <c r="H81" s="226"/>
      <c r="I81" s="226"/>
      <c r="J81" s="226"/>
      <c r="K81" s="226"/>
      <c r="L81" s="226"/>
      <c r="M81" s="226"/>
      <c r="N81" s="226"/>
      <c r="O81" s="226"/>
      <c r="P81" s="226"/>
    </row>
    <row r="82" spans="1:16" ht="15.75" customHeight="1" x14ac:dyDescent="0.2">
      <c r="A82" s="227"/>
      <c r="B82" s="227"/>
      <c r="C82" s="227"/>
      <c r="D82" s="226"/>
      <c r="E82" s="226"/>
      <c r="F82" s="226"/>
      <c r="G82" s="226"/>
      <c r="H82" s="226"/>
      <c r="I82" s="226"/>
      <c r="J82" s="226"/>
      <c r="K82" s="226"/>
      <c r="L82" s="226"/>
      <c r="M82" s="226"/>
      <c r="N82" s="226"/>
      <c r="O82" s="226"/>
      <c r="P82" s="226"/>
    </row>
    <row r="83" spans="1:16" ht="15.75" customHeight="1" x14ac:dyDescent="0.2">
      <c r="A83" s="227"/>
      <c r="B83" s="227"/>
      <c r="C83" s="227"/>
      <c r="D83" s="226"/>
      <c r="E83" s="226"/>
      <c r="F83" s="226"/>
      <c r="G83" s="226"/>
      <c r="H83" s="226"/>
      <c r="I83" s="226"/>
      <c r="J83" s="226"/>
      <c r="K83" s="226"/>
      <c r="L83" s="226"/>
      <c r="M83" s="226"/>
      <c r="N83" s="226"/>
      <c r="O83" s="226"/>
      <c r="P83" s="226"/>
    </row>
    <row r="84" spans="1:16" ht="15.75" customHeight="1" x14ac:dyDescent="0.2">
      <c r="A84" s="227"/>
      <c r="B84" s="227"/>
      <c r="C84" s="227"/>
      <c r="D84" s="226"/>
      <c r="E84" s="226"/>
      <c r="F84" s="226"/>
      <c r="G84" s="226"/>
      <c r="H84" s="226"/>
      <c r="I84" s="226"/>
      <c r="J84" s="226"/>
      <c r="K84" s="226"/>
      <c r="L84" s="226"/>
      <c r="M84" s="226"/>
      <c r="N84" s="226"/>
      <c r="O84" s="226"/>
      <c r="P84" s="226"/>
    </row>
    <row r="85" spans="1:16" ht="15.75" customHeight="1" x14ac:dyDescent="0.2">
      <c r="A85" s="227"/>
      <c r="B85" s="227"/>
      <c r="C85" s="227"/>
      <c r="D85" s="226"/>
      <c r="E85" s="226"/>
      <c r="F85" s="226"/>
      <c r="G85" s="226"/>
      <c r="H85" s="226"/>
      <c r="I85" s="226"/>
      <c r="J85" s="226"/>
      <c r="K85" s="226"/>
      <c r="L85" s="226"/>
      <c r="M85" s="226"/>
      <c r="N85" s="226"/>
      <c r="O85" s="226"/>
      <c r="P85" s="226"/>
    </row>
    <row r="86" spans="1:16" ht="15.75" customHeight="1" x14ac:dyDescent="0.2">
      <c r="A86" s="227"/>
      <c r="B86" s="227"/>
      <c r="C86" s="227"/>
      <c r="D86" s="226"/>
      <c r="E86" s="226"/>
      <c r="F86" s="226"/>
      <c r="G86" s="226"/>
      <c r="H86" s="226"/>
      <c r="I86" s="226"/>
      <c r="J86" s="226"/>
      <c r="K86" s="226"/>
      <c r="L86" s="226"/>
      <c r="M86" s="226"/>
      <c r="N86" s="226"/>
      <c r="O86" s="226"/>
      <c r="P86" s="226"/>
    </row>
    <row r="87" spans="1:16" ht="15.75" customHeight="1" x14ac:dyDescent="0.2">
      <c r="A87" s="227"/>
      <c r="B87" s="227"/>
      <c r="C87" s="227"/>
      <c r="D87" s="226"/>
      <c r="E87" s="226"/>
      <c r="F87" s="226"/>
      <c r="G87" s="226"/>
      <c r="H87" s="226"/>
      <c r="I87" s="226"/>
      <c r="J87" s="226"/>
      <c r="K87" s="226"/>
      <c r="L87" s="226"/>
      <c r="M87" s="226"/>
      <c r="N87" s="226"/>
      <c r="O87" s="226"/>
      <c r="P87" s="226"/>
    </row>
    <row r="88" spans="1:16" ht="15.75" customHeight="1" x14ac:dyDescent="0.2">
      <c r="A88" s="227"/>
      <c r="B88" s="227"/>
      <c r="C88" s="227"/>
      <c r="D88" s="226"/>
      <c r="E88" s="226"/>
      <c r="F88" s="226"/>
      <c r="G88" s="226"/>
      <c r="H88" s="226"/>
      <c r="I88" s="226"/>
      <c r="J88" s="226"/>
      <c r="K88" s="226"/>
      <c r="L88" s="226"/>
      <c r="M88" s="226"/>
      <c r="N88" s="226"/>
      <c r="O88" s="226"/>
      <c r="P88" s="226"/>
    </row>
    <row r="89" spans="1:16" ht="15.75" customHeight="1" x14ac:dyDescent="0.2">
      <c r="A89" s="227"/>
      <c r="B89" s="227"/>
      <c r="C89" s="227"/>
      <c r="D89" s="226"/>
      <c r="E89" s="226"/>
      <c r="F89" s="226"/>
      <c r="G89" s="226"/>
      <c r="H89" s="226"/>
      <c r="I89" s="226"/>
      <c r="J89" s="226"/>
      <c r="K89" s="226"/>
      <c r="L89" s="226"/>
      <c r="M89" s="226"/>
      <c r="N89" s="226"/>
      <c r="O89" s="226"/>
      <c r="P89" s="226"/>
    </row>
    <row r="90" spans="1:16" ht="15.75" customHeight="1" x14ac:dyDescent="0.2">
      <c r="A90" s="227"/>
      <c r="B90" s="227"/>
      <c r="C90" s="227"/>
      <c r="D90" s="226"/>
      <c r="E90" s="226"/>
      <c r="F90" s="226"/>
      <c r="G90" s="226"/>
      <c r="H90" s="226"/>
      <c r="I90" s="226"/>
      <c r="J90" s="226"/>
      <c r="K90" s="226"/>
      <c r="L90" s="226"/>
      <c r="M90" s="226"/>
      <c r="N90" s="226"/>
      <c r="O90" s="226"/>
      <c r="P90" s="226"/>
    </row>
    <row r="91" spans="1:16" ht="15.75" customHeight="1" x14ac:dyDescent="0.2">
      <c r="A91" s="227"/>
      <c r="B91" s="227"/>
      <c r="C91" s="227"/>
      <c r="D91" s="226"/>
      <c r="E91" s="226"/>
      <c r="F91" s="226"/>
      <c r="G91" s="226"/>
      <c r="H91" s="226"/>
      <c r="I91" s="226"/>
      <c r="J91" s="226"/>
      <c r="K91" s="226"/>
      <c r="L91" s="226"/>
      <c r="M91" s="226"/>
      <c r="N91" s="226"/>
      <c r="O91" s="226"/>
      <c r="P91" s="226"/>
    </row>
    <row r="92" spans="1:16" ht="15.75" customHeight="1" x14ac:dyDescent="0.2">
      <c r="A92" s="227"/>
      <c r="B92" s="227"/>
      <c r="C92" s="227"/>
      <c r="D92" s="226"/>
      <c r="E92" s="226"/>
      <c r="F92" s="226"/>
      <c r="G92" s="226"/>
      <c r="H92" s="226"/>
      <c r="I92" s="226"/>
      <c r="J92" s="226"/>
      <c r="K92" s="226"/>
      <c r="L92" s="226"/>
      <c r="M92" s="226"/>
      <c r="N92" s="226"/>
      <c r="O92" s="226"/>
      <c r="P92" s="226"/>
    </row>
    <row r="93" spans="1:16" ht="15.75" customHeight="1" x14ac:dyDescent="0.2">
      <c r="A93" s="227"/>
      <c r="B93" s="227"/>
      <c r="C93" s="227"/>
      <c r="D93" s="226"/>
      <c r="E93" s="226"/>
      <c r="F93" s="226"/>
      <c r="G93" s="226"/>
      <c r="H93" s="226"/>
      <c r="I93" s="226"/>
      <c r="J93" s="226"/>
      <c r="K93" s="226"/>
      <c r="L93" s="226"/>
      <c r="M93" s="226"/>
      <c r="N93" s="226"/>
      <c r="O93" s="226"/>
      <c r="P93" s="226"/>
    </row>
    <row r="94" spans="1:16" ht="15.75" customHeight="1" x14ac:dyDescent="0.2">
      <c r="A94" s="227"/>
      <c r="B94" s="227"/>
      <c r="C94" s="227"/>
      <c r="D94" s="226"/>
      <c r="E94" s="226"/>
      <c r="F94" s="226"/>
      <c r="G94" s="226"/>
      <c r="H94" s="226"/>
      <c r="I94" s="226"/>
      <c r="J94" s="226"/>
      <c r="K94" s="226"/>
      <c r="L94" s="226"/>
      <c r="M94" s="226"/>
      <c r="N94" s="226"/>
      <c r="O94" s="226"/>
      <c r="P94" s="226"/>
    </row>
    <row r="95" spans="1:16" ht="15.75" customHeight="1" x14ac:dyDescent="0.2">
      <c r="A95" s="227"/>
      <c r="B95" s="227"/>
      <c r="C95" s="227"/>
      <c r="D95" s="226"/>
      <c r="E95" s="226"/>
      <c r="F95" s="226"/>
      <c r="G95" s="226"/>
      <c r="H95" s="226"/>
      <c r="I95" s="226"/>
      <c r="J95" s="226"/>
      <c r="K95" s="226"/>
      <c r="L95" s="226"/>
      <c r="M95" s="226"/>
      <c r="N95" s="226"/>
      <c r="O95" s="226"/>
      <c r="P95" s="226"/>
    </row>
    <row r="96" spans="1:16" ht="15.75" customHeight="1" x14ac:dyDescent="0.2">
      <c r="A96" s="227"/>
      <c r="B96" s="227"/>
      <c r="C96" s="227"/>
      <c r="D96" s="226"/>
      <c r="E96" s="226"/>
      <c r="F96" s="226"/>
      <c r="G96" s="226"/>
      <c r="H96" s="226"/>
      <c r="I96" s="226"/>
      <c r="J96" s="226"/>
      <c r="K96" s="226"/>
      <c r="L96" s="226"/>
      <c r="M96" s="226"/>
      <c r="N96" s="226"/>
      <c r="O96" s="226"/>
      <c r="P96" s="226"/>
    </row>
    <row r="97" spans="1:16" ht="15.75" customHeight="1" x14ac:dyDescent="0.2">
      <c r="A97" s="227"/>
      <c r="B97" s="227"/>
      <c r="C97" s="227"/>
      <c r="D97" s="226"/>
      <c r="E97" s="226"/>
      <c r="F97" s="226"/>
      <c r="G97" s="226"/>
      <c r="H97" s="226"/>
      <c r="I97" s="226"/>
      <c r="J97" s="226"/>
      <c r="K97" s="226"/>
      <c r="L97" s="226"/>
      <c r="M97" s="226"/>
      <c r="N97" s="226"/>
      <c r="O97" s="226"/>
      <c r="P97" s="226"/>
    </row>
    <row r="98" spans="1:16" ht="15.75" customHeight="1" x14ac:dyDescent="0.2">
      <c r="A98" s="227"/>
      <c r="B98" s="227"/>
      <c r="C98" s="227"/>
      <c r="D98" s="226"/>
      <c r="E98" s="226"/>
      <c r="F98" s="226"/>
      <c r="G98" s="226"/>
      <c r="H98" s="226"/>
      <c r="I98" s="226"/>
      <c r="J98" s="226"/>
      <c r="K98" s="226"/>
      <c r="L98" s="226"/>
      <c r="M98" s="226"/>
      <c r="N98" s="226"/>
      <c r="O98" s="226"/>
      <c r="P98" s="226"/>
    </row>
    <row r="99" spans="1:16" ht="15.75" customHeight="1" x14ac:dyDescent="0.2">
      <c r="A99" s="227"/>
      <c r="B99" s="227"/>
      <c r="C99" s="227"/>
      <c r="D99" s="226"/>
      <c r="E99" s="226"/>
      <c r="F99" s="226"/>
      <c r="G99" s="226"/>
      <c r="H99" s="226"/>
      <c r="I99" s="226"/>
      <c r="J99" s="226"/>
      <c r="K99" s="226"/>
      <c r="L99" s="226"/>
      <c r="M99" s="226"/>
      <c r="N99" s="226"/>
      <c r="O99" s="226"/>
      <c r="P99" s="226"/>
    </row>
    <row r="100" spans="1:16" ht="15.75" customHeight="1" x14ac:dyDescent="0.2">
      <c r="A100" s="227"/>
      <c r="B100" s="227"/>
      <c r="C100" s="227"/>
      <c r="D100" s="226"/>
      <c r="E100" s="226"/>
      <c r="F100" s="226"/>
      <c r="G100" s="226"/>
      <c r="H100" s="226"/>
      <c r="I100" s="226"/>
      <c r="J100" s="226"/>
      <c r="K100" s="226"/>
      <c r="L100" s="226"/>
      <c r="M100" s="226"/>
      <c r="N100" s="226"/>
      <c r="O100" s="226"/>
      <c r="P100" s="226"/>
    </row>
  </sheetData>
  <mergeCells count="6">
    <mergeCell ref="B22:C22"/>
    <mergeCell ref="A1:C1"/>
    <mergeCell ref="E3:F4"/>
    <mergeCell ref="A12:C12"/>
    <mergeCell ref="A14:C14"/>
    <mergeCell ref="B15:C15"/>
  </mergeCells>
  <dataValidations count="1">
    <dataValidation type="list" allowBlank="1" showInputMessage="1" showErrorMessage="1" prompt=" - " sqref="B15" xr:uid="{00000000-0002-0000-0800-000000000000}">
      <formula1>$N$22:$N$26</formula1>
    </dataValidation>
  </dataValidation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12</vt:i4>
      </vt:variant>
    </vt:vector>
  </HeadingPairs>
  <TitlesOfParts>
    <vt:vector size="12" baseType="lpstr">
      <vt:lpstr>Usmernenie</vt:lpstr>
      <vt:lpstr>Príklady</vt:lpstr>
      <vt:lpstr>Príjmy</vt:lpstr>
      <vt:lpstr>Spolu</vt:lpstr>
      <vt:lpstr>Doklady</vt:lpstr>
      <vt:lpstr>Adr</vt:lpstr>
      <vt:lpstr>FP</vt:lpstr>
      <vt:lpstr>Cis</vt:lpstr>
      <vt:lpstr>Avízo - výnosy</vt:lpstr>
      <vt:lpstr>Avízo - vratka</vt:lpstr>
      <vt:lpstr>Avízo - vratka (2)</vt:lpstr>
      <vt:lpstr>Skratky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Branislav Strečanský</dc:creator>
  <cp:lastModifiedBy>Beáta Lipovská</cp:lastModifiedBy>
  <cp:lastPrinted>2024-04-13T19:04:33Z</cp:lastPrinted>
  <dcterms:created xsi:type="dcterms:W3CDTF">2017-02-20T06:20:12Z</dcterms:created>
  <dcterms:modified xsi:type="dcterms:W3CDTF">2025-03-05T19:08:37Z</dcterms:modified>
</cp:coreProperties>
</file>